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97F795D-36A2-4740-A0FA-C186CB903C27}" xr6:coauthVersionLast="36" xr6:coauthVersionMax="47" xr10:uidLastSave="{00000000-0000-0000-0000-000000000000}"/>
  <bookViews>
    <workbookView xWindow="22935" yWindow="-105" windowWidth="23250" windowHeight="12570" activeTab="2" xr2:uid="{00000000-000D-0000-FFFF-FFFF00000000}"/>
  </bookViews>
  <sheets>
    <sheet name="시나리오_A" sheetId="4" r:id="rId1"/>
    <sheet name="생활패턴" sheetId="5" r:id="rId2"/>
    <sheet name="병원지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6" l="1"/>
  <c r="E10" i="6"/>
  <c r="E9" i="6"/>
  <c r="E8" i="6"/>
  <c r="E7" i="6"/>
  <c r="E6" i="6"/>
  <c r="E5" i="6"/>
  <c r="E4" i="6"/>
  <c r="J21" i="6"/>
  <c r="J25" i="6" s="1"/>
  <c r="I27" i="6" s="1"/>
  <c r="J27" i="6" s="1"/>
  <c r="F30" i="6" s="1"/>
  <c r="J19" i="6"/>
  <c r="E25" i="6"/>
  <c r="E24" i="6"/>
  <c r="E23" i="6"/>
  <c r="E22" i="6"/>
  <c r="E21" i="6"/>
  <c r="J20" i="6"/>
  <c r="E20" i="6"/>
  <c r="E19" i="6"/>
  <c r="E26" i="6" l="1"/>
  <c r="D27" i="6" s="1"/>
  <c r="E27" i="6" s="1"/>
  <c r="E30" i="6" s="1"/>
  <c r="G30" i="6" s="1"/>
  <c r="Q4" i="5"/>
  <c r="R4" i="5" s="1"/>
  <c r="Q3" i="5"/>
  <c r="R3" i="5" s="1"/>
  <c r="J5" i="6"/>
  <c r="J4" i="6"/>
  <c r="E11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D24" i="4" l="1"/>
  <c r="D16" i="4"/>
  <c r="D23" i="4"/>
  <c r="D15" i="4"/>
  <c r="E15" i="4" s="1"/>
  <c r="D20" i="4"/>
  <c r="D22" i="4"/>
  <c r="D21" i="4"/>
  <c r="D26" i="4"/>
  <c r="D18" i="4"/>
  <c r="D19" i="4"/>
  <c r="D25" i="4"/>
  <c r="D17" i="4"/>
  <c r="D12" i="6"/>
  <c r="E12" i="6" s="1"/>
  <c r="E14" i="6" s="1"/>
  <c r="J10" i="6"/>
  <c r="I12" i="6" s="1"/>
  <c r="J12" i="6" s="1"/>
  <c r="F14" i="6" s="1"/>
  <c r="K14" i="4"/>
  <c r="M15" i="4"/>
  <c r="G14" i="6" l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E19" i="4" l="1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D31" i="4" l="1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26" i="4" l="1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E31" i="4" l="1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D46" i="4" l="1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E40" i="4" l="1"/>
  <c r="G40" i="4" s="1"/>
  <c r="E41" i="4" s="1"/>
  <c r="G41" i="4" s="1"/>
  <c r="E42" i="4" s="1"/>
  <c r="G42" i="4" s="1"/>
  <c r="M38" i="4"/>
  <c r="N38" i="4" s="1"/>
  <c r="I43" i="4" s="1"/>
  <c r="E43" i="4" l="1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50" i="4" l="1"/>
  <c r="M51" i="4"/>
  <c r="K51" i="4"/>
  <c r="D62" i="4" l="1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E52" i="4" l="1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K63" i="4" l="1"/>
  <c r="K62" i="4"/>
  <c r="M63" i="4"/>
  <c r="D70" i="4" l="1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J74" i="4" l="1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K75" i="4" l="1"/>
  <c r="K74" i="4"/>
  <c r="M74" i="4" s="1"/>
  <c r="N74" i="4" s="1"/>
  <c r="I79" i="4" s="1"/>
  <c r="M75" i="4"/>
  <c r="D86" i="4" l="1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E76" i="4" l="1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D94" i="4" l="1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M86" i="4" l="1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l="1"/>
  <c r="M99" i="4"/>
  <c r="K98" i="4"/>
  <c r="O98" i="4" s="1"/>
  <c r="D110" i="4" l="1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J110" i="4" l="1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M111" i="4" l="1"/>
  <c r="K110" i="4"/>
  <c r="M110" i="4" s="1"/>
  <c r="N110" i="4" s="1"/>
  <c r="I115" i="4" s="1"/>
  <c r="K111" i="4"/>
  <c r="O110" i="4" l="1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E112" i="4" l="1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K123" i="4" l="1"/>
  <c r="M123" i="4"/>
  <c r="K122" i="4"/>
  <c r="M122" i="4" s="1"/>
  <c r="N122" i="4" s="1"/>
  <c r="I127" i="4" s="1"/>
  <c r="O122" i="4" l="1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E124" i="4" l="1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K134" i="4" l="1"/>
  <c r="M134" i="4" s="1"/>
  <c r="N134" i="4" s="1"/>
  <c r="I139" i="4" s="1"/>
  <c r="M135" i="4"/>
  <c r="K135" i="4"/>
  <c r="O134" i="4" l="1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E136" i="4" l="1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K146" i="4" l="1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46" i="4" l="1"/>
  <c r="N146" i="4" s="1"/>
  <c r="I151" i="4" s="1"/>
  <c r="J158" i="4" s="1"/>
  <c r="E148" i="4"/>
  <c r="G148" i="4" s="1"/>
  <c r="E149" i="4" s="1"/>
  <c r="G149" i="4" s="1"/>
  <c r="E150" i="4" s="1"/>
  <c r="G150" i="4" s="1"/>
  <c r="E151" i="4" l="1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K159" i="4" l="1"/>
  <c r="D170" i="4" s="1"/>
  <c r="M159" i="4"/>
  <c r="O158" i="4"/>
  <c r="M158" i="4"/>
  <c r="N158" i="4" s="1"/>
  <c r="I163" i="4" s="1"/>
  <c r="D163" i="4" l="1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E160" i="4" l="1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M171" i="4" l="1"/>
  <c r="K170" i="4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/>
  <c r="N170" i="4" s="1"/>
  <c r="I175" i="4" s="1"/>
  <c r="O170" i="4"/>
  <c r="E172" i="4" l="1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K183" i="4" l="1"/>
  <c r="M183" i="4"/>
  <c r="K182" i="4"/>
  <c r="D190" i="4" l="1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E184" i="4" l="1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K194" i="4" l="1"/>
  <c r="O194" i="4" s="1"/>
  <c r="M195" i="4"/>
  <c r="K195" i="4"/>
  <c r="D206" i="4" l="1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M194" i="4"/>
  <c r="N194" i="4" s="1"/>
  <c r="I199" i="4" s="1"/>
  <c r="J206" i="4" l="1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4" l="1"/>
  <c r="K207" i="4"/>
  <c r="K206" i="4"/>
  <c r="O206" i="4" s="1"/>
  <c r="D214" i="4" l="1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E208" i="4" l="1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M219" i="4" l="1"/>
  <c r="K219" i="4"/>
  <c r="K218" i="4"/>
  <c r="M218" i="4" s="1"/>
  <c r="N218" i="4" s="1"/>
  <c r="I223" i="4" s="1"/>
  <c r="D230" i="4" l="1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E220" i="4" l="1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1" i="4" l="1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4" l="1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E235" i="4" l="1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K243" i="4" l="1"/>
  <c r="M243" i="4"/>
  <c r="K242" i="4"/>
  <c r="O242" i="4" l="1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E244" i="4" l="1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<sst xmlns="http://schemas.openxmlformats.org/spreadsheetml/2006/main" count="518" uniqueCount="100">
  <si>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</si>
  <si>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</si>
  <si>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</si>
  <si>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</si>
  <si>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</si>
  <si>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</si>
  <si>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</si>
  <si>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</si>
  <si>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</si>
  <si>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</si>
  <si>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</si>
  <si>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</si>
  <si>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</si>
  <si>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</si>
  <si>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</si>
  <si>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</si>
  <si>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</si>
  <si>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</si>
  <si>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</si>
  <si>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</si>
  <si>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</si>
  <si>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</si>
  <si>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</si>
  <si>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</si>
  <si>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</si>
  <si>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</si>
  <si>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</si>
  <si>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</si>
  <si>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</si>
  <si>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</si>
  <si>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</si>
  <si>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</si>
  <si>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</si>
  <si>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</si>
  <si>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</si>
  <si>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</si>
  <si>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</si>
  <si>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</si>
  <si>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</si>
  <si>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</si>
  <si>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</si>
  <si>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</si>
  <si>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기초생활의료수급연금</t>
    <phoneticPr fontId="1" type="noConversion"/>
  </si>
  <si>
    <t>전기세</t>
    <phoneticPr fontId="1" type="noConversion"/>
  </si>
  <si>
    <t>건강보험</t>
    <phoneticPr fontId="1" type="noConversion"/>
  </si>
  <si>
    <t>넷플릭스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</si>
  <si>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</si>
  <si>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</si>
  <si>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</si>
  <si>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</si>
  <si>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</si>
  <si>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</si>
  <si>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</si>
  <si>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</si>
  <si>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</si>
  <si>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</si>
  <si>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</si>
  <si>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</si>
  <si>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</si>
  <si>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</si>
  <si>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</si>
  <si>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</si>
  <si>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</si>
  <si>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</si>
  <si>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</si>
  <si>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</si>
  <si>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</si>
  <si>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</si>
  <si>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등록되어있는번호 전환해야 됨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</si>
  <si>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</si>
  <si>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</si>
  <si>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</si>
  <si>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</si>
  <si>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</si>
  <si>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</si>
  <si>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</si>
  <si>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</si>
  <si>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</si>
  <si>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</si>
  <si>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</si>
  <si>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</si>
  <si>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</si>
  <si>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</si>
  <si>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>요금전환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</si>
  <si>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</si>
  <si>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</si>
  <si>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성남 대형 폐기물</t>
    <phoneticPr fontId="1" type="noConversion"/>
  </si>
  <si>
    <t>031-734-4008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</si>
  <si>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</si>
  <si>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</si>
  <si>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</si>
  <si>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</si>
  <si>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</si>
  <si>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ID / PW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</si>
  <si>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</si>
  <si>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</si>
  <si>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</si>
  <si>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</si>
  <si>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</si>
  <si>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설/추석 에는 사람이 없어서 그때 집으로 모실 사람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</si>
</sst>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76" fontId="0" fillId="2" borderId="2" xfId="0" applyNumberFormat="1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2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>
      <alignment vertical="center"/>
    </xf>
  </cellXfs>
  <cellStyles count="3">
    <cellStyle name="나쁨" xfId="1" builtinId="2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H11" sqref="H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30" t="s">
        <v>33</v>
      </c>
      <c r="E1" s="30" t="s">
        <v>37</v>
      </c>
      <c r="F1" s="30" t="s">
        <v>34</v>
      </c>
      <c r="G1" s="30" t="s">
        <v>35</v>
      </c>
      <c r="H1" s="30" t="s">
        <v>32</v>
      </c>
      <c r="I1" s="31" t="s">
        <v>38</v>
      </c>
      <c r="N1" s="30" t="s">
        <v>2</v>
      </c>
    </row>
    <row r="2" spans="1:16" x14ac:dyDescent="0.3">
      <c r="A2" t="s">
        <v>36</v>
      </c>
      <c r="E2">
        <v>0</v>
      </c>
      <c r="G2">
        <v>0</v>
      </c>
    </row>
    <row r="3" spans="1:16" s="8" customFormat="1" x14ac:dyDescent="0.3">
      <c r="A3" s="8">
        <v>1</v>
      </c>
      <c r="B3" s="44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4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4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4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6" customFormat="1" x14ac:dyDescent="0.3">
      <c r="B7" s="44"/>
      <c r="C7" s="26">
        <v>5</v>
      </c>
      <c r="D7" s="27">
        <v>2520000</v>
      </c>
      <c r="E7" s="27">
        <f t="shared" si="0"/>
        <v>12007323.16488</v>
      </c>
      <c r="F7" s="26">
        <v>1.7999999999999999E-2</v>
      </c>
      <c r="G7" s="27">
        <f t="shared" si="1"/>
        <v>12223454.981847839</v>
      </c>
      <c r="H7" s="27"/>
      <c r="I7" s="28">
        <v>1000000</v>
      </c>
      <c r="K7" s="32"/>
      <c r="P7" s="27"/>
    </row>
    <row r="8" spans="1:16" s="8" customFormat="1" x14ac:dyDescent="0.3">
      <c r="B8" s="44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6" customFormat="1" x14ac:dyDescent="0.3">
      <c r="B9" s="44"/>
      <c r="C9" s="26">
        <v>7</v>
      </c>
      <c r="D9" s="9">
        <v>2500000</v>
      </c>
      <c r="E9" s="27">
        <f t="shared" si="0"/>
        <v>16888477.171521101</v>
      </c>
      <c r="F9" s="26">
        <v>1.7999999999999999E-2</v>
      </c>
      <c r="G9" s="27">
        <f t="shared" si="1"/>
        <v>17192469.760608479</v>
      </c>
      <c r="H9" s="27"/>
      <c r="I9" s="28">
        <v>600000</v>
      </c>
      <c r="P9" s="27"/>
    </row>
    <row r="10" spans="1:16" s="26" customFormat="1" x14ac:dyDescent="0.3">
      <c r="B10" s="44"/>
      <c r="C10" s="26">
        <v>8</v>
      </c>
      <c r="D10" s="27">
        <v>2500000</v>
      </c>
      <c r="E10" s="27">
        <f t="shared" si="0"/>
        <v>14635925.760608479</v>
      </c>
      <c r="F10" s="26">
        <v>1.7999999999999999E-2</v>
      </c>
      <c r="G10" s="27">
        <f t="shared" si="1"/>
        <v>14899372.424299432</v>
      </c>
      <c r="H10" s="27"/>
      <c r="I10" s="28">
        <v>5056544</v>
      </c>
      <c r="P10" s="27"/>
    </row>
    <row r="11" spans="1:16" s="8" customFormat="1" x14ac:dyDescent="0.3">
      <c r="B11" s="44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4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4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23" customFormat="1" x14ac:dyDescent="0.3">
      <c r="B14" s="44"/>
      <c r="C14" s="23">
        <v>12</v>
      </c>
      <c r="D14" s="24">
        <v>2500000</v>
      </c>
      <c r="E14" s="24">
        <f t="shared" si="0"/>
        <v>29082080.366347998</v>
      </c>
      <c r="F14" s="23">
        <v>1.7999999999999999E-2</v>
      </c>
      <c r="G14" s="24">
        <f t="shared" si="1"/>
        <v>29605557.812942263</v>
      </c>
      <c r="H14" s="24"/>
      <c r="I14" s="25">
        <v>0</v>
      </c>
      <c r="J14" s="24">
        <f xml:space="preserve"> (G2 + SUM(D3:D14)) - SUM(I3:I14)</f>
        <v>26363456</v>
      </c>
      <c r="K14" s="24">
        <f xml:space="preserve"> G14 - J14</f>
        <v>3242101.8129422627</v>
      </c>
      <c r="L14" s="23">
        <v>0.84</v>
      </c>
      <c r="M14" s="24">
        <f xml:space="preserve"> K14 * L14</f>
        <v>2723365.5228715008</v>
      </c>
      <c r="N14" s="24">
        <f xml:space="preserve"> K14 - M14</f>
        <v>518736.29007076193</v>
      </c>
      <c r="O14" s="23">
        <f xml:space="preserve"> K14 / J14 * 100</f>
        <v>12.297711699643108</v>
      </c>
      <c r="P14" s="24"/>
    </row>
    <row r="15" spans="1:16" s="8" customFormat="1" x14ac:dyDescent="0.3">
      <c r="A15" s="8">
        <v>2</v>
      </c>
      <c r="B15" s="44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4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4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4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4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4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4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4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4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4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4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23" customFormat="1" x14ac:dyDescent="0.3">
      <c r="B26" s="44"/>
      <c r="C26" s="23">
        <v>12</v>
      </c>
      <c r="D26" s="24">
        <f xml:space="preserve"> K15</f>
        <v>3733564.9088725941</v>
      </c>
      <c r="E26" s="24">
        <f t="shared" si="2"/>
        <v>66940028.43204587</v>
      </c>
      <c r="F26" s="23">
        <v>1.7999999999999999E-2</v>
      </c>
      <c r="G26" s="24">
        <f t="shared" si="3"/>
        <v>68144948.943822697</v>
      </c>
      <c r="H26" s="24"/>
      <c r="I26" s="25">
        <v>0</v>
      </c>
      <c r="J26" s="24">
        <f xml:space="preserve"> (E15 + SUM(D16:D26)) - SUM(I15:I26)</f>
        <v>59086821.522871502</v>
      </c>
      <c r="K26" s="24">
        <f xml:space="preserve"> G26 - J26</f>
        <v>9058127.4209511951</v>
      </c>
      <c r="L26" s="23">
        <v>0.84</v>
      </c>
      <c r="M26" s="24">
        <f xml:space="preserve"> K26 * L26</f>
        <v>7608827.0335990032</v>
      </c>
      <c r="N26" s="24">
        <f xml:space="preserve"> K26 - M26</f>
        <v>1449300.3873521918</v>
      </c>
      <c r="O26" s="23">
        <f xml:space="preserve"> K26 / J26 * 100</f>
        <v>15.330199167076449</v>
      </c>
      <c r="P26" s="24"/>
    </row>
    <row r="27" spans="1:16" s="8" customFormat="1" x14ac:dyDescent="0.3">
      <c r="A27" s="8">
        <v>3</v>
      </c>
      <c r="B27" s="44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44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44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44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44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44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44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44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44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44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44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23" customFormat="1" x14ac:dyDescent="0.3">
      <c r="B38" s="44"/>
      <c r="C38" s="23">
        <v>12</v>
      </c>
      <c r="D38" s="24">
        <f>K27</f>
        <v>5339372.872659279</v>
      </c>
      <c r="E38" s="24">
        <f t="shared" si="4"/>
        <v>110630026.5582383</v>
      </c>
      <c r="F38" s="23">
        <v>1.7999999999999999E-2</v>
      </c>
      <c r="G38" s="24">
        <f t="shared" si="5"/>
        <v>112621367.03628659</v>
      </c>
      <c r="H38" s="24"/>
      <c r="I38" s="25">
        <v>0</v>
      </c>
      <c r="J38" s="24">
        <f xml:space="preserve"> (E27 + SUM(D28:D38)) - SUM(I27:I38)</f>
        <v>96695648.556470513</v>
      </c>
      <c r="K38" s="24">
        <f xml:space="preserve"> G38 - J38</f>
        <v>15925718.479816079</v>
      </c>
      <c r="L38" s="23">
        <v>0.84</v>
      </c>
      <c r="M38" s="24">
        <f xml:space="preserve"> K38 * L38</f>
        <v>13377603.523045506</v>
      </c>
      <c r="N38" s="24">
        <f xml:space="preserve"> K38 - M38</f>
        <v>2548114.9567705728</v>
      </c>
      <c r="O38" s="23">
        <f xml:space="preserve"> K38 / J38 * 100</f>
        <v>16.469943288622151</v>
      </c>
      <c r="P38" s="24"/>
    </row>
    <row r="39" spans="1:16" s="8" customFormat="1" x14ac:dyDescent="0.3">
      <c r="A39" s="8">
        <v>4</v>
      </c>
      <c r="B39" s="44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44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44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44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44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44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44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44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44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44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44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23" customFormat="1" x14ac:dyDescent="0.3">
      <c r="B50" s="44"/>
      <c r="C50" s="23">
        <v>12</v>
      </c>
      <c r="D50" s="24">
        <f>K39</f>
        <v>7192556.9598452747</v>
      </c>
      <c r="E50" s="24">
        <f t="shared" si="6"/>
        <v>111022299.41046417</v>
      </c>
      <c r="F50" s="23">
        <v>1.7999999999999999E-2</v>
      </c>
      <c r="G50" s="24">
        <f t="shared" si="5"/>
        <v>113020700.79985252</v>
      </c>
      <c r="H50" s="24"/>
      <c r="I50" s="25">
        <v>50000000</v>
      </c>
      <c r="J50" s="24">
        <f xml:space="preserve"> (E39 + SUM(D40:D50)) - SUM(I40:I50)</f>
        <v>90073252.079516023</v>
      </c>
      <c r="K50" s="24">
        <f xml:space="preserve"> G50 - J50</f>
        <v>22947448.720336497</v>
      </c>
      <c r="L50" s="23">
        <v>0.84</v>
      </c>
      <c r="M50" s="24">
        <f xml:space="preserve"> K50 * L50</f>
        <v>19275856.925082657</v>
      </c>
      <c r="N50" s="24">
        <f xml:space="preserve"> K50 - M50</f>
        <v>3671591.7952538393</v>
      </c>
      <c r="O50" s="23">
        <f xml:space="preserve"> K50 / J50 * 100</f>
        <v>25.476429673127214</v>
      </c>
      <c r="P50" s="24"/>
    </row>
    <row r="51" spans="1:16" s="8" customFormat="1" x14ac:dyDescent="0.3">
      <c r="A51" s="8">
        <v>5</v>
      </c>
      <c r="B51" s="44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44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44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44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44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44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44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44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44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44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44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23" customFormat="1" x14ac:dyDescent="0.3">
      <c r="B62" s="44"/>
      <c r="C62" s="23">
        <v>12</v>
      </c>
      <c r="D62" s="24">
        <f xml:space="preserve"> K51</f>
        <v>7209195.8666605214</v>
      </c>
      <c r="E62" s="24">
        <f t="shared" si="7"/>
        <v>160213014.44626263</v>
      </c>
      <c r="F62" s="23">
        <v>1.7999999999999999E-2</v>
      </c>
      <c r="G62" s="24">
        <f t="shared" si="5"/>
        <v>163096848.70629534</v>
      </c>
      <c r="H62" s="24"/>
      <c r="I62" s="25">
        <v>0</v>
      </c>
      <c r="J62" s="24">
        <f xml:space="preserve"> (E51 + SUM(D52:D62)) - SUM(I52:I62)</f>
        <v>139349109.00459868</v>
      </c>
      <c r="K62" s="24">
        <f xml:space="preserve"> G62 - J62</f>
        <v>23747739.701696664</v>
      </c>
      <c r="L62" s="23">
        <v>0.84</v>
      </c>
      <c r="M62" s="24">
        <f xml:space="preserve"> K62 * L62</f>
        <v>19948101.349425197</v>
      </c>
      <c r="N62" s="24">
        <f xml:space="preserve"> K62 - M62</f>
        <v>3799638.3522714674</v>
      </c>
      <c r="O62" s="23">
        <f xml:space="preserve"> K62 / J62 * 100</f>
        <v>17.041902794594087</v>
      </c>
      <c r="P62" s="24"/>
    </row>
    <row r="63" spans="1:16" s="8" customFormat="1" x14ac:dyDescent="0.3">
      <c r="A63" s="8">
        <v>6</v>
      </c>
      <c r="B63" s="44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44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44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44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44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44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44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44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44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44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44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23" customFormat="1" x14ac:dyDescent="0.3">
      <c r="B74" s="44"/>
      <c r="C74" s="23">
        <v>12</v>
      </c>
      <c r="D74" s="24">
        <f>K63</f>
        <v>9295702.0294289738</v>
      </c>
      <c r="E74" s="24">
        <f t="shared" si="8"/>
        <v>218206480.53802741</v>
      </c>
      <c r="F74" s="23">
        <v>1.7999999999999999E-2</v>
      </c>
      <c r="G74" s="24">
        <f t="shared" si="5"/>
        <v>222134197.18771189</v>
      </c>
      <c r="H74" s="24"/>
      <c r="I74" s="25">
        <v>0</v>
      </c>
      <c r="J74" s="24">
        <f xml:space="preserve"> (E63 + SUM(D64:D74)) - SUM(I64:I74)</f>
        <v>189297210.3540239</v>
      </c>
      <c r="K74" s="24">
        <f xml:space="preserve"> G74 - J74</f>
        <v>32836986.833687991</v>
      </c>
      <c r="L74" s="23">
        <v>0.84</v>
      </c>
      <c r="M74" s="24">
        <f xml:space="preserve"> K74 * L74</f>
        <v>27583068.940297913</v>
      </c>
      <c r="N74" s="24">
        <f xml:space="preserve"> K74 - M74</f>
        <v>5253917.8933900781</v>
      </c>
      <c r="O74" s="23">
        <f xml:space="preserve"> K74 / J74 * 100</f>
        <v>17.346788561900205</v>
      </c>
      <c r="P74" s="24"/>
    </row>
    <row r="75" spans="1:16" s="8" customFormat="1" x14ac:dyDescent="0.3">
      <c r="A75" s="8">
        <v>7</v>
      </c>
      <c r="B75" s="44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44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44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44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44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44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44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44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44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44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44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23" customFormat="1" x14ac:dyDescent="0.3">
      <c r="B86" s="44"/>
      <c r="C86" s="23">
        <v>12</v>
      </c>
      <c r="D86" s="24">
        <f xml:space="preserve"> K75</f>
        <v>11755591.549487995</v>
      </c>
      <c r="E86" s="24">
        <f t="shared" si="9"/>
        <v>285101287.28296041</v>
      </c>
      <c r="F86" s="23">
        <v>1.7999999999999999E-2</v>
      </c>
      <c r="G86" s="24">
        <f t="shared" si="5"/>
        <v>290233110.4540537</v>
      </c>
      <c r="H86" s="24"/>
      <c r="I86" s="25">
        <v>0</v>
      </c>
      <c r="J86" s="24">
        <f xml:space="preserve"> (E75 + SUM(D76:D86)) - SUM(I76:I86)</f>
        <v>246880279.29432181</v>
      </c>
      <c r="K86" s="24">
        <f xml:space="preserve"> G86 - J86</f>
        <v>43352831.159731895</v>
      </c>
      <c r="L86" s="23">
        <v>0.84</v>
      </c>
      <c r="M86" s="24">
        <f xml:space="preserve"> K86 * L86</f>
        <v>36416378.174174793</v>
      </c>
      <c r="N86" s="24">
        <f xml:space="preserve"> K86 - M86</f>
        <v>6936452.9855571017</v>
      </c>
      <c r="O86" s="23">
        <f xml:space="preserve"> K86 / J86 * 100</f>
        <v>17.560264952571689</v>
      </c>
      <c r="P86" s="24"/>
    </row>
    <row r="87" spans="1:16" s="8" customFormat="1" x14ac:dyDescent="0.3">
      <c r="A87" s="8">
        <v>8</v>
      </c>
      <c r="B87" s="44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44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44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44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44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44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44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44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44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44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44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23" customFormat="1" x14ac:dyDescent="0.3">
      <c r="B98" s="44"/>
      <c r="C98" s="23">
        <v>12</v>
      </c>
      <c r="D98" s="24">
        <f xml:space="preserve"> K87</f>
        <v>14593046.268918904</v>
      </c>
      <c r="E98" s="24">
        <f t="shared" si="10"/>
        <v>362257979.22786808</v>
      </c>
      <c r="F98" s="23">
        <v>1.7999999999999999E-2</v>
      </c>
      <c r="G98" s="24">
        <f t="shared" si="11"/>
        <v>368778622.85396969</v>
      </c>
      <c r="H98" s="24"/>
      <c r="I98" s="25">
        <v>0</v>
      </c>
      <c r="J98" s="24">
        <f xml:space="preserve"> (E87 + SUM(D88:D98)) - SUM(I88:I98)</f>
        <v>313296657.46849662</v>
      </c>
      <c r="K98" s="24">
        <f xml:space="preserve"> G98 - J98</f>
        <v>55481965.385473073</v>
      </c>
      <c r="L98" s="23">
        <v>0.84</v>
      </c>
      <c r="M98" s="24">
        <f xml:space="preserve"> K98 * L98</f>
        <v>46604850.923797376</v>
      </c>
      <c r="N98" s="24">
        <f xml:space="preserve"> K98 - M98</f>
        <v>8877114.4616756961</v>
      </c>
      <c r="O98" s="23">
        <f xml:space="preserve"> K98 / J98 * 100</f>
        <v>17.709083088782084</v>
      </c>
      <c r="P98" s="24"/>
    </row>
    <row r="99" spans="1:16" s="8" customFormat="1" x14ac:dyDescent="0.3">
      <c r="A99" s="8">
        <v>9</v>
      </c>
      <c r="B99" s="44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44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44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44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44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44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44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44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44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44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44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23" customFormat="1" x14ac:dyDescent="0.3">
      <c r="B110" s="44"/>
      <c r="C110" s="23">
        <v>12</v>
      </c>
      <c r="D110" s="24">
        <f>K99</f>
        <v>17865775.952248737</v>
      </c>
      <c r="E110" s="24">
        <f t="shared" si="12"/>
        <v>451250741.02353632</v>
      </c>
      <c r="F110" s="23">
        <v>1.7999999999999999E-2</v>
      </c>
      <c r="G110" s="24">
        <f t="shared" si="11"/>
        <v>459373254.36195999</v>
      </c>
      <c r="H110" s="24"/>
      <c r="I110" s="25">
        <v>0</v>
      </c>
      <c r="J110" s="24">
        <f xml:space="preserve"> (E99 + SUM(D100:D110)) - SUM(I100:I110)</f>
        <v>389901508.39229405</v>
      </c>
      <c r="K110" s="24">
        <f xml:space="preserve"> G110 - J110</f>
        <v>69471745.969665945</v>
      </c>
      <c r="L110" s="23">
        <v>0.84</v>
      </c>
      <c r="M110" s="24">
        <f xml:space="preserve"> K110 * L110</f>
        <v>58356266.614519395</v>
      </c>
      <c r="N110" s="24">
        <f xml:space="preserve"> K110 - M110</f>
        <v>11115479.35514655</v>
      </c>
      <c r="O110" s="23">
        <f xml:space="preserve"> K110 / J110 * 100</f>
        <v>17.817767942505085</v>
      </c>
      <c r="P110" s="24"/>
    </row>
    <row r="111" spans="1:16" s="8" customFormat="1" x14ac:dyDescent="0.3">
      <c r="A111" s="8">
        <v>10</v>
      </c>
      <c r="B111" s="44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44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44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44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44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44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44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44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44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44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44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23" customFormat="1" x14ac:dyDescent="0.3">
      <c r="B122" s="44"/>
      <c r="C122" s="23">
        <v>12</v>
      </c>
      <c r="D122" s="24">
        <f>K111</f>
        <v>21640552.265081666</v>
      </c>
      <c r="E122" s="24">
        <f t="shared" si="13"/>
        <v>553895261.48576343</v>
      </c>
      <c r="F122" s="23">
        <v>1.7999999999999999E-2</v>
      </c>
      <c r="G122" s="24">
        <f t="shared" si="11"/>
        <v>563865376.19250715</v>
      </c>
      <c r="H122" s="24"/>
      <c r="I122" s="25">
        <v>0</v>
      </c>
      <c r="J122" s="24">
        <f xml:space="preserve"> (E111 + SUM(D112:D122)) - SUM(I112:I122)</f>
        <v>478257775.00681353</v>
      </c>
      <c r="K122" s="24">
        <f xml:space="preserve"> G122 - J122</f>
        <v>85607601.185693622</v>
      </c>
      <c r="L122" s="23">
        <v>0.84</v>
      </c>
      <c r="M122" s="24">
        <f xml:space="preserve"> K122 * L122</f>
        <v>71910384.995982647</v>
      </c>
      <c r="N122" s="24">
        <f xml:space="preserve"> K122 - M122</f>
        <v>13697216.189710975</v>
      </c>
      <c r="O122" s="23">
        <f xml:space="preserve"> K122 / J122 * 100</f>
        <v>17.899886977158712</v>
      </c>
      <c r="P122" s="24"/>
    </row>
    <row r="123" spans="1:16" s="8" customFormat="1" x14ac:dyDescent="0.3">
      <c r="A123" s="8">
        <v>11</v>
      </c>
      <c r="B123" s="44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44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44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44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44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44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44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44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44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44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44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23" customFormat="1" x14ac:dyDescent="0.3">
      <c r="B134" s="44"/>
      <c r="C134" s="23">
        <v>12</v>
      </c>
      <c r="D134" s="24">
        <f>K123</f>
        <v>25994390.674687799</v>
      </c>
      <c r="E134" s="24">
        <f t="shared" si="14"/>
        <v>642285761.66015005</v>
      </c>
      <c r="F134" s="23">
        <v>1.7999999999999999E-2</v>
      </c>
      <c r="G134" s="24">
        <f t="shared" si="11"/>
        <v>653846905.37003279</v>
      </c>
      <c r="H134" s="24"/>
      <c r="I134" s="29">
        <v>30000000</v>
      </c>
      <c r="J134" s="24">
        <f xml:space="preserve"> (E123 + SUM(D124:D134)) - SUM(I124:I134)</f>
        <v>550168160.00279617</v>
      </c>
      <c r="K134" s="24">
        <f xml:space="preserve"> G134 - J134</f>
        <v>103678745.36723661</v>
      </c>
      <c r="L134" s="23">
        <v>0.84</v>
      </c>
      <c r="M134" s="24">
        <f xml:space="preserve"> K134 * L134</f>
        <v>87090146.108478755</v>
      </c>
      <c r="N134" s="24">
        <f xml:space="preserve"> K134 - M134</f>
        <v>16588599.258757859</v>
      </c>
      <c r="O134" s="23">
        <f xml:space="preserve"> K134 / J134 * 100</f>
        <v>18.844919227370351</v>
      </c>
      <c r="P134" s="24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27243621.057084698</v>
      </c>
      <c r="E135" s="13">
        <f xml:space="preserve"> (G134 / 2) + D135 - I135</f>
        <v>354167073.74210107</v>
      </c>
      <c r="F135" s="12">
        <v>1.7999999999999999E-2</v>
      </c>
      <c r="G135" s="13">
        <f t="shared" si="11"/>
        <v>360542081.0694589</v>
      </c>
      <c r="H135" s="13"/>
      <c r="I135" s="14">
        <v>0</v>
      </c>
      <c r="K135" s="15">
        <f xml:space="preserve"> ((G134 - I135) / 2 / 12)</f>
        <v>27243621.057084698</v>
      </c>
      <c r="M135" s="13">
        <f xml:space="preserve"> (G134 - I135) / 2</f>
        <v>326923452.68501639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27243621.057084698</v>
      </c>
      <c r="E136" s="13">
        <f t="shared" ref="E136:E146" si="15" xml:space="preserve"> G135 + D136 - I136</f>
        <v>387785702.12654358</v>
      </c>
      <c r="F136" s="12">
        <v>1.7999999999999999E-2</v>
      </c>
      <c r="G136" s="13">
        <f t="shared" si="11"/>
        <v>394765844.76482135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27243621.057084698</v>
      </c>
      <c r="E137" s="13">
        <f t="shared" si="15"/>
        <v>422009465.82190603</v>
      </c>
      <c r="F137" s="12">
        <v>1.7999999999999999E-2</v>
      </c>
      <c r="G137" s="13">
        <f t="shared" si="11"/>
        <v>429605636.20670033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27243621.057084698</v>
      </c>
      <c r="E138" s="13">
        <f t="shared" si="15"/>
        <v>456849257.263785</v>
      </c>
      <c r="F138" s="12">
        <v>1.7999999999999999E-2</v>
      </c>
      <c r="G138" s="13">
        <f t="shared" si="11"/>
        <v>465072543.89453316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27243621.057084698</v>
      </c>
      <c r="E139" s="13">
        <f t="shared" si="15"/>
        <v>475727565.69286001</v>
      </c>
      <c r="F139" s="12">
        <v>1.7999999999999999E-2</v>
      </c>
      <c r="G139" s="13">
        <f t="shared" si="11"/>
        <v>484290661.87533146</v>
      </c>
      <c r="H139" s="13"/>
      <c r="I139" s="14">
        <f xml:space="preserve"> N134</f>
        <v>16588599.258757859</v>
      </c>
      <c r="P139" s="13"/>
    </row>
    <row r="140" spans="1:16" s="12" customFormat="1" x14ac:dyDescent="0.3">
      <c r="B140" s="42"/>
      <c r="C140" s="12">
        <v>6</v>
      </c>
      <c r="D140" s="13">
        <f>K135</f>
        <v>27243621.057084698</v>
      </c>
      <c r="E140" s="13">
        <f t="shared" si="15"/>
        <v>511534282.93241614</v>
      </c>
      <c r="F140" s="12">
        <v>1.7999999999999999E-2</v>
      </c>
      <c r="G140" s="13">
        <f t="shared" si="11"/>
        <v>520741900.02519965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27243621.057084698</v>
      </c>
      <c r="E141" s="13">
        <f t="shared" si="15"/>
        <v>547985521.08228433</v>
      </c>
      <c r="F141" s="12">
        <v>1.7999999999999999E-2</v>
      </c>
      <c r="G141" s="13">
        <f t="shared" si="11"/>
        <v>557849260.46176541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27243621.057084698</v>
      </c>
      <c r="E142" s="13">
        <f t="shared" si="15"/>
        <v>585092881.51885009</v>
      </c>
      <c r="F142" s="12">
        <v>1.7999999999999999E-2</v>
      </c>
      <c r="G142" s="13">
        <f t="shared" si="11"/>
        <v>595624553.38618934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27243621.057084698</v>
      </c>
      <c r="E143" s="13">
        <f t="shared" si="15"/>
        <v>622868174.44327402</v>
      </c>
      <c r="F143" s="12">
        <v>1.7999999999999999E-2</v>
      </c>
      <c r="G143" s="13">
        <f t="shared" si="11"/>
        <v>634079801.58325291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27243621.057084698</v>
      </c>
      <c r="E144" s="13">
        <f t="shared" si="15"/>
        <v>661323422.64033759</v>
      </c>
      <c r="F144" s="12">
        <v>1.7999999999999999E-2</v>
      </c>
      <c r="G144" s="13">
        <f t="shared" si="11"/>
        <v>673227244.24786365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27243621.057084698</v>
      </c>
      <c r="E145" s="13">
        <f t="shared" si="15"/>
        <v>700470865.30494833</v>
      </c>
      <c r="F145" s="12">
        <v>1.7999999999999999E-2</v>
      </c>
      <c r="G145" s="13">
        <f t="shared" si="11"/>
        <v>713079340.88043737</v>
      </c>
      <c r="H145" s="13"/>
      <c r="I145" s="14"/>
      <c r="P145" s="13"/>
    </row>
    <row r="146" spans="1:16" s="23" customFormat="1" x14ac:dyDescent="0.3">
      <c r="B146" s="42"/>
      <c r="C146" s="23">
        <v>12</v>
      </c>
      <c r="D146" s="24">
        <f>K135</f>
        <v>27243621.057084698</v>
      </c>
      <c r="E146" s="24">
        <f t="shared" si="15"/>
        <v>710322961.93752205</v>
      </c>
      <c r="F146" s="23">
        <v>1.7999999999999999E-2</v>
      </c>
      <c r="G146" s="24">
        <f t="shared" si="11"/>
        <v>723108775.25239742</v>
      </c>
      <c r="H146" s="24"/>
      <c r="I146" s="29">
        <v>30000000</v>
      </c>
      <c r="J146" s="24">
        <f xml:space="preserve"> (E135 + SUM(D136:D146)) - SUM(I136:I146)</f>
        <v>607258306.11127496</v>
      </c>
      <c r="K146" s="24">
        <f xml:space="preserve"> G146 - J146</f>
        <v>115850469.14112246</v>
      </c>
      <c r="L146" s="23">
        <v>0.84</v>
      </c>
      <c r="M146" s="24">
        <f xml:space="preserve"> K146 * L146</f>
        <v>97314394.078542858</v>
      </c>
      <c r="N146" s="24">
        <f xml:space="preserve"> K146 - M146</f>
        <v>18536075.062579602</v>
      </c>
      <c r="O146" s="23">
        <f xml:space="preserve"> K146 / J146 * 100</f>
        <v>19.077626106590273</v>
      </c>
      <c r="P146" s="24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30129532.302183226</v>
      </c>
      <c r="E147" s="13">
        <f xml:space="preserve"> (G146 / 2) + D147 - I147</f>
        <v>391683919.92838192</v>
      </c>
      <c r="F147" s="12">
        <v>1.7999999999999999E-2</v>
      </c>
      <c r="G147" s="13">
        <f t="shared" si="11"/>
        <v>398734230.48709279</v>
      </c>
      <c r="H147" s="13"/>
      <c r="I147" s="14"/>
      <c r="K147" s="15">
        <f xml:space="preserve"> ((G146 - I147) / 2 / 12)</f>
        <v>30129532.302183226</v>
      </c>
      <c r="M147" s="9">
        <f xml:space="preserve"> (G146 - I147) / 2</f>
        <v>361554387.62619871</v>
      </c>
      <c r="P147" s="13"/>
    </row>
    <row r="148" spans="1:16" s="12" customFormat="1" x14ac:dyDescent="0.3">
      <c r="B148" s="42"/>
      <c r="C148" s="12">
        <v>2</v>
      </c>
      <c r="D148" s="13">
        <f>K147</f>
        <v>30129532.302183226</v>
      </c>
      <c r="E148" s="13">
        <f t="shared" ref="E148:E158" si="16" xml:space="preserve"> G147 + D148 - I148</f>
        <v>428863762.789276</v>
      </c>
      <c r="F148" s="12">
        <v>1.7999999999999999E-2</v>
      </c>
      <c r="G148" s="13">
        <f t="shared" si="11"/>
        <v>436583310.51948297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30129532.302183226</v>
      </c>
      <c r="E149" s="13">
        <f t="shared" si="16"/>
        <v>466712842.82166618</v>
      </c>
      <c r="F149" s="12">
        <v>1.7999999999999999E-2</v>
      </c>
      <c r="G149" s="13">
        <f t="shared" si="11"/>
        <v>475113673.9924562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30129532.302183226</v>
      </c>
      <c r="E150" s="13">
        <f t="shared" si="16"/>
        <v>505243206.29463941</v>
      </c>
      <c r="F150" s="12">
        <v>1.7999999999999999E-2</v>
      </c>
      <c r="G150" s="13">
        <f t="shared" si="11"/>
        <v>514337584.00794291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30129532.302183226</v>
      </c>
      <c r="E151" s="13">
        <f t="shared" si="16"/>
        <v>525931041.24754655</v>
      </c>
      <c r="F151" s="12">
        <v>1.7999999999999999E-2</v>
      </c>
      <c r="G151" s="13">
        <f t="shared" si="11"/>
        <v>535397799.99000239</v>
      </c>
      <c r="H151" s="13"/>
      <c r="I151" s="14">
        <f xml:space="preserve"> N146</f>
        <v>18536075.062579602</v>
      </c>
      <c r="P151" s="13"/>
    </row>
    <row r="152" spans="1:16" s="12" customFormat="1" x14ac:dyDescent="0.3">
      <c r="B152" s="42"/>
      <c r="C152" s="12">
        <v>6</v>
      </c>
      <c r="D152" s="13">
        <f>K147</f>
        <v>30129532.302183226</v>
      </c>
      <c r="E152" s="13">
        <f t="shared" si="16"/>
        <v>565527332.29218566</v>
      </c>
      <c r="F152" s="12">
        <v>1.7999999999999999E-2</v>
      </c>
      <c r="G152" s="13">
        <f t="shared" si="11"/>
        <v>575706824.27344501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30129532.302183226</v>
      </c>
      <c r="E153" s="13">
        <f t="shared" si="16"/>
        <v>605836356.57562828</v>
      </c>
      <c r="F153" s="12">
        <v>1.7999999999999999E-2</v>
      </c>
      <c r="G153" s="13">
        <f t="shared" si="11"/>
        <v>616741410.99398959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30129532.302183226</v>
      </c>
      <c r="E154" s="13">
        <f t="shared" si="16"/>
        <v>646870943.29617286</v>
      </c>
      <c r="F154" s="12">
        <v>1.7999999999999999E-2</v>
      </c>
      <c r="G154" s="13">
        <f t="shared" si="11"/>
        <v>658514620.27550399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30129532.302183226</v>
      </c>
      <c r="E155" s="13">
        <f t="shared" si="16"/>
        <v>688644152.57768726</v>
      </c>
      <c r="F155" s="12">
        <v>1.7999999999999999E-2</v>
      </c>
      <c r="G155" s="13">
        <f t="shared" si="11"/>
        <v>701039747.32408559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30129532.302183226</v>
      </c>
      <c r="E156" s="13">
        <f t="shared" si="16"/>
        <v>731169279.62626886</v>
      </c>
      <c r="F156" s="12">
        <v>1.7999999999999999E-2</v>
      </c>
      <c r="G156" s="13">
        <f t="shared" si="11"/>
        <v>744330326.65954173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30129532.302183226</v>
      </c>
      <c r="E157" s="13">
        <f t="shared" si="16"/>
        <v>774459858.961725</v>
      </c>
      <c r="F157" s="12">
        <v>1.7999999999999999E-2</v>
      </c>
      <c r="G157" s="13">
        <f t="shared" si="11"/>
        <v>788400136.4230361</v>
      </c>
      <c r="H157" s="13"/>
      <c r="I157" s="14"/>
      <c r="P157" s="13"/>
    </row>
    <row r="158" spans="1:16" s="23" customFormat="1" x14ac:dyDescent="0.3">
      <c r="B158" s="42"/>
      <c r="C158" s="23">
        <v>12</v>
      </c>
      <c r="D158" s="24">
        <f>K147</f>
        <v>30129532.302183226</v>
      </c>
      <c r="E158" s="24">
        <f t="shared" si="16"/>
        <v>788529668.72521937</v>
      </c>
      <c r="F158" s="23">
        <v>1.7999999999999999E-2</v>
      </c>
      <c r="G158" s="24">
        <f t="shared" ref="G158:G221" si="17" xml:space="preserve"> (E158 * F158) + E158</f>
        <v>802723202.76227331</v>
      </c>
      <c r="H158" s="24"/>
      <c r="I158" s="29">
        <v>30000000</v>
      </c>
      <c r="J158" s="24">
        <f xml:space="preserve"> (E147 + SUM(D148:D158)) - SUM(I148:I158)</f>
        <v>674572700.18981767</v>
      </c>
      <c r="K158" s="24">
        <f xml:space="preserve"> G158 - J158</f>
        <v>128150502.57245564</v>
      </c>
      <c r="L158" s="23">
        <v>0.84</v>
      </c>
      <c r="M158" s="24">
        <f xml:space="preserve"> K158 * L158</f>
        <v>107646422.16086274</v>
      </c>
      <c r="N158" s="24">
        <f xml:space="preserve"> K158 - M158</f>
        <v>20504080.411592901</v>
      </c>
      <c r="O158" s="23">
        <f xml:space="preserve"> K158 / J158 * 100</f>
        <v>18.997285620422446</v>
      </c>
      <c r="P158" s="24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33446800.115094721</v>
      </c>
      <c r="E159" s="13">
        <f xml:space="preserve"> (G158 / 2) + D159 - I159</f>
        <v>434808401.49623138</v>
      </c>
      <c r="F159" s="12">
        <v>1.7999999999999999E-2</v>
      </c>
      <c r="G159" s="13">
        <f t="shared" si="17"/>
        <v>442634952.72316355</v>
      </c>
      <c r="H159" s="13"/>
      <c r="I159" s="14"/>
      <c r="K159" s="15">
        <f xml:space="preserve"> ((G158 - I159) / 2 / 12)</f>
        <v>33446800.115094721</v>
      </c>
      <c r="M159" s="9">
        <f xml:space="preserve"> (G158 - I159) / 2</f>
        <v>401361601.38113666</v>
      </c>
      <c r="P159" s="13"/>
    </row>
    <row r="160" spans="1:16" s="12" customFormat="1" x14ac:dyDescent="0.3">
      <c r="B160" s="42"/>
      <c r="C160" s="12">
        <v>2</v>
      </c>
      <c r="D160" s="13">
        <f>K159</f>
        <v>33446800.115094721</v>
      </c>
      <c r="E160" s="13">
        <f t="shared" ref="E160:E170" si="18" xml:space="preserve"> G159 + D160 - I160</f>
        <v>476081752.83825827</v>
      </c>
      <c r="F160" s="12">
        <v>1.7999999999999999E-2</v>
      </c>
      <c r="G160" s="13">
        <f t="shared" si="17"/>
        <v>484651224.3893469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33446800.115094721</v>
      </c>
      <c r="E161" s="13">
        <f t="shared" si="18"/>
        <v>518098024.50444162</v>
      </c>
      <c r="F161" s="12">
        <v>1.7999999999999999E-2</v>
      </c>
      <c r="G161" s="13">
        <f t="shared" si="17"/>
        <v>527423788.94552159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33446800.115094721</v>
      </c>
      <c r="E162" s="13">
        <f t="shared" si="18"/>
        <v>560870589.06061625</v>
      </c>
      <c r="F162" s="12">
        <v>1.7999999999999999E-2</v>
      </c>
      <c r="G162" s="13">
        <f t="shared" si="17"/>
        <v>570966259.66370738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33446800.115094721</v>
      </c>
      <c r="E163" s="13">
        <f t="shared" si="18"/>
        <v>583908979.3672092</v>
      </c>
      <c r="F163" s="12">
        <v>1.7999999999999999E-2</v>
      </c>
      <c r="G163" s="13">
        <f t="shared" si="17"/>
        <v>594419340.99581897</v>
      </c>
      <c r="H163" s="13"/>
      <c r="I163" s="14">
        <f xml:space="preserve"> N158</f>
        <v>20504080.411592901</v>
      </c>
      <c r="P163" s="13"/>
    </row>
    <row r="164" spans="1:16" s="12" customFormat="1" x14ac:dyDescent="0.3">
      <c r="B164" s="42"/>
      <c r="C164" s="12">
        <v>6</v>
      </c>
      <c r="D164" s="13">
        <f>K159</f>
        <v>33446800.115094721</v>
      </c>
      <c r="E164" s="13">
        <f t="shared" si="18"/>
        <v>627866141.11091375</v>
      </c>
      <c r="F164" s="12">
        <v>1.7999999999999999E-2</v>
      </c>
      <c r="G164" s="13">
        <f t="shared" si="17"/>
        <v>639167731.65091026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33446800.115094721</v>
      </c>
      <c r="E165" s="13">
        <f t="shared" si="18"/>
        <v>672614531.76600504</v>
      </c>
      <c r="F165" s="12">
        <v>1.7999999999999999E-2</v>
      </c>
      <c r="G165" s="13">
        <f t="shared" si="17"/>
        <v>684721593.33779311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33446800.115094721</v>
      </c>
      <c r="E166" s="13">
        <f t="shared" si="18"/>
        <v>718168393.45288777</v>
      </c>
      <c r="F166" s="12">
        <v>1.7999999999999999E-2</v>
      </c>
      <c r="G166" s="13">
        <f t="shared" si="17"/>
        <v>731095424.53503978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33446800.115094721</v>
      </c>
      <c r="E167" s="13">
        <f t="shared" si="18"/>
        <v>764542224.65013456</v>
      </c>
      <c r="F167" s="12">
        <v>1.7999999999999999E-2</v>
      </c>
      <c r="G167" s="13">
        <f t="shared" si="17"/>
        <v>778303984.69383693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33446800.115094721</v>
      </c>
      <c r="E168" s="13">
        <f t="shared" si="18"/>
        <v>811750784.80893159</v>
      </c>
      <c r="F168" s="12">
        <v>1.7999999999999999E-2</v>
      </c>
      <c r="G168" s="13">
        <f t="shared" si="17"/>
        <v>826362298.9354924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33446800.115094721</v>
      </c>
      <c r="E169" s="13">
        <f t="shared" si="18"/>
        <v>859809099.05058718</v>
      </c>
      <c r="F169" s="12">
        <v>1.7999999999999999E-2</v>
      </c>
      <c r="G169" s="13">
        <f t="shared" si="17"/>
        <v>875285662.83349776</v>
      </c>
      <c r="H169" s="13"/>
      <c r="I169" s="14"/>
      <c r="P169" s="13"/>
    </row>
    <row r="170" spans="1:16" s="23" customFormat="1" x14ac:dyDescent="0.3">
      <c r="B170" s="42"/>
      <c r="C170" s="23">
        <v>12</v>
      </c>
      <c r="D170" s="24">
        <f>K159</f>
        <v>33446800.115094721</v>
      </c>
      <c r="E170" s="24">
        <f t="shared" si="18"/>
        <v>878732462.94859242</v>
      </c>
      <c r="F170" s="23">
        <v>1.7999999999999999E-2</v>
      </c>
      <c r="G170" s="24">
        <f t="shared" si="17"/>
        <v>894549647.28166711</v>
      </c>
      <c r="H170" s="24"/>
      <c r="I170" s="29">
        <v>30000000</v>
      </c>
      <c r="J170" s="24">
        <f xml:space="preserve"> (E159 + SUM(D160:D170)) - SUM(I160:I170)</f>
        <v>752219122.35068035</v>
      </c>
      <c r="K170" s="24">
        <f xml:space="preserve"> G170 - J170</f>
        <v>142330524.93098676</v>
      </c>
      <c r="L170" s="23">
        <v>0.84</v>
      </c>
      <c r="M170" s="24">
        <f xml:space="preserve"> K170 * L170</f>
        <v>119557640.94202888</v>
      </c>
      <c r="N170" s="24">
        <f xml:space="preserve"> K170 - M170</f>
        <v>22772883.988957882</v>
      </c>
      <c r="O170" s="23">
        <f xml:space="preserve"> K170 / J170 * 100</f>
        <v>18.921418068475141</v>
      </c>
      <c r="P170" s="24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37272901.970069461</v>
      </c>
      <c r="E171" s="13">
        <f xml:space="preserve"> (G170 / 2) + D171 - I171</f>
        <v>484547725.61090302</v>
      </c>
      <c r="F171" s="12">
        <v>1.7999999999999999E-2</v>
      </c>
      <c r="G171" s="13">
        <f t="shared" si="17"/>
        <v>493269584.67189926</v>
      </c>
      <c r="H171" s="13"/>
      <c r="I171" s="14"/>
      <c r="K171" s="15">
        <f xml:space="preserve"> ((G170 - I171) / 2 / 12)</f>
        <v>37272901.970069461</v>
      </c>
      <c r="M171" s="9">
        <f xml:space="preserve"> (G170 - I171) / 2</f>
        <v>447274823.64083356</v>
      </c>
      <c r="P171" s="13"/>
    </row>
    <row r="172" spans="1:16" s="12" customFormat="1" x14ac:dyDescent="0.3">
      <c r="B172" s="42"/>
      <c r="C172" s="12">
        <v>2</v>
      </c>
      <c r="D172" s="13">
        <f>K171</f>
        <v>37272901.970069461</v>
      </c>
      <c r="E172" s="13">
        <f t="shared" ref="E172:E182" si="19" xml:space="preserve"> G171 + D172 - I172</f>
        <v>530542486.64196873</v>
      </c>
      <c r="F172" s="12">
        <v>1.7999999999999999E-2</v>
      </c>
      <c r="G172" s="13">
        <f t="shared" si="17"/>
        <v>540092251.40152419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37272901.970069461</v>
      </c>
      <c r="E173" s="13">
        <f t="shared" si="19"/>
        <v>577365153.37159359</v>
      </c>
      <c r="F173" s="12">
        <v>1.7999999999999999E-2</v>
      </c>
      <c r="G173" s="13">
        <f t="shared" si="17"/>
        <v>587757726.13228226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37272901.970069461</v>
      </c>
      <c r="E174" s="13">
        <f t="shared" si="19"/>
        <v>625030628.10235167</v>
      </c>
      <c r="F174" s="12">
        <v>1.7999999999999999E-2</v>
      </c>
      <c r="G174" s="13">
        <f t="shared" si="17"/>
        <v>636281179.40819395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37272901.970069461</v>
      </c>
      <c r="E175" s="13">
        <f t="shared" si="19"/>
        <v>650781197.38930547</v>
      </c>
      <c r="F175" s="12">
        <v>1.7999999999999999E-2</v>
      </c>
      <c r="G175" s="13">
        <f t="shared" si="17"/>
        <v>662495258.94231296</v>
      </c>
      <c r="H175" s="13"/>
      <c r="I175" s="14">
        <f xml:space="preserve"> N170</f>
        <v>22772883.988957882</v>
      </c>
      <c r="P175" s="13"/>
    </row>
    <row r="176" spans="1:16" s="12" customFormat="1" x14ac:dyDescent="0.3">
      <c r="B176" s="42"/>
      <c r="C176" s="12">
        <v>6</v>
      </c>
      <c r="D176" s="13">
        <f>K171</f>
        <v>37272901.970069461</v>
      </c>
      <c r="E176" s="13">
        <f t="shared" si="19"/>
        <v>699768160.91238236</v>
      </c>
      <c r="F176" s="12">
        <v>1.7999999999999999E-2</v>
      </c>
      <c r="G176" s="13">
        <f t="shared" si="17"/>
        <v>712363987.80880523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37272901.970069461</v>
      </c>
      <c r="E177" s="13">
        <f t="shared" si="19"/>
        <v>749636889.77887464</v>
      </c>
      <c r="F177" s="12">
        <v>1.7999999999999999E-2</v>
      </c>
      <c r="G177" s="13">
        <f t="shared" si="17"/>
        <v>763130353.79489434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37272901.970069461</v>
      </c>
      <c r="E178" s="13">
        <f t="shared" si="19"/>
        <v>800403255.76496375</v>
      </c>
      <c r="F178" s="12">
        <v>1.7999999999999999E-2</v>
      </c>
      <c r="G178" s="13">
        <f t="shared" si="17"/>
        <v>814810514.36873305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37272901.970069461</v>
      </c>
      <c r="E179" s="13">
        <f t="shared" si="19"/>
        <v>852083416.33880246</v>
      </c>
      <c r="F179" s="12">
        <v>1.7999999999999999E-2</v>
      </c>
      <c r="G179" s="13">
        <f t="shared" si="17"/>
        <v>867420917.83290088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37272901.970069461</v>
      </c>
      <c r="E180" s="13">
        <f t="shared" si="19"/>
        <v>904693819.80297029</v>
      </c>
      <c r="F180" s="12">
        <v>1.7999999999999999E-2</v>
      </c>
      <c r="G180" s="13">
        <f t="shared" si="17"/>
        <v>920978308.5594238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37272901.970069461</v>
      </c>
      <c r="E181" s="13">
        <f t="shared" si="19"/>
        <v>958251210.52949321</v>
      </c>
      <c r="F181" s="12">
        <v>1.7999999999999999E-2</v>
      </c>
      <c r="G181" s="13">
        <f t="shared" si="17"/>
        <v>975499732.31902409</v>
      </c>
      <c r="H181" s="13"/>
      <c r="I181" s="14"/>
      <c r="P181" s="13"/>
    </row>
    <row r="182" spans="1:16" s="23" customFormat="1" x14ac:dyDescent="0.3">
      <c r="B182" s="42"/>
      <c r="C182" s="23">
        <v>12</v>
      </c>
      <c r="D182" s="24">
        <f>K171</f>
        <v>37272901.970069461</v>
      </c>
      <c r="E182" s="24">
        <f t="shared" si="19"/>
        <v>982772634.28909349</v>
      </c>
      <c r="F182" s="23">
        <v>1.7999999999999999E-2</v>
      </c>
      <c r="G182" s="24">
        <f t="shared" si="17"/>
        <v>1000462541.7062972</v>
      </c>
      <c r="H182" s="24"/>
      <c r="I182" s="29">
        <v>30000000</v>
      </c>
      <c r="J182" s="24">
        <f xml:space="preserve"> (E171 + SUM(D172:D182)) - SUM(I172:I182)</f>
        <v>841776763.29270923</v>
      </c>
      <c r="K182" s="24">
        <f xml:space="preserve"> G182 - J182</f>
        <v>158685778.41358793</v>
      </c>
      <c r="L182" s="23">
        <v>0.84</v>
      </c>
      <c r="M182" s="24">
        <f xml:space="preserve"> K182 * L182</f>
        <v>133296053.86741385</v>
      </c>
      <c r="N182" s="24">
        <f xml:space="preserve"> K182 - M182</f>
        <v>25389724.546174079</v>
      </c>
      <c r="O182" s="23">
        <f xml:space="preserve"> K182 / J182 * 100</f>
        <v>18.851289953986107</v>
      </c>
      <c r="P182" s="24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41685939.237762384</v>
      </c>
      <c r="E183" s="13">
        <f xml:space="preserve"> (G182 / 2) + D183 - I183</f>
        <v>541917210.09091091</v>
      </c>
      <c r="F183" s="12">
        <v>1.7999999999999999E-2</v>
      </c>
      <c r="G183" s="13">
        <f t="shared" si="17"/>
        <v>551671719.87254727</v>
      </c>
      <c r="H183" s="13"/>
      <c r="I183" s="14"/>
      <c r="K183" s="15">
        <f xml:space="preserve"> ((G182 - I183) / 2 / 12)</f>
        <v>41685939.237762384</v>
      </c>
      <c r="M183" s="9">
        <f xml:space="preserve"> (G182 - I183) / 2</f>
        <v>500231270.85314858</v>
      </c>
      <c r="P183" s="13"/>
    </row>
    <row r="184" spans="1:16" s="12" customFormat="1" x14ac:dyDescent="0.3">
      <c r="B184" s="42"/>
      <c r="C184" s="12">
        <v>2</v>
      </c>
      <c r="D184" s="13">
        <f>K183</f>
        <v>41685939.237762384</v>
      </c>
      <c r="E184" s="13">
        <f t="shared" ref="E184:E194" si="20" xml:space="preserve"> G183 + D184 - I184</f>
        <v>593357659.1103096</v>
      </c>
      <c r="F184" s="12">
        <v>1.7999999999999999E-2</v>
      </c>
      <c r="G184" s="13">
        <f t="shared" si="17"/>
        <v>604038096.97429514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41685939.237762384</v>
      </c>
      <c r="E185" s="13">
        <f t="shared" si="20"/>
        <v>645724036.21205747</v>
      </c>
      <c r="F185" s="12">
        <v>1.7999999999999999E-2</v>
      </c>
      <c r="G185" s="13">
        <f t="shared" si="17"/>
        <v>657347068.86387455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41685939.237762384</v>
      </c>
      <c r="E186" s="13">
        <f t="shared" si="20"/>
        <v>699033008.10163689</v>
      </c>
      <c r="F186" s="12">
        <v>1.7999999999999999E-2</v>
      </c>
      <c r="G186" s="13">
        <f t="shared" si="17"/>
        <v>711615602.24746633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41685939.237762384</v>
      </c>
      <c r="E187" s="13">
        <f t="shared" si="20"/>
        <v>727911816.93905461</v>
      </c>
      <c r="F187" s="12">
        <v>1.7999999999999999E-2</v>
      </c>
      <c r="G187" s="13">
        <f t="shared" si="17"/>
        <v>741014229.64395761</v>
      </c>
      <c r="H187" s="13"/>
      <c r="I187" s="14">
        <f xml:space="preserve"> N182</f>
        <v>25389724.546174079</v>
      </c>
      <c r="P187" s="13"/>
    </row>
    <row r="188" spans="1:16" s="12" customFormat="1" x14ac:dyDescent="0.3">
      <c r="B188" s="42"/>
      <c r="C188" s="12">
        <v>6</v>
      </c>
      <c r="D188" s="13">
        <f>K183</f>
        <v>41685939.237762384</v>
      </c>
      <c r="E188" s="13">
        <f t="shared" si="20"/>
        <v>782700168.88171995</v>
      </c>
      <c r="F188" s="12">
        <v>1.7999999999999999E-2</v>
      </c>
      <c r="G188" s="13">
        <f t="shared" si="17"/>
        <v>796788771.92159092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41685939.237762384</v>
      </c>
      <c r="E189" s="13">
        <f t="shared" si="20"/>
        <v>838474711.15935326</v>
      </c>
      <c r="F189" s="12">
        <v>1.7999999999999999E-2</v>
      </c>
      <c r="G189" s="13">
        <f t="shared" si="17"/>
        <v>853567255.96022165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41685939.237762384</v>
      </c>
      <c r="E190" s="13">
        <f t="shared" si="20"/>
        <v>895253195.19798398</v>
      </c>
      <c r="F190" s="12">
        <v>1.7999999999999999E-2</v>
      </c>
      <c r="G190" s="13">
        <f t="shared" si="17"/>
        <v>911367752.71154773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41685939.237762384</v>
      </c>
      <c r="E191" s="13">
        <f t="shared" si="20"/>
        <v>953053691.94931006</v>
      </c>
      <c r="F191" s="12">
        <v>1.7999999999999999E-2</v>
      </c>
      <c r="G191" s="13">
        <f t="shared" si="17"/>
        <v>970208658.40439761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41685939.237762384</v>
      </c>
      <c r="E192" s="13">
        <f t="shared" si="20"/>
        <v>1011894597.6421599</v>
      </c>
      <c r="F192" s="12">
        <v>1.7999999999999999E-2</v>
      </c>
      <c r="G192" s="13">
        <f t="shared" si="17"/>
        <v>1030108700.3997188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41685939.237762384</v>
      </c>
      <c r="E193" s="13">
        <f t="shared" si="20"/>
        <v>1071794639.6374811</v>
      </c>
      <c r="F193" s="12">
        <v>1.7999999999999999E-2</v>
      </c>
      <c r="G193" s="13">
        <f t="shared" si="17"/>
        <v>1091086943.1509557</v>
      </c>
      <c r="H193" s="13"/>
      <c r="I193" s="14"/>
      <c r="P193" s="13"/>
    </row>
    <row r="194" spans="1:16" s="23" customFormat="1" x14ac:dyDescent="0.3">
      <c r="B194" s="42"/>
      <c r="C194" s="23">
        <v>12</v>
      </c>
      <c r="D194" s="24">
        <f>K183</f>
        <v>41685939.237762384</v>
      </c>
      <c r="E194" s="24">
        <f t="shared" si="20"/>
        <v>1002772882.3887181</v>
      </c>
      <c r="F194" s="23">
        <v>1.7999999999999999E-2</v>
      </c>
      <c r="G194" s="24">
        <f t="shared" si="17"/>
        <v>1020822794.271715</v>
      </c>
      <c r="H194" s="24"/>
      <c r="I194" s="29">
        <v>130000000</v>
      </c>
      <c r="J194" s="24">
        <f xml:space="preserve"> (E183 + SUM(D184:D194)) - SUM(I184:I194)</f>
        <v>845072817.16012311</v>
      </c>
      <c r="K194" s="24">
        <f xml:space="preserve"> G194 - J194</f>
        <v>175749977.11159194</v>
      </c>
      <c r="L194" s="23">
        <v>0.84</v>
      </c>
      <c r="M194" s="24">
        <f xml:space="preserve"> K194 * L194</f>
        <v>147629980.77373722</v>
      </c>
      <c r="N194" s="24">
        <f xml:space="preserve"> K194 - M194</f>
        <v>28119996.337854713</v>
      </c>
      <c r="O194" s="23">
        <f xml:space="preserve"> K194 / J194 * 100</f>
        <v>20.797021693609995</v>
      </c>
      <c r="P194" s="24"/>
    </row>
    <row r="195" spans="1:16" s="3" customFormat="1" x14ac:dyDescent="0.3">
      <c r="A195" s="3">
        <v>17</v>
      </c>
      <c r="B195" s="43">
        <v>2038</v>
      </c>
      <c r="C195" s="3">
        <v>1</v>
      </c>
      <c r="D195" s="4">
        <f>K195</f>
        <v>42534283.094654791</v>
      </c>
      <c r="E195" s="4">
        <f xml:space="preserve"> (G194 / 2) + D195 - I195</f>
        <v>552945680.23051226</v>
      </c>
      <c r="F195" s="3">
        <v>1.7999999999999999E-2</v>
      </c>
      <c r="G195" s="4">
        <f t="shared" si="17"/>
        <v>562898702.47466147</v>
      </c>
      <c r="H195" s="4"/>
      <c r="I195" s="5"/>
      <c r="K195" s="6">
        <f xml:space="preserve"> ((G194 - I195) / 2 / 12)</f>
        <v>42534283.094654791</v>
      </c>
      <c r="M195" s="9">
        <f xml:space="preserve"> (G194 - I195) / 2</f>
        <v>510411397.13585752</v>
      </c>
      <c r="N195" s="7" t="s">
        <v>1</v>
      </c>
      <c r="P195" s="4"/>
    </row>
    <row r="196" spans="1:16" s="3" customFormat="1" x14ac:dyDescent="0.3">
      <c r="B196" s="43"/>
      <c r="C196" s="3">
        <v>2</v>
      </c>
      <c r="D196" s="4">
        <f>K195</f>
        <v>42534283.094654791</v>
      </c>
      <c r="E196" s="4">
        <f t="shared" ref="E196:E206" si="21" xml:space="preserve"> G195 + D196 - I196</f>
        <v>605432985.56931627</v>
      </c>
      <c r="F196" s="3">
        <v>1.7999999999999999E-2</v>
      </c>
      <c r="G196" s="4">
        <f t="shared" si="17"/>
        <v>616330779.30956399</v>
      </c>
      <c r="H196" s="4"/>
      <c r="I196" s="5"/>
      <c r="P196" s="4"/>
    </row>
    <row r="197" spans="1:16" s="3" customFormat="1" x14ac:dyDescent="0.3">
      <c r="B197" s="43"/>
      <c r="C197" s="3">
        <v>3</v>
      </c>
      <c r="D197" s="4">
        <f>K195</f>
        <v>42534283.094654791</v>
      </c>
      <c r="E197" s="4">
        <f t="shared" si="21"/>
        <v>658865062.40421879</v>
      </c>
      <c r="F197" s="3">
        <v>1.7999999999999999E-2</v>
      </c>
      <c r="G197" s="4">
        <f t="shared" si="17"/>
        <v>670724633.52749479</v>
      </c>
      <c r="H197" s="4"/>
      <c r="I197" s="5"/>
      <c r="P197" s="4"/>
    </row>
    <row r="198" spans="1:16" s="3" customFormat="1" x14ac:dyDescent="0.3">
      <c r="B198" s="43"/>
      <c r="C198" s="3">
        <v>4</v>
      </c>
      <c r="D198" s="4">
        <f>K195</f>
        <v>42534283.094654791</v>
      </c>
      <c r="E198" s="4">
        <f t="shared" si="21"/>
        <v>713258916.62214959</v>
      </c>
      <c r="F198" s="3">
        <v>1.7999999999999999E-2</v>
      </c>
      <c r="G198" s="4">
        <f t="shared" si="17"/>
        <v>726097577.12134826</v>
      </c>
      <c r="H198" s="4"/>
      <c r="I198" s="5"/>
      <c r="P198" s="4"/>
    </row>
    <row r="199" spans="1:16" s="3" customFormat="1" x14ac:dyDescent="0.3">
      <c r="B199" s="43"/>
      <c r="C199" s="3">
        <v>5</v>
      </c>
      <c r="D199" s="4">
        <f>K195</f>
        <v>42534283.094654791</v>
      </c>
      <c r="E199" s="4">
        <f t="shared" si="21"/>
        <v>740511863.87814832</v>
      </c>
      <c r="F199" s="3">
        <v>1.7999999999999999E-2</v>
      </c>
      <c r="G199" s="4">
        <f t="shared" si="17"/>
        <v>753841077.42795503</v>
      </c>
      <c r="H199" s="4"/>
      <c r="I199" s="5">
        <f xml:space="preserve"> N194</f>
        <v>28119996.337854713</v>
      </c>
      <c r="P199" s="4"/>
    </row>
    <row r="200" spans="1:16" s="3" customFormat="1" x14ac:dyDescent="0.3">
      <c r="B200" s="43"/>
      <c r="C200" s="3">
        <v>6</v>
      </c>
      <c r="D200" s="4">
        <f>K195</f>
        <v>42534283.094654791</v>
      </c>
      <c r="E200" s="4">
        <f t="shared" si="21"/>
        <v>796375360.52260983</v>
      </c>
      <c r="F200" s="3">
        <v>1.7999999999999999E-2</v>
      </c>
      <c r="G200" s="4">
        <f t="shared" si="17"/>
        <v>810710117.01201677</v>
      </c>
      <c r="H200" s="4"/>
      <c r="I200" s="5"/>
      <c r="P200" s="4"/>
    </row>
    <row r="201" spans="1:16" s="3" customFormat="1" x14ac:dyDescent="0.3">
      <c r="B201" s="43"/>
      <c r="C201" s="3">
        <v>7</v>
      </c>
      <c r="D201" s="4">
        <f>K195</f>
        <v>42534283.094654791</v>
      </c>
      <c r="E201" s="4">
        <f t="shared" si="21"/>
        <v>853244400.10667157</v>
      </c>
      <c r="F201" s="3">
        <v>1.7999999999999999E-2</v>
      </c>
      <c r="G201" s="4">
        <f t="shared" si="17"/>
        <v>868602799.3085916</v>
      </c>
      <c r="H201" s="4"/>
      <c r="I201" s="5"/>
      <c r="P201" s="4"/>
    </row>
    <row r="202" spans="1:16" s="3" customFormat="1" x14ac:dyDescent="0.3">
      <c r="B202" s="43"/>
      <c r="C202" s="3">
        <v>8</v>
      </c>
      <c r="D202" s="4">
        <f>K195</f>
        <v>42534283.094654791</v>
      </c>
      <c r="E202" s="4">
        <f t="shared" si="21"/>
        <v>911137082.4032464</v>
      </c>
      <c r="F202" s="3">
        <v>1.7999999999999999E-2</v>
      </c>
      <c r="G202" s="4">
        <f t="shared" si="17"/>
        <v>927537549.88650489</v>
      </c>
      <c r="H202" s="4"/>
      <c r="I202" s="5"/>
      <c r="P202" s="4"/>
    </row>
    <row r="203" spans="1:16" s="3" customFormat="1" x14ac:dyDescent="0.3">
      <c r="B203" s="43"/>
      <c r="C203" s="3">
        <v>9</v>
      </c>
      <c r="D203" s="4">
        <f>K195</f>
        <v>42534283.094654791</v>
      </c>
      <c r="E203" s="4">
        <f t="shared" si="21"/>
        <v>970071832.98115969</v>
      </c>
      <c r="F203" s="3">
        <v>1.7999999999999999E-2</v>
      </c>
      <c r="G203" s="4">
        <f t="shared" si="17"/>
        <v>987533125.97482061</v>
      </c>
      <c r="H203" s="4"/>
      <c r="I203" s="5"/>
      <c r="P203" s="4"/>
    </row>
    <row r="204" spans="1:16" s="3" customFormat="1" x14ac:dyDescent="0.3">
      <c r="B204" s="43"/>
      <c r="C204" s="3">
        <v>10</v>
      </c>
      <c r="D204" s="4">
        <f>K195</f>
        <v>42534283.094654791</v>
      </c>
      <c r="E204" s="4">
        <f t="shared" si="21"/>
        <v>1030067409.0694754</v>
      </c>
      <c r="F204" s="3">
        <v>1.7999999999999999E-2</v>
      </c>
      <c r="G204" s="4">
        <f t="shared" si="17"/>
        <v>1048608622.432726</v>
      </c>
      <c r="H204" s="4"/>
      <c r="I204" s="5"/>
      <c r="P204" s="4"/>
    </row>
    <row r="205" spans="1:16" s="3" customFormat="1" x14ac:dyDescent="0.3">
      <c r="B205" s="43"/>
      <c r="C205" s="3">
        <v>11</v>
      </c>
      <c r="D205" s="4">
        <f>K195</f>
        <v>42534283.094654791</v>
      </c>
      <c r="E205" s="4">
        <f t="shared" si="21"/>
        <v>1091142905.5273807</v>
      </c>
      <c r="F205" s="3">
        <v>1.7999999999999999E-2</v>
      </c>
      <c r="G205" s="4">
        <f t="shared" si="17"/>
        <v>1110783477.8268735</v>
      </c>
      <c r="H205" s="4"/>
      <c r="I205" s="5"/>
      <c r="P205" s="4"/>
    </row>
    <row r="206" spans="1:16" s="3" customFormat="1" x14ac:dyDescent="0.3">
      <c r="B206" s="43"/>
      <c r="C206" s="3">
        <v>12</v>
      </c>
      <c r="D206" s="4">
        <f>K195</f>
        <v>42534283.094654791</v>
      </c>
      <c r="E206" s="4">
        <f t="shared" si="21"/>
        <v>1113317760.9215283</v>
      </c>
      <c r="F206" s="3">
        <v>1.7999999999999999E-2</v>
      </c>
      <c r="G206" s="4">
        <f t="shared" si="17"/>
        <v>1133357480.6181159</v>
      </c>
      <c r="H206" s="4"/>
      <c r="I206" s="17">
        <v>40000000</v>
      </c>
      <c r="J206" s="4">
        <f xml:space="preserve"> (E195 + SUM(D196:D206)) - SUM(I196:I206)</f>
        <v>952702797.93386018</v>
      </c>
      <c r="K206" s="9">
        <f xml:space="preserve"> G206 - J206</f>
        <v>180654682.68425572</v>
      </c>
      <c r="L206" s="3">
        <v>0.84</v>
      </c>
      <c r="M206" s="4">
        <f xml:space="preserve"> K206 * L206</f>
        <v>151749933.4547748</v>
      </c>
      <c r="N206" s="4">
        <f xml:space="preserve"> K206 - M206</f>
        <v>28904749.229480922</v>
      </c>
      <c r="O206" s="3">
        <f xml:space="preserve"> K206 / J206 * 100</f>
        <v>18.962333591970555</v>
      </c>
      <c r="P206" s="4"/>
    </row>
    <row r="207" spans="1:16" s="3" customFormat="1" x14ac:dyDescent="0.3">
      <c r="A207" s="3">
        <v>18</v>
      </c>
      <c r="B207" s="43">
        <v>2039</v>
      </c>
      <c r="C207" s="3">
        <v>1</v>
      </c>
      <c r="D207" s="4">
        <f>K207</f>
        <v>47223228.35908816</v>
      </c>
      <c r="E207" s="4">
        <f xml:space="preserve"> (G206 / 2) + D207 - I207</f>
        <v>613901968.66814613</v>
      </c>
      <c r="F207" s="3">
        <v>1.7999999999999999E-2</v>
      </c>
      <c r="G207" s="4">
        <f t="shared" si="17"/>
        <v>624952204.10417271</v>
      </c>
      <c r="H207" s="4"/>
      <c r="I207" s="5"/>
      <c r="K207" s="6">
        <f xml:space="preserve"> ((G206 - I207) / 2 / 12)</f>
        <v>47223228.35908816</v>
      </c>
      <c r="M207" s="9">
        <f xml:space="preserve"> (G206 - I207) / 2</f>
        <v>566678740.30905795</v>
      </c>
      <c r="P207" s="4"/>
    </row>
    <row r="208" spans="1:16" s="3" customFormat="1" x14ac:dyDescent="0.3">
      <c r="B208" s="43"/>
      <c r="C208" s="3">
        <v>2</v>
      </c>
      <c r="D208" s="4">
        <f>K207</f>
        <v>47223228.35908816</v>
      </c>
      <c r="E208" s="4">
        <f t="shared" ref="E208:E218" si="22" xml:space="preserve"> G207 + D208 - I208</f>
        <v>672175432.46326089</v>
      </c>
      <c r="F208" s="3">
        <v>1.7999999999999999E-2</v>
      </c>
      <c r="G208" s="4">
        <f t="shared" si="17"/>
        <v>684274590.2475996</v>
      </c>
      <c r="H208" s="4"/>
      <c r="I208" s="5"/>
      <c r="P208" s="4"/>
    </row>
    <row r="209" spans="1:16" s="3" customFormat="1" x14ac:dyDescent="0.3">
      <c r="B209" s="43"/>
      <c r="C209" s="3">
        <v>3</v>
      </c>
      <c r="D209" s="4">
        <f>K207</f>
        <v>47223228.35908816</v>
      </c>
      <c r="E209" s="4">
        <f t="shared" si="22"/>
        <v>731497818.60668778</v>
      </c>
      <c r="F209" s="3">
        <v>1.7999999999999999E-2</v>
      </c>
      <c r="G209" s="4">
        <f t="shared" si="17"/>
        <v>744664779.34160817</v>
      </c>
      <c r="H209" s="4"/>
      <c r="I209" s="5"/>
      <c r="P209" s="4"/>
    </row>
    <row r="210" spans="1:16" s="3" customFormat="1" x14ac:dyDescent="0.3">
      <c r="B210" s="43"/>
      <c r="C210" s="3">
        <v>4</v>
      </c>
      <c r="D210" s="4">
        <f>K207</f>
        <v>47223228.35908816</v>
      </c>
      <c r="E210" s="4">
        <f t="shared" si="22"/>
        <v>791888007.70069635</v>
      </c>
      <c r="F210" s="3">
        <v>1.7999999999999999E-2</v>
      </c>
      <c r="G210" s="4">
        <f t="shared" si="17"/>
        <v>806141991.83930886</v>
      </c>
      <c r="H210" s="4"/>
      <c r="I210" s="5"/>
      <c r="P210" s="4"/>
    </row>
    <row r="211" spans="1:16" s="3" customFormat="1" x14ac:dyDescent="0.3">
      <c r="B211" s="43"/>
      <c r="C211" s="3">
        <v>5</v>
      </c>
      <c r="D211" s="4">
        <f>K207</f>
        <v>47223228.35908816</v>
      </c>
      <c r="E211" s="4">
        <f t="shared" si="22"/>
        <v>824460470.96891618</v>
      </c>
      <c r="F211" s="3">
        <v>1.7999999999999999E-2</v>
      </c>
      <c r="G211" s="4">
        <f t="shared" si="17"/>
        <v>839300759.44635665</v>
      </c>
      <c r="H211" s="4"/>
      <c r="I211" s="5">
        <f xml:space="preserve"> N206</f>
        <v>28904749.229480922</v>
      </c>
      <c r="P211" s="4"/>
    </row>
    <row r="212" spans="1:16" s="3" customFormat="1" x14ac:dyDescent="0.3">
      <c r="B212" s="43"/>
      <c r="C212" s="3">
        <v>6</v>
      </c>
      <c r="D212" s="4">
        <f>K207</f>
        <v>47223228.35908816</v>
      </c>
      <c r="E212" s="4">
        <f t="shared" si="22"/>
        <v>886523987.80544484</v>
      </c>
      <c r="F212" s="3">
        <v>1.7999999999999999E-2</v>
      </c>
      <c r="G212" s="4">
        <f t="shared" si="17"/>
        <v>902481419.58594286</v>
      </c>
      <c r="H212" s="4"/>
      <c r="I212" s="5"/>
      <c r="P212" s="4"/>
    </row>
    <row r="213" spans="1:16" s="3" customFormat="1" x14ac:dyDescent="0.3">
      <c r="B213" s="43"/>
      <c r="C213" s="3">
        <v>7</v>
      </c>
      <c r="D213" s="4">
        <f>K207</f>
        <v>47223228.35908816</v>
      </c>
      <c r="E213" s="4">
        <f t="shared" si="22"/>
        <v>949704647.94503105</v>
      </c>
      <c r="F213" s="3">
        <v>1.7999999999999999E-2</v>
      </c>
      <c r="G213" s="4">
        <f t="shared" si="17"/>
        <v>966799331.60804164</v>
      </c>
      <c r="H213" s="4"/>
      <c r="I213" s="5"/>
      <c r="P213" s="4"/>
    </row>
    <row r="214" spans="1:16" s="3" customFormat="1" x14ac:dyDescent="0.3">
      <c r="B214" s="43"/>
      <c r="C214" s="3">
        <v>8</v>
      </c>
      <c r="D214" s="4">
        <f>K207</f>
        <v>47223228.35908816</v>
      </c>
      <c r="E214" s="4">
        <f t="shared" si="22"/>
        <v>1014022559.9671298</v>
      </c>
      <c r="F214" s="3">
        <v>1.7999999999999999E-2</v>
      </c>
      <c r="G214" s="4">
        <f t="shared" si="17"/>
        <v>1032274966.0465381</v>
      </c>
      <c r="H214" s="4"/>
      <c r="I214" s="5"/>
      <c r="P214" s="4"/>
    </row>
    <row r="215" spans="1:16" s="3" customFormat="1" x14ac:dyDescent="0.3">
      <c r="B215" s="43"/>
      <c r="C215" s="3">
        <v>9</v>
      </c>
      <c r="D215" s="4">
        <f>K207</f>
        <v>47223228.35908816</v>
      </c>
      <c r="E215" s="4">
        <f t="shared" si="22"/>
        <v>1079498194.4056263</v>
      </c>
      <c r="F215" s="3">
        <v>1.7999999999999999E-2</v>
      </c>
      <c r="G215" s="4">
        <f t="shared" si="17"/>
        <v>1098929161.9049275</v>
      </c>
      <c r="H215" s="4"/>
      <c r="I215" s="5"/>
      <c r="P215" s="4"/>
    </row>
    <row r="216" spans="1:16" s="3" customFormat="1" x14ac:dyDescent="0.3">
      <c r="B216" s="43"/>
      <c r="C216" s="3">
        <v>10</v>
      </c>
      <c r="D216" s="4">
        <f>K207</f>
        <v>47223228.35908816</v>
      </c>
      <c r="E216" s="4">
        <f t="shared" si="22"/>
        <v>1146152390.2640157</v>
      </c>
      <c r="F216" s="3">
        <v>1.7999999999999999E-2</v>
      </c>
      <c r="G216" s="4">
        <f t="shared" si="17"/>
        <v>1166783133.2887681</v>
      </c>
      <c r="H216" s="4"/>
      <c r="I216" s="5"/>
      <c r="P216" s="4"/>
    </row>
    <row r="217" spans="1:16" s="3" customFormat="1" x14ac:dyDescent="0.3">
      <c r="B217" s="43"/>
      <c r="C217" s="3">
        <v>11</v>
      </c>
      <c r="D217" s="4">
        <f>K207</f>
        <v>47223228.35908816</v>
      </c>
      <c r="E217" s="4">
        <f t="shared" si="22"/>
        <v>1214006361.6478562</v>
      </c>
      <c r="F217" s="3">
        <v>1.7999999999999999E-2</v>
      </c>
      <c r="G217" s="4">
        <f t="shared" si="17"/>
        <v>1235858476.1575177</v>
      </c>
      <c r="H217" s="4"/>
      <c r="I217" s="5"/>
      <c r="P217" s="4"/>
    </row>
    <row r="218" spans="1:16" s="3" customFormat="1" x14ac:dyDescent="0.3">
      <c r="B218" s="43"/>
      <c r="C218" s="3">
        <v>12</v>
      </c>
      <c r="D218" s="4">
        <f>K207</f>
        <v>47223228.35908816</v>
      </c>
      <c r="E218" s="4">
        <f t="shared" si="22"/>
        <v>1243081704.5166059</v>
      </c>
      <c r="F218" s="3">
        <v>1.7999999999999999E-2</v>
      </c>
      <c r="G218" s="4">
        <f t="shared" si="17"/>
        <v>1265457175.1979048</v>
      </c>
      <c r="H218" s="4"/>
      <c r="I218" s="17">
        <v>40000000</v>
      </c>
      <c r="J218" s="4">
        <f xml:space="preserve"> (E207 + SUM(D208:D218)) - SUM(I208:I218)</f>
        <v>1064452731.3886349</v>
      </c>
      <c r="K218" s="9">
        <f xml:space="preserve"> G218 - J218</f>
        <v>201004443.80926991</v>
      </c>
      <c r="L218" s="3">
        <v>0.84</v>
      </c>
      <c r="M218" s="4">
        <f xml:space="preserve"> K218 * L218</f>
        <v>168843732.79978672</v>
      </c>
      <c r="N218" s="4">
        <f xml:space="preserve"> K218 - M218</f>
        <v>32160711.009483188</v>
      </c>
      <c r="O218" s="3">
        <f xml:space="preserve"> K218 / J218 * 100</f>
        <v>18.883360235926023</v>
      </c>
      <c r="P218" s="4"/>
    </row>
    <row r="219" spans="1:16" s="3" customFormat="1" x14ac:dyDescent="0.3">
      <c r="A219" s="3">
        <v>19</v>
      </c>
      <c r="B219" s="43">
        <v>2040</v>
      </c>
      <c r="C219" s="3">
        <v>1</v>
      </c>
      <c r="D219" s="4">
        <f>K219</f>
        <v>52727382.299912699</v>
      </c>
      <c r="E219" s="4">
        <f xml:space="preserve"> (G218 / 2) + D219 - I219</f>
        <v>685455969.8988651</v>
      </c>
      <c r="F219" s="3">
        <v>1.7999999999999999E-2</v>
      </c>
      <c r="G219" s="4">
        <f t="shared" si="17"/>
        <v>697794177.3570447</v>
      </c>
      <c r="H219" s="4"/>
      <c r="I219" s="5"/>
      <c r="K219" s="6">
        <f xml:space="preserve"> ((G218 - I219) / 2 / 12)</f>
        <v>52727382.299912699</v>
      </c>
      <c r="M219" s="9">
        <f xml:space="preserve"> (G218 - I219) / 2</f>
        <v>632728587.59895241</v>
      </c>
      <c r="P219" s="4"/>
    </row>
    <row r="220" spans="1:16" s="3" customFormat="1" x14ac:dyDescent="0.3">
      <c r="B220" s="43"/>
      <c r="C220" s="3">
        <v>2</v>
      </c>
      <c r="D220" s="4">
        <f>K219</f>
        <v>52727382.299912699</v>
      </c>
      <c r="E220" s="4">
        <f t="shared" ref="E220:E230" si="23" xml:space="preserve"> G219 + D220 - I220</f>
        <v>750521559.65695739</v>
      </c>
      <c r="F220" s="3">
        <v>1.7999999999999999E-2</v>
      </c>
      <c r="G220" s="4">
        <f t="shared" si="17"/>
        <v>764030947.73078263</v>
      </c>
      <c r="H220" s="4"/>
      <c r="I220" s="5"/>
      <c r="P220" s="4"/>
    </row>
    <row r="221" spans="1:16" s="3" customFormat="1" x14ac:dyDescent="0.3">
      <c r="B221" s="43"/>
      <c r="C221" s="3">
        <v>3</v>
      </c>
      <c r="D221" s="4">
        <f>K219</f>
        <v>52727382.299912699</v>
      </c>
      <c r="E221" s="4">
        <f t="shared" si="23"/>
        <v>816758330.03069532</v>
      </c>
      <c r="F221" s="3">
        <v>1.7999999999999999E-2</v>
      </c>
      <c r="G221" s="4">
        <f t="shared" si="17"/>
        <v>831459979.97124779</v>
      </c>
      <c r="H221" s="4"/>
      <c r="I221" s="5"/>
      <c r="P221" s="4"/>
    </row>
    <row r="222" spans="1:16" s="3" customFormat="1" x14ac:dyDescent="0.3">
      <c r="B222" s="43"/>
      <c r="C222" s="3">
        <v>4</v>
      </c>
      <c r="D222" s="4">
        <f>K219</f>
        <v>52727382.299912699</v>
      </c>
      <c r="E222" s="4">
        <f t="shared" si="23"/>
        <v>884187362.27116048</v>
      </c>
      <c r="F222" s="3">
        <v>1.7999999999999999E-2</v>
      </c>
      <c r="G222" s="4">
        <f t="shared" ref="G222:G242" si="24" xml:space="preserve"> (E222 * F222) + E222</f>
        <v>900102734.79204142</v>
      </c>
      <c r="H222" s="4"/>
      <c r="I222" s="5"/>
      <c r="P222" s="4"/>
    </row>
    <row r="223" spans="1:16" s="3" customFormat="1" x14ac:dyDescent="0.3">
      <c r="B223" s="43"/>
      <c r="C223" s="3">
        <v>5</v>
      </c>
      <c r="D223" s="4">
        <f>K219</f>
        <v>52727382.299912699</v>
      </c>
      <c r="E223" s="4">
        <f t="shared" si="23"/>
        <v>920669406.08247089</v>
      </c>
      <c r="F223" s="3">
        <v>1.7999999999999999E-2</v>
      </c>
      <c r="G223" s="4">
        <f t="shared" si="24"/>
        <v>937241455.39195538</v>
      </c>
      <c r="H223" s="4"/>
      <c r="I223" s="5">
        <f xml:space="preserve"> N218</f>
        <v>32160711.009483188</v>
      </c>
      <c r="P223" s="4"/>
    </row>
    <row r="224" spans="1:16" s="3" customFormat="1" x14ac:dyDescent="0.3">
      <c r="B224" s="43"/>
      <c r="C224" s="3">
        <v>6</v>
      </c>
      <c r="D224" s="4">
        <f>K219</f>
        <v>52727382.299912699</v>
      </c>
      <c r="E224" s="4">
        <f t="shared" si="23"/>
        <v>989968837.69186807</v>
      </c>
      <c r="F224" s="3">
        <v>1.7999999999999999E-2</v>
      </c>
      <c r="G224" s="4">
        <f t="shared" si="24"/>
        <v>1007788276.7703217</v>
      </c>
      <c r="H224" s="4"/>
      <c r="I224" s="5"/>
      <c r="P224" s="4"/>
    </row>
    <row r="225" spans="1:16" s="3" customFormat="1" x14ac:dyDescent="0.3">
      <c r="B225" s="43"/>
      <c r="C225" s="3">
        <v>7</v>
      </c>
      <c r="D225" s="4">
        <f>K219</f>
        <v>52727382.299912699</v>
      </c>
      <c r="E225" s="4">
        <f t="shared" si="23"/>
        <v>1060515659.0702344</v>
      </c>
      <c r="F225" s="3">
        <v>1.7999999999999999E-2</v>
      </c>
      <c r="G225" s="4">
        <f t="shared" si="24"/>
        <v>1079604940.9334986</v>
      </c>
      <c r="H225" s="4"/>
      <c r="I225" s="5"/>
      <c r="P225" s="4"/>
    </row>
    <row r="226" spans="1:16" s="3" customFormat="1" x14ac:dyDescent="0.3">
      <c r="B226" s="43"/>
      <c r="C226" s="3">
        <v>8</v>
      </c>
      <c r="D226" s="4">
        <f>K219</f>
        <v>52727382.299912699</v>
      </c>
      <c r="E226" s="4">
        <f t="shared" si="23"/>
        <v>1132332323.2334113</v>
      </c>
      <c r="F226" s="3">
        <v>1.7999999999999999E-2</v>
      </c>
      <c r="G226" s="4">
        <f t="shared" si="24"/>
        <v>1152714305.0516126</v>
      </c>
      <c r="H226" s="4"/>
      <c r="I226" s="5"/>
      <c r="P226" s="4"/>
    </row>
    <row r="227" spans="1:16" s="3" customFormat="1" x14ac:dyDescent="0.3">
      <c r="B227" s="43"/>
      <c r="C227" s="3">
        <v>9</v>
      </c>
      <c r="D227" s="4">
        <f>K219</f>
        <v>52727382.299912699</v>
      </c>
      <c r="E227" s="4">
        <f t="shared" si="23"/>
        <v>1205441687.3515253</v>
      </c>
      <c r="F227" s="3">
        <v>1.7999999999999999E-2</v>
      </c>
      <c r="G227" s="4">
        <f t="shared" si="24"/>
        <v>1227139637.7238529</v>
      </c>
      <c r="H227" s="4"/>
      <c r="I227" s="5"/>
      <c r="P227" s="4"/>
    </row>
    <row r="228" spans="1:16" s="3" customFormat="1" x14ac:dyDescent="0.3">
      <c r="B228" s="43"/>
      <c r="C228" s="3">
        <v>10</v>
      </c>
      <c r="D228" s="4">
        <f>K219</f>
        <v>52727382.299912699</v>
      </c>
      <c r="E228" s="4">
        <f t="shared" si="23"/>
        <v>1279867020.0237656</v>
      </c>
      <c r="F228" s="3">
        <v>1.7999999999999999E-2</v>
      </c>
      <c r="G228" s="4">
        <f t="shared" si="24"/>
        <v>1302904626.3841934</v>
      </c>
      <c r="H228" s="4"/>
      <c r="I228" s="5"/>
      <c r="P228" s="4"/>
    </row>
    <row r="229" spans="1:16" s="3" customFormat="1" x14ac:dyDescent="0.3">
      <c r="B229" s="43"/>
      <c r="C229" s="3">
        <v>11</v>
      </c>
      <c r="D229" s="4">
        <f>K219</f>
        <v>52727382.299912699</v>
      </c>
      <c r="E229" s="4">
        <f t="shared" si="23"/>
        <v>1355632008.6841061</v>
      </c>
      <c r="F229" s="3">
        <v>1.7999999999999999E-2</v>
      </c>
      <c r="G229" s="4">
        <f t="shared" si="24"/>
        <v>1380033384.84042</v>
      </c>
      <c r="H229" s="4"/>
      <c r="I229" s="5"/>
      <c r="P229" s="4"/>
    </row>
    <row r="230" spans="1:16" s="3" customFormat="1" x14ac:dyDescent="0.3">
      <c r="B230" s="43"/>
      <c r="C230" s="3">
        <v>12</v>
      </c>
      <c r="D230" s="4">
        <f>K219</f>
        <v>52727382.299912699</v>
      </c>
      <c r="E230" s="4">
        <f t="shared" si="23"/>
        <v>1392760767.1403327</v>
      </c>
      <c r="F230" s="3">
        <v>1.7999999999999999E-2</v>
      </c>
      <c r="G230" s="4">
        <f t="shared" si="24"/>
        <v>1417830460.9488587</v>
      </c>
      <c r="H230" s="4"/>
      <c r="I230" s="17">
        <v>40000000</v>
      </c>
      <c r="J230" s="4">
        <f xml:space="preserve"> (E219 + SUM(D220:D230)) - SUM(I220:I230)</f>
        <v>1193296464.1884217</v>
      </c>
      <c r="K230" s="9">
        <f xml:space="preserve"> G230 - J230</f>
        <v>224533996.76043701</v>
      </c>
      <c r="L230" s="3">
        <v>0.84</v>
      </c>
      <c r="M230" s="4">
        <f xml:space="preserve"> K230 * L230</f>
        <v>188608557.27876708</v>
      </c>
      <c r="N230" s="4">
        <f xml:space="preserve"> K230 - M230</f>
        <v>35925439.481669933</v>
      </c>
      <c r="O230" s="3">
        <f xml:space="preserve"> K230 / J230 * 100</f>
        <v>18.816279399029799</v>
      </c>
      <c r="P230" s="4"/>
    </row>
    <row r="231" spans="1:16" s="3" customFormat="1" x14ac:dyDescent="0.3">
      <c r="A231" s="3">
        <v>20</v>
      </c>
      <c r="B231" s="43">
        <v>2041</v>
      </c>
      <c r="C231" s="3">
        <v>1</v>
      </c>
      <c r="D231" s="4">
        <f>K231</f>
        <v>59076269.206202447</v>
      </c>
      <c r="E231" s="4">
        <f xml:space="preserve"> (G230 / 2) + D231 - I231</f>
        <v>767991499.68063188</v>
      </c>
      <c r="F231" s="3">
        <v>1.7999999999999999E-2</v>
      </c>
      <c r="G231" s="4">
        <f t="shared" si="24"/>
        <v>781815346.67488325</v>
      </c>
      <c r="H231" s="4"/>
      <c r="I231" s="5"/>
      <c r="K231" s="6">
        <f xml:space="preserve"> ((G230 - I231) / 2 / 12)</f>
        <v>59076269.206202447</v>
      </c>
      <c r="M231" s="9">
        <f xml:space="preserve"> (G230 - I231) / 2</f>
        <v>708915230.47442937</v>
      </c>
      <c r="P231" s="4"/>
    </row>
    <row r="232" spans="1:16" s="3" customFormat="1" x14ac:dyDescent="0.3">
      <c r="B232" s="43"/>
      <c r="C232" s="3">
        <v>2</v>
      </c>
      <c r="D232" s="4">
        <f>K231</f>
        <v>59076269.206202447</v>
      </c>
      <c r="E232" s="4">
        <f t="shared" ref="E232:E242" si="25" xml:space="preserve"> G231 + D232 - I232</f>
        <v>840891615.88108563</v>
      </c>
      <c r="F232" s="3">
        <v>1.7999999999999999E-2</v>
      </c>
      <c r="G232" s="4">
        <f t="shared" si="24"/>
        <v>856027664.96694517</v>
      </c>
      <c r="H232" s="4"/>
      <c r="I232" s="5"/>
      <c r="P232" s="4"/>
    </row>
    <row r="233" spans="1:16" s="3" customFormat="1" x14ac:dyDescent="0.3">
      <c r="B233" s="43"/>
      <c r="C233" s="3">
        <v>3</v>
      </c>
      <c r="D233" s="4">
        <f>K231</f>
        <v>59076269.206202447</v>
      </c>
      <c r="E233" s="4">
        <f t="shared" si="25"/>
        <v>915103934.17314768</v>
      </c>
      <c r="F233" s="3">
        <v>1.7999999999999999E-2</v>
      </c>
      <c r="G233" s="4">
        <f t="shared" si="24"/>
        <v>931575804.98826432</v>
      </c>
      <c r="H233" s="4"/>
      <c r="I233" s="5"/>
      <c r="P233" s="4"/>
    </row>
    <row r="234" spans="1:16" s="3" customFormat="1" x14ac:dyDescent="0.3">
      <c r="B234" s="43"/>
      <c r="C234" s="3">
        <v>4</v>
      </c>
      <c r="D234" s="4">
        <f>K231</f>
        <v>59076269.206202447</v>
      </c>
      <c r="E234" s="4">
        <f t="shared" si="25"/>
        <v>990652074.19446683</v>
      </c>
      <c r="F234" s="3">
        <v>1.7999999999999999E-2</v>
      </c>
      <c r="G234" s="4">
        <f t="shared" si="24"/>
        <v>1008483811.5299672</v>
      </c>
      <c r="H234" s="4"/>
      <c r="I234" s="5"/>
      <c r="P234" s="4"/>
    </row>
    <row r="235" spans="1:16" s="3" customFormat="1" x14ac:dyDescent="0.3">
      <c r="B235" s="43"/>
      <c r="C235" s="3">
        <v>5</v>
      </c>
      <c r="D235" s="4">
        <f>K231</f>
        <v>59076269.206202447</v>
      </c>
      <c r="E235" s="4">
        <f t="shared" si="25"/>
        <v>1031634641.2544997</v>
      </c>
      <c r="F235" s="3">
        <v>1.7999999999999999E-2</v>
      </c>
      <c r="G235" s="4">
        <f t="shared" si="24"/>
        <v>1050204064.7970806</v>
      </c>
      <c r="H235" s="4"/>
      <c r="I235" s="5">
        <f xml:space="preserve"> N230</f>
        <v>35925439.481669933</v>
      </c>
      <c r="P235" s="4"/>
    </row>
    <row r="236" spans="1:16" s="3" customFormat="1" x14ac:dyDescent="0.3">
      <c r="B236" s="43"/>
      <c r="C236" s="3">
        <v>6</v>
      </c>
      <c r="D236" s="4">
        <f>K231</f>
        <v>59076269.206202447</v>
      </c>
      <c r="E236" s="4">
        <f t="shared" si="25"/>
        <v>1109280334.003283</v>
      </c>
      <c r="F236" s="3">
        <v>1.7999999999999999E-2</v>
      </c>
      <c r="G236" s="4">
        <f t="shared" si="24"/>
        <v>1129247380.0153422</v>
      </c>
      <c r="H236" s="4"/>
      <c r="I236" s="5"/>
      <c r="P236" s="4"/>
    </row>
    <row r="237" spans="1:16" s="3" customFormat="1" x14ac:dyDescent="0.3">
      <c r="B237" s="43"/>
      <c r="C237" s="3">
        <v>7</v>
      </c>
      <c r="D237" s="4">
        <f>K231</f>
        <v>59076269.206202447</v>
      </c>
      <c r="E237" s="4">
        <f t="shared" si="25"/>
        <v>1188323649.2215447</v>
      </c>
      <c r="F237" s="3">
        <v>1.7999999999999999E-2</v>
      </c>
      <c r="G237" s="4">
        <f t="shared" si="24"/>
        <v>1209713474.9075325</v>
      </c>
      <c r="H237" s="4"/>
      <c r="I237" s="5"/>
      <c r="P237" s="4"/>
    </row>
    <row r="238" spans="1:16" s="3" customFormat="1" x14ac:dyDescent="0.3">
      <c r="B238" s="43"/>
      <c r="C238" s="3">
        <v>8</v>
      </c>
      <c r="D238" s="4">
        <f>K231</f>
        <v>59076269.206202447</v>
      </c>
      <c r="E238" s="4">
        <f t="shared" si="25"/>
        <v>1268789744.113735</v>
      </c>
      <c r="F238" s="3">
        <v>1.7999999999999999E-2</v>
      </c>
      <c r="G238" s="4">
        <f t="shared" si="24"/>
        <v>1291627959.5077822</v>
      </c>
      <c r="H238" s="4"/>
      <c r="I238" s="5"/>
      <c r="P238" s="4"/>
    </row>
    <row r="239" spans="1:16" s="3" customFormat="1" x14ac:dyDescent="0.3">
      <c r="B239" s="43"/>
      <c r="C239" s="3">
        <v>9</v>
      </c>
      <c r="D239" s="4">
        <f>K231</f>
        <v>59076269.206202447</v>
      </c>
      <c r="E239" s="4">
        <f t="shared" si="25"/>
        <v>1350704228.7139847</v>
      </c>
      <c r="F239" s="3">
        <v>1.7999999999999999E-2</v>
      </c>
      <c r="G239" s="4">
        <f t="shared" si="24"/>
        <v>1375016904.8308365</v>
      </c>
      <c r="H239" s="4"/>
      <c r="I239" s="5"/>
      <c r="P239" s="4"/>
    </row>
    <row r="240" spans="1:16" s="3" customFormat="1" x14ac:dyDescent="0.3">
      <c r="B240" s="43"/>
      <c r="C240" s="3">
        <v>10</v>
      </c>
      <c r="D240" s="4">
        <f>K231</f>
        <v>59076269.206202447</v>
      </c>
      <c r="E240" s="4">
        <f t="shared" si="25"/>
        <v>1434093174.037039</v>
      </c>
      <c r="F240" s="3">
        <v>1.7999999999999999E-2</v>
      </c>
      <c r="G240" s="4">
        <f t="shared" si="24"/>
        <v>1459906851.1697056</v>
      </c>
      <c r="H240" s="4"/>
      <c r="I240" s="5"/>
      <c r="P240" s="4"/>
    </row>
    <row r="241" spans="1:16" s="3" customFormat="1" x14ac:dyDescent="0.3">
      <c r="B241" s="43"/>
      <c r="C241" s="3">
        <v>11</v>
      </c>
      <c r="D241" s="4">
        <f>K231</f>
        <v>59076269.206202447</v>
      </c>
      <c r="E241" s="4">
        <f t="shared" si="25"/>
        <v>1518983120.3759081</v>
      </c>
      <c r="F241" s="3">
        <v>1.7999999999999999E-2</v>
      </c>
      <c r="G241" s="4">
        <f t="shared" si="24"/>
        <v>1546324816.5426745</v>
      </c>
      <c r="H241" s="4"/>
      <c r="I241" s="5"/>
      <c r="P241" s="4"/>
    </row>
    <row r="242" spans="1:16" s="3" customFormat="1" x14ac:dyDescent="0.3">
      <c r="B242" s="43"/>
      <c r="C242" s="3">
        <v>12</v>
      </c>
      <c r="D242" s="4">
        <f>K231</f>
        <v>59076269.206202447</v>
      </c>
      <c r="E242" s="4">
        <f t="shared" si="25"/>
        <v>1565401085.748877</v>
      </c>
      <c r="F242" s="3">
        <v>1.7999999999999999E-2</v>
      </c>
      <c r="G242" s="4">
        <f t="shared" si="24"/>
        <v>1593578305.2923567</v>
      </c>
      <c r="H242" s="4"/>
      <c r="I242" s="17">
        <v>40000000</v>
      </c>
      <c r="J242" s="4">
        <f xml:space="preserve"> (E231 + SUM(D232:D242)) - SUM(I232:I242)</f>
        <v>1341905021.4671888</v>
      </c>
      <c r="K242" s="9">
        <f xml:space="preserve"> G242 - J242</f>
        <v>251673283.82516789</v>
      </c>
      <c r="L242" s="3">
        <v>0.84</v>
      </c>
      <c r="M242" s="4">
        <f xml:space="preserve"> K242 * L242</f>
        <v>211405558.41314101</v>
      </c>
      <c r="N242" s="4">
        <f xml:space="preserve"> K242 - M242</f>
        <v>40267725.412026882</v>
      </c>
      <c r="O242" s="3">
        <f xml:space="preserve"> K242 / J242 * 100</f>
        <v>18.754925259166086</v>
      </c>
      <c r="P242" s="4"/>
    </row>
    <row r="243" spans="1:16" s="3" customFormat="1" x14ac:dyDescent="0.3">
      <c r="A243" s="3">
        <v>21</v>
      </c>
      <c r="B243" s="43">
        <v>2042</v>
      </c>
      <c r="C243" s="3">
        <v>1</v>
      </c>
      <c r="D243" s="4">
        <f>K243</f>
        <v>66399096.0538482</v>
      </c>
      <c r="E243" s="4">
        <f xml:space="preserve"> (G242 / 2) + D243 - I243</f>
        <v>863188248.70002651</v>
      </c>
      <c r="F243" s="3">
        <v>1.7999999999999999E-2</v>
      </c>
      <c r="G243" s="4">
        <f t="shared" ref="G243:G254" si="26" xml:space="preserve"> (E243 * F243) + E243</f>
        <v>878725637.17662704</v>
      </c>
      <c r="H243" s="4"/>
      <c r="I243" s="5"/>
      <c r="K243" s="6">
        <f xml:space="preserve"> ((G242 - I243) / 2 / 12)</f>
        <v>66399096.0538482</v>
      </c>
      <c r="M243" s="9">
        <f xml:space="preserve"> (G242 - I243) / 2</f>
        <v>796789152.64617836</v>
      </c>
      <c r="P243" s="4"/>
    </row>
    <row r="244" spans="1:16" x14ac:dyDescent="0.3">
      <c r="A244" s="3"/>
      <c r="B244" s="43"/>
      <c r="C244" s="3">
        <v>2</v>
      </c>
      <c r="D244" s="4">
        <f>K243</f>
        <v>66399096.0538482</v>
      </c>
      <c r="E244" s="4">
        <f t="shared" ref="E244:E254" si="27" xml:space="preserve"> G243 + D244 - I244</f>
        <v>945124733.23047519</v>
      </c>
      <c r="F244" s="3">
        <v>1.7999999999999999E-2</v>
      </c>
      <c r="G244" s="4">
        <f t="shared" si="26"/>
        <v>962136978.4286238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3"/>
      <c r="C245" s="3">
        <v>3</v>
      </c>
      <c r="D245" s="4">
        <f>K243</f>
        <v>66399096.0538482</v>
      </c>
      <c r="E245" s="4">
        <f t="shared" si="27"/>
        <v>1028536074.4824719</v>
      </c>
      <c r="F245" s="3">
        <v>1.7999999999999999E-2</v>
      </c>
      <c r="G245" s="4">
        <f t="shared" si="26"/>
        <v>1047049723.8231565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3"/>
      <c r="C246" s="3">
        <v>4</v>
      </c>
      <c r="D246" s="4">
        <f>K243</f>
        <v>66399096.0538482</v>
      </c>
      <c r="E246" s="4">
        <f t="shared" si="27"/>
        <v>1113448819.8770046</v>
      </c>
      <c r="F246" s="3">
        <v>1.7999999999999999E-2</v>
      </c>
      <c r="G246" s="4">
        <f t="shared" si="26"/>
        <v>1133490898.6347907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3"/>
      <c r="C247" s="3">
        <v>5</v>
      </c>
      <c r="D247" s="4">
        <f>K243</f>
        <v>66399096.0538482</v>
      </c>
      <c r="E247" s="4">
        <f t="shared" si="27"/>
        <v>1159622269.276612</v>
      </c>
      <c r="F247" s="3">
        <v>1.7999999999999999E-2</v>
      </c>
      <c r="G247" s="4">
        <f t="shared" si="26"/>
        <v>1180495470.1235909</v>
      </c>
      <c r="H247" s="4"/>
      <c r="I247" s="5">
        <f xml:space="preserve"> N242</f>
        <v>40267725.412026882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3"/>
      <c r="C248" s="3">
        <v>6</v>
      </c>
      <c r="D248" s="4">
        <f>K243</f>
        <v>66399096.0538482</v>
      </c>
      <c r="E248" s="4">
        <f t="shared" si="27"/>
        <v>1246894566.1774392</v>
      </c>
      <c r="F248" s="3">
        <v>1.7999999999999999E-2</v>
      </c>
      <c r="G248" s="4">
        <f t="shared" si="26"/>
        <v>1269338668.368633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3"/>
      <c r="C249" s="3">
        <v>7</v>
      </c>
      <c r="D249" s="4">
        <f>K243</f>
        <v>66399096.0538482</v>
      </c>
      <c r="E249" s="4">
        <f t="shared" si="27"/>
        <v>1335737764.4224813</v>
      </c>
      <c r="F249" s="3">
        <v>1.7999999999999999E-2</v>
      </c>
      <c r="G249" s="4">
        <f t="shared" si="26"/>
        <v>1359781044.182086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3"/>
      <c r="C250" s="3">
        <v>8</v>
      </c>
      <c r="D250" s="4">
        <f>K243</f>
        <v>66399096.0538482</v>
      </c>
      <c r="E250" s="4">
        <f t="shared" si="27"/>
        <v>1426180140.2359343</v>
      </c>
      <c r="F250" s="3">
        <v>1.7999999999999999E-2</v>
      </c>
      <c r="G250" s="4">
        <f t="shared" si="26"/>
        <v>1451851382.7601812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3"/>
      <c r="C251" s="3">
        <v>9</v>
      </c>
      <c r="D251" s="4">
        <f>K243</f>
        <v>66399096.0538482</v>
      </c>
      <c r="E251" s="4">
        <f t="shared" si="27"/>
        <v>1518250478.8140295</v>
      </c>
      <c r="F251" s="3">
        <v>1.7999999999999999E-2</v>
      </c>
      <c r="G251" s="4">
        <f t="shared" si="26"/>
        <v>1545578987.432682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3"/>
      <c r="C252" s="3">
        <v>10</v>
      </c>
      <c r="D252" s="4">
        <f>K243</f>
        <v>66399096.0538482</v>
      </c>
      <c r="E252" s="4">
        <f t="shared" si="27"/>
        <v>1611978083.4865303</v>
      </c>
      <c r="F252" s="3">
        <v>1.7999999999999999E-2</v>
      </c>
      <c r="G252" s="4">
        <f t="shared" si="26"/>
        <v>1640993688.9892879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3"/>
      <c r="C253" s="3">
        <v>11</v>
      </c>
      <c r="D253" s="4">
        <f>K243</f>
        <v>66399096.0538482</v>
      </c>
      <c r="E253" s="4">
        <f t="shared" si="27"/>
        <v>1707392785.0431361</v>
      </c>
      <c r="F253" s="3">
        <v>1.7999999999999999E-2</v>
      </c>
      <c r="G253" s="4">
        <f t="shared" si="26"/>
        <v>1738125855.1739125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3"/>
      <c r="C254" s="3">
        <v>12</v>
      </c>
      <c r="D254" s="4">
        <f>K243</f>
        <v>66399096.0538482</v>
      </c>
      <c r="E254" s="4">
        <f t="shared" si="27"/>
        <v>1804524951.2277608</v>
      </c>
      <c r="F254" s="3">
        <v>1.7999999999999999E-2</v>
      </c>
      <c r="G254" s="4">
        <f t="shared" si="26"/>
        <v>1837006400.3498604</v>
      </c>
      <c r="H254" s="4"/>
      <c r="I254" s="5"/>
      <c r="J254" s="4">
        <f xml:space="preserve"> (E243 + SUM(D244:D254)) - SUM(I244:I254)</f>
        <v>1553310579.8803296</v>
      </c>
      <c r="K254" s="9">
        <f xml:space="preserve"> G254 - J254</f>
        <v>283695820.46953082</v>
      </c>
      <c r="L254" s="3">
        <v>0.84</v>
      </c>
      <c r="M254" s="4">
        <f xml:space="preserve"> K254 * L254</f>
        <v>238304489.19440588</v>
      </c>
      <c r="N254" s="4">
        <f xml:space="preserve"> K254 - M254</f>
        <v>45391331.275124937</v>
      </c>
      <c r="O254" s="3">
        <f xml:space="preserve"> K254 / J254 * 100</f>
        <v>18.263946962325292</v>
      </c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"/>
  <sheetViews>
    <sheetView workbookViewId="0">
      <selection activeCell="D13" sqref="D13"/>
    </sheetView>
  </sheetViews>
  <sheetFormatPr defaultRowHeight="16.5" x14ac:dyDescent="0.3"/>
  <cols>
    <col min="1" max="1" width="10.25" bestFit="1" customWidth="1"/>
    <col min="2" max="2" width="11.125" customWidth="1"/>
    <col min="3" max="3" width="9.25" bestFit="1" customWidth="1"/>
    <col min="4" max="4" width="10.625" bestFit="1" customWidth="1"/>
    <col min="5" max="5" width="12.5" bestFit="1" customWidth="1"/>
    <col min="6" max="13" width="9.25" bestFit="1" customWidth="1"/>
    <col min="14" max="15" width="9.25" customWidth="1"/>
    <col min="16" max="16" width="9.25" bestFit="1" customWidth="1"/>
    <col min="17" max="17" width="10.625" bestFit="1" customWidth="1"/>
    <col min="18" max="18" width="9.25" bestFit="1" customWidth="1"/>
  </cols>
  <sheetData>
    <row r="2" spans="1:18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27</v>
      </c>
      <c r="O2" t="s">
        <v>28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1300000</v>
      </c>
      <c r="F3" s="1">
        <v>670000</v>
      </c>
      <c r="G3" s="1">
        <v>100000</v>
      </c>
      <c r="H3" s="1">
        <v>300000</v>
      </c>
      <c r="I3" s="1">
        <v>100000</v>
      </c>
      <c r="J3" s="1">
        <v>200000</v>
      </c>
      <c r="K3" s="1">
        <v>500000</v>
      </c>
      <c r="L3" s="1">
        <v>150000</v>
      </c>
      <c r="M3" s="1">
        <v>300000</v>
      </c>
      <c r="N3" s="1">
        <v>0</v>
      </c>
      <c r="O3" s="1">
        <v>0</v>
      </c>
      <c r="P3" s="1">
        <v>0</v>
      </c>
      <c r="Q3" s="1">
        <f>SUM(C3:P3)</f>
        <v>6750000</v>
      </c>
      <c r="R3" s="1">
        <f xml:space="preserve"> B3 - Q3</f>
        <v>180000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1300000</v>
      </c>
      <c r="F4" s="1">
        <v>670000</v>
      </c>
      <c r="G4" s="1">
        <v>100000</v>
      </c>
      <c r="H4" s="1">
        <v>300000</v>
      </c>
      <c r="I4" s="1">
        <v>100000</v>
      </c>
      <c r="J4" s="1">
        <v>200000</v>
      </c>
      <c r="K4" s="1">
        <v>500000</v>
      </c>
      <c r="L4" s="1">
        <v>150000</v>
      </c>
      <c r="M4" s="1">
        <v>300000</v>
      </c>
      <c r="N4" s="1">
        <v>0</v>
      </c>
      <c r="O4" s="1">
        <v>0</v>
      </c>
      <c r="P4" s="1">
        <v>0</v>
      </c>
      <c r="Q4" s="1">
        <f>SUM(C4:P4)</f>
        <v>6750000</v>
      </c>
      <c r="R4" s="1">
        <f xml:space="preserve"> B4 - Q4</f>
        <v>180000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tabSelected="1" topLeftCell="A37" workbookViewId="0">
      <selection activeCell="D57" sqref="D57"/>
    </sheetView>
  </sheetViews>
  <sheetFormatPr defaultRowHeight="16.5" x14ac:dyDescent="0.3"/>
  <cols>
    <col min="2" max="2" width="12.375" bestFit="1" customWidth="1"/>
    <col min="3" max="3" width="24.875" bestFit="1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2:10" x14ac:dyDescent="0.3">
      <c r="B2" s="45" t="s">
        <v>17</v>
      </c>
      <c r="C2" s="45"/>
      <c r="D2" s="45"/>
      <c r="E2" s="45"/>
      <c r="G2" s="45" t="s">
        <v>19</v>
      </c>
      <c r="H2" s="45"/>
      <c r="I2" s="45"/>
      <c r="J2" s="45"/>
    </row>
    <row r="3" spans="2:10" x14ac:dyDescent="0.3">
      <c r="B3" s="18" t="s">
        <v>22</v>
      </c>
      <c r="C3" s="18" t="s">
        <v>23</v>
      </c>
      <c r="D3" s="18" t="s">
        <v>24</v>
      </c>
      <c r="E3" s="18" t="s">
        <v>25</v>
      </c>
      <c r="G3" s="18" t="s">
        <v>22</v>
      </c>
      <c r="H3" s="18" t="s">
        <v>23</v>
      </c>
      <c r="I3" s="18" t="s">
        <v>24</v>
      </c>
      <c r="J3" s="18" t="s">
        <v>25</v>
      </c>
    </row>
    <row r="4" spans="2:10" x14ac:dyDescent="0.3">
      <c r="B4" s="12" t="s">
        <v>16</v>
      </c>
      <c r="C4" s="12">
        <v>12</v>
      </c>
      <c r="D4" s="12">
        <v>180000</v>
      </c>
      <c r="E4" s="13">
        <f t="shared" ref="E4:E10" si="0" xml:space="preserve"> C4 * D4</f>
        <v>2160000</v>
      </c>
      <c r="G4" s="8" t="s">
        <v>18</v>
      </c>
      <c r="H4" s="8">
        <v>12</v>
      </c>
      <c r="I4" s="9">
        <v>320000</v>
      </c>
      <c r="J4" s="9">
        <f xml:space="preserve"> H4 * I4</f>
        <v>3840000</v>
      </c>
    </row>
    <row r="5" spans="2:10" x14ac:dyDescent="0.3">
      <c r="B5" s="12" t="s">
        <v>14</v>
      </c>
      <c r="C5" s="12">
        <v>36</v>
      </c>
      <c r="D5" s="13">
        <v>150000</v>
      </c>
      <c r="E5" s="13">
        <f t="shared" si="0"/>
        <v>5400000</v>
      </c>
      <c r="G5" s="8" t="s">
        <v>21</v>
      </c>
      <c r="H5" s="8">
        <v>1</v>
      </c>
      <c r="I5" s="9">
        <v>2500000</v>
      </c>
      <c r="J5" s="9">
        <f xml:space="preserve"> H5 * I5</f>
        <v>2500000</v>
      </c>
    </row>
    <row r="6" spans="2:10" x14ac:dyDescent="0.3">
      <c r="B6" s="21" t="s">
        <v>20</v>
      </c>
      <c r="C6" s="21">
        <v>52</v>
      </c>
      <c r="D6" s="22">
        <v>130000</v>
      </c>
      <c r="E6" s="22">
        <f t="shared" si="0"/>
        <v>6760000</v>
      </c>
      <c r="G6" s="8"/>
      <c r="H6" s="8"/>
      <c r="I6" s="9"/>
      <c r="J6" s="9"/>
    </row>
    <row r="7" spans="2:10" x14ac:dyDescent="0.3">
      <c r="B7" s="12" t="s">
        <v>10</v>
      </c>
      <c r="C7" s="12">
        <v>18</v>
      </c>
      <c r="D7" s="13">
        <v>400000</v>
      </c>
      <c r="E7" s="13">
        <f t="shared" si="0"/>
        <v>7200000</v>
      </c>
      <c r="G7" s="8"/>
      <c r="H7" s="8"/>
      <c r="I7" s="9"/>
      <c r="J7" s="9"/>
    </row>
    <row r="8" spans="2:10" x14ac:dyDescent="0.3">
      <c r="B8" s="12" t="s">
        <v>5</v>
      </c>
      <c r="C8" s="12">
        <v>12</v>
      </c>
      <c r="D8" s="13">
        <v>364000</v>
      </c>
      <c r="E8" s="13">
        <f t="shared" si="0"/>
        <v>4368000</v>
      </c>
      <c r="G8" s="8"/>
      <c r="H8" s="8"/>
      <c r="I8" s="9"/>
      <c r="J8" s="9"/>
    </row>
    <row r="9" spans="2:10" x14ac:dyDescent="0.3">
      <c r="B9" s="12" t="s">
        <v>15</v>
      </c>
      <c r="C9" s="12">
        <v>12</v>
      </c>
      <c r="D9" s="13">
        <v>260000</v>
      </c>
      <c r="E9" s="13">
        <f t="shared" si="0"/>
        <v>3120000</v>
      </c>
      <c r="G9" s="8"/>
      <c r="H9" s="8"/>
      <c r="I9" s="9"/>
      <c r="J9" s="8"/>
    </row>
    <row r="10" spans="2:10" x14ac:dyDescent="0.3">
      <c r="B10" s="12" t="s">
        <v>39</v>
      </c>
      <c r="C10" s="12">
        <v>52</v>
      </c>
      <c r="D10" s="13">
        <v>200000</v>
      </c>
      <c r="E10" s="35">
        <f t="shared" si="0"/>
        <v>10400000</v>
      </c>
      <c r="G10" s="8"/>
      <c r="H10" s="8"/>
      <c r="I10" s="8"/>
      <c r="J10" s="9">
        <f>SUM(J4:J8)</f>
        <v>6340000</v>
      </c>
    </row>
    <row r="11" spans="2:10" x14ac:dyDescent="0.3">
      <c r="B11" s="8"/>
      <c r="C11" s="8"/>
      <c r="D11" s="9"/>
      <c r="E11" s="9">
        <f>SUM(E4:E10)</f>
        <v>39408000</v>
      </c>
      <c r="G11" s="8"/>
      <c r="H11" s="8"/>
      <c r="I11" s="8"/>
      <c r="J11" s="8"/>
    </row>
    <row r="12" spans="2:10" x14ac:dyDescent="0.3">
      <c r="B12" s="8"/>
      <c r="C12" s="8">
        <v>12</v>
      </c>
      <c r="D12" s="9">
        <f xml:space="preserve"> E11</f>
        <v>39408000</v>
      </c>
      <c r="E12" s="9">
        <f xml:space="preserve"> D12 / C12</f>
        <v>3284000</v>
      </c>
      <c r="G12" s="8"/>
      <c r="H12" s="8">
        <v>12</v>
      </c>
      <c r="I12" s="9">
        <f xml:space="preserve"> J10</f>
        <v>6340000</v>
      </c>
      <c r="J12" s="8">
        <f xml:space="preserve"> I12 / H12</f>
        <v>528333.33333333337</v>
      </c>
    </row>
    <row r="14" spans="2:10" x14ac:dyDescent="0.3">
      <c r="D14" s="19" t="s">
        <v>26</v>
      </c>
      <c r="E14" s="20">
        <f xml:space="preserve"> E12</f>
        <v>3284000</v>
      </c>
      <c r="F14" s="19">
        <f xml:space="preserve"> J12</f>
        <v>528333.33333333337</v>
      </c>
      <c r="G14" s="20">
        <f xml:space="preserve"> E14 - F14</f>
        <v>2755666.6666666665</v>
      </c>
    </row>
    <row r="17" spans="2:11" x14ac:dyDescent="0.3">
      <c r="B17" s="45" t="s">
        <v>17</v>
      </c>
      <c r="C17" s="45"/>
      <c r="D17" s="45"/>
      <c r="E17" s="45"/>
      <c r="G17" s="45" t="s">
        <v>19</v>
      </c>
      <c r="H17" s="45"/>
      <c r="I17" s="45"/>
      <c r="J17" s="45"/>
    </row>
    <row r="18" spans="2:11" x14ac:dyDescent="0.3">
      <c r="B18" s="33" t="s">
        <v>22</v>
      </c>
      <c r="C18" s="33" t="s">
        <v>23</v>
      </c>
      <c r="D18" s="33" t="s">
        <v>24</v>
      </c>
      <c r="E18" s="33" t="s">
        <v>25</v>
      </c>
      <c r="G18" s="33" t="s">
        <v>22</v>
      </c>
      <c r="H18" s="33" t="s">
        <v>23</v>
      </c>
      <c r="I18" s="33" t="s">
        <v>24</v>
      </c>
      <c r="J18" s="33" t="s">
        <v>25</v>
      </c>
    </row>
    <row r="19" spans="2:11" x14ac:dyDescent="0.3">
      <c r="B19" s="12" t="s">
        <v>16</v>
      </c>
      <c r="C19" s="12">
        <v>12</v>
      </c>
      <c r="D19" s="12">
        <v>180000</v>
      </c>
      <c r="E19" s="13">
        <f t="shared" ref="E19:E25" si="1" xml:space="preserve"> C19 * D19</f>
        <v>2160000</v>
      </c>
      <c r="G19" s="12" t="s">
        <v>18</v>
      </c>
      <c r="H19" s="12">
        <v>12</v>
      </c>
      <c r="I19" s="13">
        <v>320000</v>
      </c>
      <c r="J19" s="13">
        <f xml:space="preserve"> H19 * I19</f>
        <v>3840000</v>
      </c>
    </row>
    <row r="20" spans="2:11" x14ac:dyDescent="0.3">
      <c r="B20" s="12" t="s">
        <v>14</v>
      </c>
      <c r="C20" s="12">
        <v>36</v>
      </c>
      <c r="D20" s="13">
        <v>150000</v>
      </c>
      <c r="E20" s="13">
        <f t="shared" si="1"/>
        <v>5400000</v>
      </c>
      <c r="G20" s="21" t="s">
        <v>47</v>
      </c>
      <c r="H20" s="21">
        <v>1</v>
      </c>
      <c r="I20" s="22">
        <v>2000000</v>
      </c>
      <c r="J20" s="22">
        <f xml:space="preserve"> H20 * I20</f>
        <v>2000000</v>
      </c>
    </row>
    <row r="21" spans="2:11" x14ac:dyDescent="0.3">
      <c r="B21" s="21" t="s">
        <v>20</v>
      </c>
      <c r="C21" s="21">
        <v>52</v>
      </c>
      <c r="D21" s="22">
        <v>130000</v>
      </c>
      <c r="E21" s="22">
        <f t="shared" si="1"/>
        <v>6760000</v>
      </c>
      <c r="G21" s="21" t="s">
        <v>42</v>
      </c>
      <c r="H21" s="21">
        <v>12</v>
      </c>
      <c r="I21" s="22">
        <v>700000</v>
      </c>
      <c r="J21" s="22">
        <f xml:space="preserve"> H21 * I21</f>
        <v>8400000</v>
      </c>
      <c r="K21" s="49" t="s">
        <v>94</v>
      </c>
    </row>
    <row r="22" spans="2:11" x14ac:dyDescent="0.3">
      <c r="B22" s="12" t="s">
        <v>10</v>
      </c>
      <c r="C22" s="12">
        <v>18</v>
      </c>
      <c r="D22" s="13">
        <v>400000</v>
      </c>
      <c r="E22" s="13">
        <f t="shared" si="1"/>
        <v>7200000</v>
      </c>
      <c r="G22" s="8"/>
      <c r="H22" s="8"/>
      <c r="I22" s="9"/>
      <c r="J22" s="9"/>
    </row>
    <row r="23" spans="2:11" x14ac:dyDescent="0.3">
      <c r="B23" s="12" t="s">
        <v>5</v>
      </c>
      <c r="C23" s="12">
        <v>12</v>
      </c>
      <c r="D23" s="13">
        <v>364000</v>
      </c>
      <c r="E23" s="13">
        <f t="shared" si="1"/>
        <v>4368000</v>
      </c>
      <c r="F23" s="49" t="s">
        <v>83</v>
      </c>
      <c r="G23" s="8"/>
      <c r="H23" s="8"/>
      <c r="I23" s="9"/>
      <c r="J23" s="9"/>
    </row>
    <row r="24" spans="2:11" x14ac:dyDescent="0.3">
      <c r="B24" s="12" t="s">
        <v>15</v>
      </c>
      <c r="C24" s="12">
        <v>12</v>
      </c>
      <c r="D24" s="13">
        <v>260000</v>
      </c>
      <c r="E24" s="13">
        <f t="shared" si="1"/>
        <v>3120000</v>
      </c>
      <c r="F24" s="49" t="s">
        <v>83</v>
      </c>
      <c r="G24" s="8"/>
      <c r="H24" s="8"/>
      <c r="I24" s="9"/>
      <c r="J24" s="8"/>
    </row>
    <row r="25" spans="2:11" x14ac:dyDescent="0.3">
      <c r="B25" s="12" t="s">
        <v>39</v>
      </c>
      <c r="C25" s="12">
        <v>52</v>
      </c>
      <c r="D25" s="13">
        <v>200000</v>
      </c>
      <c r="E25" s="35">
        <f t="shared" si="1"/>
        <v>10400000</v>
      </c>
      <c r="G25" s="8"/>
      <c r="H25" s="8"/>
      <c r="I25" s="8"/>
      <c r="J25" s="9">
        <f>SUM(J19:J23)</f>
        <v>14240000</v>
      </c>
    </row>
    <row r="26" spans="2:11" x14ac:dyDescent="0.3">
      <c r="B26" s="8"/>
      <c r="C26" s="8"/>
      <c r="D26" s="9"/>
      <c r="E26" s="9">
        <f>SUM(E19:E25)</f>
        <v>39408000</v>
      </c>
      <c r="G26" s="8"/>
      <c r="H26" s="8"/>
      <c r="I26" s="8"/>
      <c r="J26" s="8"/>
    </row>
    <row r="27" spans="2:11" x14ac:dyDescent="0.3">
      <c r="B27" s="8"/>
      <c r="C27" s="8">
        <v>12</v>
      </c>
      <c r="D27" s="9">
        <f xml:space="preserve"> E26</f>
        <v>39408000</v>
      </c>
      <c r="E27" s="9">
        <f xml:space="preserve"> D27 / C27</f>
        <v>3284000</v>
      </c>
      <c r="G27" s="8"/>
      <c r="H27" s="8">
        <v>12</v>
      </c>
      <c r="I27" s="9">
        <f xml:space="preserve"> J25</f>
        <v>14240000</v>
      </c>
      <c r="J27" s="8">
        <f xml:space="preserve"> I27 / H27</f>
        <v>1186666.6666666667</v>
      </c>
    </row>
    <row r="28" spans="2:11" x14ac:dyDescent="0.3">
      <c r="B28" s="38"/>
      <c r="C28" s="38"/>
      <c r="D28" s="39"/>
      <c r="E28" s="39"/>
      <c r="G28" s="38"/>
      <c r="H28" s="38"/>
      <c r="I28" s="39"/>
      <c r="J28" s="38"/>
    </row>
    <row r="29" spans="2:11" x14ac:dyDescent="0.3">
      <c r="D29" s="47" t="s">
        <v>26</v>
      </c>
      <c r="E29" s="40" t="s">
        <v>48</v>
      </c>
      <c r="F29" s="40" t="s">
        <v>49</v>
      </c>
      <c r="G29" s="40" t="s">
        <v>50</v>
      </c>
      <c r="H29" s="40" t="s">
        <v>51</v>
      </c>
      <c r="I29" s="40" t="s">
        <v>52</v>
      </c>
    </row>
    <row r="30" spans="2:11" x14ac:dyDescent="0.3">
      <c r="D30" s="48"/>
      <c r="E30" s="41">
        <f xml:space="preserve"> E27</f>
        <v>3284000</v>
      </c>
      <c r="F30" s="41">
        <f xml:space="preserve"> J27</f>
        <v>1186666.6666666667</v>
      </c>
      <c r="G30" s="41">
        <f xml:space="preserve"> E30 - F30</f>
        <v>2097333.333333333</v>
      </c>
      <c r="H30" s="41">
        <v>200000</v>
      </c>
      <c r="I30" s="41">
        <f>G30+H30</f>
        <v>2297333.333333333</v>
      </c>
    </row>
    <row r="32" spans="2:11" x14ac:dyDescent="0.3">
      <c r="B32" s="46" t="s">
        <v>46</v>
      </c>
      <c r="C32" s="8" t="s">
        <v>43</v>
      </c>
      <c r="D32" s="9">
        <v>100000</v>
      </c>
      <c r="E32" s="49" t="s">
        <v>83</v>
      </c>
    </row>
    <row r="33" spans="1:6" x14ac:dyDescent="0.3">
      <c r="B33" s="46"/>
      <c r="C33" s="8" t="s">
        <v>40</v>
      </c>
      <c r="D33" s="9">
        <v>37000</v>
      </c>
      <c r="E33" s="49" t="s">
        <v>83</v>
      </c>
    </row>
    <row r="34" spans="1:6" x14ac:dyDescent="0.3">
      <c r="B34" s="46"/>
      <c r="C34" s="8" t="s">
        <v>41</v>
      </c>
      <c r="D34" s="9">
        <v>11000</v>
      </c>
      <c r="E34" s="49" t="s">
        <v>83</v>
      </c>
    </row>
    <row r="35" spans="1:6" x14ac:dyDescent="0.3">
      <c r="B35" s="46"/>
      <c r="C35" s="8" t="s">
        <v>44</v>
      </c>
      <c r="D35" s="9">
        <v>100000</v>
      </c>
      <c r="E35" s="49" t="s">
        <v>83</v>
      </c>
    </row>
    <row r="36" spans="1:6" x14ac:dyDescent="0.3">
      <c r="B36" s="46"/>
      <c r="C36" s="36" t="s">
        <v>45</v>
      </c>
      <c r="D36" s="37">
        <v>10000</v>
      </c>
      <c r="E36" s="49" t="s">
        <v>83</v>
      </c>
    </row>
    <row r="39" spans="1:6" x14ac:dyDescent="0.3">
      <c r="A39" s="8">
        <v>1</v>
      </c>
      <c r="B39" s="18" t="s">
        <v>54</v>
      </c>
      <c r="C39" s="18" t="s">
        <v>56</v>
      </c>
      <c r="D39" s="50" t="s">
        <v>71</v>
      </c>
      <c r="E39" s="49" t="s">
        <v>95</v>
      </c>
      <c r="F39" s="8"/>
    </row>
    <row r="40" spans="1:6" x14ac:dyDescent="0.3">
      <c r="A40" s="8"/>
      <c r="B40" s="18"/>
      <c r="C40" s="18" t="s">
        <v>96</v>
      </c>
      <c r="D40" s="50" t="s">
        <v>97</v>
      </c>
      <c r="E40" s="53" t="s">
        <v>98</v>
      </c>
      <c r="F40" s="8"/>
    </row>
    <row r="41" spans="1:6" x14ac:dyDescent="0.3">
      <c r="A41" s="8">
        <v>2</v>
      </c>
      <c r="B41" s="18" t="s">
        <v>53</v>
      </c>
      <c r="C41" s="18" t="s">
        <v>72</v>
      </c>
      <c r="D41" s="34" t="s">
        <v>73</v>
      </c>
      <c r="E41" s="8"/>
      <c r="F41" s="8"/>
    </row>
    <row r="42" spans="1:6" x14ac:dyDescent="0.3">
      <c r="A42" s="8"/>
      <c r="B42" s="18"/>
      <c r="C42" s="18" t="s">
        <v>88</v>
      </c>
      <c r="D42" s="34" t="s">
        <v>89</v>
      </c>
      <c r="E42" s="8"/>
      <c r="F42" s="8"/>
    </row>
    <row r="43" spans="1:6" x14ac:dyDescent="0.3">
      <c r="A43" s="8"/>
      <c r="B43" s="18"/>
      <c r="C43" s="18" t="s">
        <v>90</v>
      </c>
      <c r="D43" s="34" t="s">
        <v>91</v>
      </c>
      <c r="E43" s="8"/>
      <c r="F43" s="8"/>
    </row>
    <row r="44" spans="1:6" x14ac:dyDescent="0.3">
      <c r="A44" s="8">
        <v>3</v>
      </c>
      <c r="B44" s="18" t="s">
        <v>55</v>
      </c>
      <c r="C44" s="18" t="s">
        <v>63</v>
      </c>
      <c r="D44" s="34" t="s">
        <v>64</v>
      </c>
      <c r="E44" s="8"/>
      <c r="F44" s="8"/>
    </row>
    <row r="45" spans="1:6" x14ac:dyDescent="0.3">
      <c r="A45" s="8"/>
      <c r="B45" s="18"/>
      <c r="C45" s="18" t="s">
        <v>66</v>
      </c>
      <c r="D45" s="34" t="s">
        <v>67</v>
      </c>
      <c r="E45" s="49" t="s">
        <v>68</v>
      </c>
      <c r="F45" s="8"/>
    </row>
    <row r="46" spans="1:6" x14ac:dyDescent="0.3">
      <c r="A46" s="8">
        <v>4</v>
      </c>
      <c r="B46" s="18" t="s">
        <v>57</v>
      </c>
      <c r="C46" s="18" t="s">
        <v>58</v>
      </c>
      <c r="D46" s="34" t="s">
        <v>65</v>
      </c>
      <c r="E46" s="49" t="s">
        <v>83</v>
      </c>
      <c r="F46" s="8"/>
    </row>
    <row r="47" spans="1:6" x14ac:dyDescent="0.3">
      <c r="A47" s="8"/>
      <c r="B47" s="18"/>
      <c r="C47" s="18" t="s">
        <v>92</v>
      </c>
      <c r="D47" s="34">
        <v>101</v>
      </c>
      <c r="E47" s="49" t="s">
        <v>83</v>
      </c>
      <c r="F47" s="8"/>
    </row>
    <row r="48" spans="1:6" x14ac:dyDescent="0.3">
      <c r="A48" s="8">
        <v>5</v>
      </c>
      <c r="B48" s="18" t="s">
        <v>12</v>
      </c>
      <c r="C48" s="18" t="s">
        <v>60</v>
      </c>
      <c r="D48" s="51" t="s">
        <v>59</v>
      </c>
      <c r="E48" s="8" t="s">
        <v>61</v>
      </c>
      <c r="F48" s="8" t="s">
        <v>93</v>
      </c>
    </row>
    <row r="49" spans="1:6" x14ac:dyDescent="0.3">
      <c r="A49" s="8"/>
      <c r="B49" s="18"/>
      <c r="C49" s="18" t="s">
        <v>80</v>
      </c>
      <c r="D49" s="34" t="s">
        <v>62</v>
      </c>
      <c r="E49" s="8"/>
      <c r="F49" s="8"/>
    </row>
    <row r="50" spans="1:6" x14ac:dyDescent="0.3">
      <c r="A50" s="8"/>
      <c r="B50" s="18"/>
      <c r="C50" s="18" t="s">
        <v>78</v>
      </c>
      <c r="D50" s="34" t="s">
        <v>79</v>
      </c>
      <c r="E50" s="8"/>
      <c r="F50" s="8"/>
    </row>
    <row r="51" spans="1:6" x14ac:dyDescent="0.3">
      <c r="A51" s="8"/>
      <c r="B51" s="18"/>
      <c r="C51" s="18" t="s">
        <v>74</v>
      </c>
      <c r="D51" s="34" t="s">
        <v>75</v>
      </c>
      <c r="E51" s="8"/>
      <c r="F51" s="8"/>
    </row>
    <row r="52" spans="1:6" x14ac:dyDescent="0.3">
      <c r="A52" s="8"/>
      <c r="B52" s="18"/>
      <c r="C52" s="18" t="s">
        <v>76</v>
      </c>
      <c r="D52" s="34" t="s">
        <v>77</v>
      </c>
      <c r="E52" s="8"/>
      <c r="F52" s="8"/>
    </row>
    <row r="53" spans="1:6" x14ac:dyDescent="0.3">
      <c r="A53" s="8"/>
      <c r="B53" s="18"/>
      <c r="C53" s="18" t="s">
        <v>69</v>
      </c>
      <c r="D53" s="34" t="s">
        <v>70</v>
      </c>
      <c r="E53" s="8"/>
      <c r="F53" s="8"/>
    </row>
    <row r="54" spans="1:6" x14ac:dyDescent="0.3">
      <c r="A54" s="8"/>
      <c r="B54" s="18"/>
      <c r="C54" s="18" t="s">
        <v>81</v>
      </c>
      <c r="D54" s="34" t="s">
        <v>82</v>
      </c>
      <c r="E54" s="8"/>
      <c r="F54" s="8"/>
    </row>
    <row r="55" spans="1:6" x14ac:dyDescent="0.3">
      <c r="A55" s="8"/>
      <c r="B55" s="18"/>
      <c r="C55" s="18" t="s">
        <v>84</v>
      </c>
      <c r="D55" s="34" t="s">
        <v>85</v>
      </c>
      <c r="E55" s="8"/>
      <c r="F55" s="8"/>
    </row>
    <row r="56" spans="1:6" x14ac:dyDescent="0.3">
      <c r="A56" s="8"/>
      <c r="B56" s="18"/>
      <c r="C56" s="18" t="s">
        <v>86</v>
      </c>
      <c r="D56" s="34" t="s">
        <v>87</v>
      </c>
      <c r="E56" s="8"/>
      <c r="F56" s="8"/>
    </row>
    <row r="57" spans="1:6" x14ac:dyDescent="0.3">
      <c r="A57" s="8"/>
      <c r="B57" s="8"/>
      <c r="C57" s="52" t="s">
        <v>45</v>
      </c>
      <c r="D57" s="8"/>
      <c r="E57" s="8"/>
      <c r="F57" s="8" t="s">
        <v>93</v>
      </c>
    </row>
    <row r="59" spans="1:6" x14ac:dyDescent="0.3">
      <c r="B59" s="54" t="s">
        <v>99</v>
      </c>
      <c r="C59" s="54"/>
      <c r="D59" s="54"/>
    </row>
  </sheetData>
  <mergeCells count="6">
    <mergeCell ref="B17:E17"/>
    <mergeCell ref="G17:J17"/>
    <mergeCell ref="B32:B36"/>
    <mergeCell ref="D29:D30"/>
    <mergeCell ref="B2:E2"/>
    <mergeCell ref="G2:J2"/>
  </mergeCells>
  <phoneticPr fontId="1" type="noConversion"/>
  <hyperlinks>
    <hyperlink ref="D48" r:id="rId1" xr:uid="{950024D8-46D9-465E-A69A-EF535EA0C0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시나리오_A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2022-08-18T06:04:26Z</dcterms:modified>
</cp:coreProperties>
</file>