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bookViews>
    <workbookView xWindow="0" yWindow="0" windowWidth="28800" windowHeight="12255"/>
  </bookViews>
  <sheets>
    <sheet name="시나리오_A" sheetId="4" r:id="rId1"/>
    <sheet name="생활패턴" sheetId="5" r:id="rId2"/>
    <sheet name="병원지출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5" l="1"/>
  <c r="R4" i="5" s="1"/>
  <c r="Q3" i="5"/>
  <c r="R3" i="5" s="1"/>
  <c r="J5" i="6"/>
  <c r="J4" i="6"/>
  <c r="E4" i="6"/>
  <c r="E9" i="6"/>
  <c r="E8" i="6"/>
  <c r="E7" i="6"/>
  <c r="E6" i="6"/>
  <c r="E5" i="6"/>
  <c r="H68" i="4"/>
  <c r="I14" i="4"/>
  <c r="G3" i="4"/>
  <c r="E4" i="4" s="1"/>
  <c r="G4" i="4" s="1"/>
  <c r="E5" i="4" s="1"/>
  <c r="G5" i="4" s="1"/>
  <c r="E6" i="4" s="1"/>
  <c r="G6" i="4" s="1"/>
  <c r="E7" i="4" s="1"/>
  <c r="G7" i="4" s="1"/>
  <c r="E8" i="4" s="1"/>
  <c r="G8" i="4" s="1"/>
  <c r="E9" i="4" s="1"/>
  <c r="G9" i="4" s="1"/>
  <c r="E10" i="4" s="1"/>
  <c r="G10" i="4" s="1"/>
  <c r="E11" i="4" s="1"/>
  <c r="G11" i="4" s="1"/>
  <c r="E12" i="4" s="1"/>
  <c r="G12" i="4" s="1"/>
  <c r="E13" i="4" s="1"/>
  <c r="G13" i="4" s="1"/>
  <c r="E14" i="4" s="1"/>
  <c r="G14" i="4" s="1"/>
  <c r="J15" i="4" s="1"/>
  <c r="E3" i="4"/>
  <c r="D24" i="4" l="1"/>
  <c r="D16" i="4"/>
  <c r="D23" i="4"/>
  <c r="D15" i="4"/>
  <c r="E15" i="4" s="1"/>
  <c r="D20" i="4"/>
  <c r="D22" i="4"/>
  <c r="D21" i="4"/>
  <c r="D26" i="4"/>
  <c r="D18" i="4"/>
  <c r="D19" i="4"/>
  <c r="D25" i="4"/>
  <c r="D17" i="4"/>
  <c r="E10" i="6"/>
  <c r="D12" i="6" s="1"/>
  <c r="E12" i="6" s="1"/>
  <c r="E14" i="6" s="1"/>
  <c r="J10" i="6"/>
  <c r="I12" i="6" s="1"/>
  <c r="J12" i="6" s="1"/>
  <c r="F14" i="6" s="1"/>
  <c r="G14" i="6" s="1"/>
  <c r="J14" i="4"/>
  <c r="L15" i="4"/>
  <c r="N14" i="4" l="1"/>
  <c r="L14" i="4"/>
  <c r="M14" i="4" s="1"/>
  <c r="H19" i="4" s="1"/>
  <c r="I26" i="4" s="1"/>
  <c r="G15" i="4"/>
  <c r="E16" i="4" s="1"/>
  <c r="G16" i="4" s="1"/>
  <c r="E17" i="4" s="1"/>
  <c r="G17" i="4" s="1"/>
  <c r="E18" i="4" s="1"/>
  <c r="G18" i="4" s="1"/>
  <c r="E19" i="4" l="1"/>
  <c r="G19" i="4" s="1"/>
  <c r="E20" i="4" s="1"/>
  <c r="G20" i="4" s="1"/>
  <c r="E21" i="4" s="1"/>
  <c r="G21" i="4" s="1"/>
  <c r="E22" i="4" s="1"/>
  <c r="G22" i="4" s="1"/>
  <c r="E23" i="4" s="1"/>
  <c r="G23" i="4" s="1"/>
  <c r="E24" i="4" s="1"/>
  <c r="G24" i="4" s="1"/>
  <c r="E25" i="4" s="1"/>
  <c r="G25" i="4" s="1"/>
  <c r="E26" i="4" s="1"/>
  <c r="G26" i="4" s="1"/>
  <c r="J27" i="4" s="1"/>
  <c r="D31" i="4" l="1"/>
  <c r="D38" i="4"/>
  <c r="D30" i="4"/>
  <c r="D37" i="4"/>
  <c r="D29" i="4"/>
  <c r="D27" i="4"/>
  <c r="D36" i="4"/>
  <c r="D28" i="4"/>
  <c r="D34" i="4"/>
  <c r="D33" i="4"/>
  <c r="D35" i="4"/>
  <c r="D32" i="4"/>
  <c r="J26" i="4"/>
  <c r="L27" i="4"/>
  <c r="E27" i="4"/>
  <c r="N26" i="4" l="1"/>
  <c r="L26" i="4"/>
  <c r="M26" i="4" s="1"/>
  <c r="H31" i="4" s="1"/>
  <c r="I38" i="4" s="1"/>
  <c r="G27" i="4"/>
  <c r="E28" i="4" s="1"/>
  <c r="G28" i="4" s="1"/>
  <c r="E29" i="4" s="1"/>
  <c r="G29" i="4" s="1"/>
  <c r="E30" i="4" s="1"/>
  <c r="G30" i="4" s="1"/>
  <c r="E31" i="4" l="1"/>
  <c r="G31" i="4" s="1"/>
  <c r="E32" i="4" s="1"/>
  <c r="G32" i="4" s="1"/>
  <c r="E33" i="4" s="1"/>
  <c r="G33" i="4" s="1"/>
  <c r="E34" i="4" s="1"/>
  <c r="G34" i="4" s="1"/>
  <c r="E35" i="4" s="1"/>
  <c r="G35" i="4" s="1"/>
  <c r="E36" i="4" s="1"/>
  <c r="G36" i="4" s="1"/>
  <c r="E37" i="4" s="1"/>
  <c r="G37" i="4" s="1"/>
  <c r="E38" i="4" s="1"/>
  <c r="G38" i="4" s="1"/>
  <c r="J39" i="4" s="1"/>
  <c r="D46" i="4" l="1"/>
  <c r="D45" i="4"/>
  <c r="D41" i="4"/>
  <c r="D44" i="4"/>
  <c r="D43" i="4"/>
  <c r="D42" i="4"/>
  <c r="D48" i="4"/>
  <c r="D40" i="4"/>
  <c r="D49" i="4"/>
  <c r="D47" i="4"/>
  <c r="D39" i="4"/>
  <c r="D50" i="4"/>
  <c r="E39" i="4"/>
  <c r="G39" i="4" s="1"/>
  <c r="L39" i="4"/>
  <c r="J38" i="4"/>
  <c r="N38" i="4" s="1"/>
  <c r="E40" i="4" l="1"/>
  <c r="G40" i="4" s="1"/>
  <c r="E41" i="4" s="1"/>
  <c r="G41" i="4" s="1"/>
  <c r="E42" i="4" s="1"/>
  <c r="G42" i="4" s="1"/>
  <c r="L38" i="4"/>
  <c r="M38" i="4" s="1"/>
  <c r="H43" i="4" s="1"/>
  <c r="E43" i="4" s="1"/>
  <c r="G43" i="4" s="1"/>
  <c r="E44" i="4" s="1"/>
  <c r="G44" i="4" s="1"/>
  <c r="E45" i="4" s="1"/>
  <c r="G45" i="4" s="1"/>
  <c r="E46" i="4" s="1"/>
  <c r="G46" i="4" s="1"/>
  <c r="E47" i="4" s="1"/>
  <c r="G47" i="4" s="1"/>
  <c r="E48" i="4" s="1"/>
  <c r="G48" i="4" s="1"/>
  <c r="E49" i="4" s="1"/>
  <c r="G49" i="4" s="1"/>
  <c r="I50" i="4" l="1"/>
  <c r="E50" i="4"/>
  <c r="G50" i="4" s="1"/>
  <c r="J50" i="4" l="1"/>
  <c r="L51" i="4"/>
  <c r="J51" i="4"/>
  <c r="D62" i="4" l="1"/>
  <c r="D54" i="4"/>
  <c r="D58" i="4"/>
  <c r="D57" i="4"/>
  <c r="D61" i="4"/>
  <c r="D53" i="4"/>
  <c r="D60" i="4"/>
  <c r="D52" i="4"/>
  <c r="D59" i="4"/>
  <c r="D51" i="4"/>
  <c r="E51" i="4" s="1"/>
  <c r="G51" i="4" s="1"/>
  <c r="D56" i="4"/>
  <c r="D55" i="4"/>
  <c r="N50" i="4"/>
  <c r="L50" i="4"/>
  <c r="M50" i="4" s="1"/>
  <c r="H55" i="4" s="1"/>
  <c r="E52" i="4" l="1"/>
  <c r="G52" i="4" s="1"/>
  <c r="E53" i="4" s="1"/>
  <c r="G53" i="4" s="1"/>
  <c r="E54" i="4" s="1"/>
  <c r="G54" i="4" s="1"/>
  <c r="I62" i="4"/>
  <c r="E55" i="4"/>
  <c r="G55" i="4" s="1"/>
  <c r="E56" i="4" s="1"/>
  <c r="G56" i="4" s="1"/>
  <c r="E57" i="4" s="1"/>
  <c r="G57" i="4" s="1"/>
  <c r="E58" i="4" s="1"/>
  <c r="G58" i="4" s="1"/>
  <c r="E59" i="4" s="1"/>
  <c r="G59" i="4" s="1"/>
  <c r="E60" i="4" s="1"/>
  <c r="G60" i="4" s="1"/>
  <c r="E61" i="4" s="1"/>
  <c r="G61" i="4" s="1"/>
  <c r="E62" i="4" s="1"/>
  <c r="G62" i="4" s="1"/>
  <c r="J63" i="4" l="1"/>
  <c r="J62" i="4"/>
  <c r="L63" i="4"/>
  <c r="D70" i="4" l="1"/>
  <c r="D69" i="4"/>
  <c r="D66" i="4"/>
  <c r="D68" i="4"/>
  <c r="D73" i="4"/>
  <c r="D67" i="4"/>
  <c r="D72" i="4"/>
  <c r="D64" i="4"/>
  <c r="D74" i="4"/>
  <c r="D71" i="4"/>
  <c r="D63" i="4"/>
  <c r="E63" i="4" s="1"/>
  <c r="D65" i="4"/>
  <c r="N62" i="4"/>
  <c r="L62" i="4"/>
  <c r="M62" i="4" s="1"/>
  <c r="H67" i="4" s="1"/>
  <c r="I74" i="4" s="1"/>
  <c r="G63" i="4"/>
  <c r="E64" i="4" s="1"/>
  <c r="G64" i="4" s="1"/>
  <c r="E65" i="4" s="1"/>
  <c r="G65" i="4" s="1"/>
  <c r="E66" i="4" s="1"/>
  <c r="G66" i="4" s="1"/>
  <c r="E67" i="4" l="1"/>
  <c r="G67" i="4" s="1"/>
  <c r="E68" i="4" s="1"/>
  <c r="G68" i="4" s="1"/>
  <c r="E69" i="4" s="1"/>
  <c r="G69" i="4" s="1"/>
  <c r="E70" i="4" s="1"/>
  <c r="G70" i="4" s="1"/>
  <c r="E71" i="4" s="1"/>
  <c r="G71" i="4" s="1"/>
  <c r="E72" i="4" s="1"/>
  <c r="G72" i="4" s="1"/>
  <c r="E73" i="4" s="1"/>
  <c r="G73" i="4" s="1"/>
  <c r="E74" i="4" s="1"/>
  <c r="G74" i="4" s="1"/>
  <c r="J75" i="4" l="1"/>
  <c r="J74" i="4"/>
  <c r="L74" i="4" s="1"/>
  <c r="M74" i="4" s="1"/>
  <c r="H79" i="4" s="1"/>
  <c r="L75" i="4"/>
  <c r="D86" i="4" l="1"/>
  <c r="D78" i="4"/>
  <c r="D85" i="4"/>
  <c r="D77" i="4"/>
  <c r="D84" i="4"/>
  <c r="D76" i="4"/>
  <c r="D82" i="4"/>
  <c r="D83" i="4"/>
  <c r="D75" i="4"/>
  <c r="E75" i="4" s="1"/>
  <c r="G75" i="4" s="1"/>
  <c r="D81" i="4"/>
  <c r="D80" i="4"/>
  <c r="D79" i="4"/>
  <c r="N74" i="4"/>
  <c r="E76" i="4" l="1"/>
  <c r="G76" i="4" s="1"/>
  <c r="E77" i="4" s="1"/>
  <c r="G77" i="4" s="1"/>
  <c r="E78" i="4" s="1"/>
  <c r="G78" i="4" s="1"/>
  <c r="E79" i="4" s="1"/>
  <c r="G79" i="4" s="1"/>
  <c r="E80" i="4" s="1"/>
  <c r="G80" i="4" s="1"/>
  <c r="E81" i="4" s="1"/>
  <c r="G81" i="4" s="1"/>
  <c r="E82" i="4" s="1"/>
  <c r="G82" i="4" s="1"/>
  <c r="E83" i="4" s="1"/>
  <c r="G83" i="4" s="1"/>
  <c r="E84" i="4" s="1"/>
  <c r="G84" i="4" s="1"/>
  <c r="E85" i="4" s="1"/>
  <c r="G85" i="4" s="1"/>
  <c r="E86" i="4" s="1"/>
  <c r="G86" i="4" s="1"/>
  <c r="J87" i="4" s="1"/>
  <c r="I86" i="4"/>
  <c r="D94" i="4" l="1"/>
  <c r="D93" i="4"/>
  <c r="D97" i="4"/>
  <c r="D92" i="4"/>
  <c r="D91" i="4"/>
  <c r="D90" i="4"/>
  <c r="D96" i="4"/>
  <c r="D88" i="4"/>
  <c r="D89" i="4"/>
  <c r="D95" i="4"/>
  <c r="D87" i="4"/>
  <c r="D98" i="4"/>
  <c r="J86" i="4"/>
  <c r="N86" i="4" s="1"/>
  <c r="L87" i="4"/>
  <c r="E87" i="4"/>
  <c r="G87" i="4" s="1"/>
  <c r="E88" i="4" s="1"/>
  <c r="G88" i="4" s="1"/>
  <c r="E89" i="4" s="1"/>
  <c r="G89" i="4" s="1"/>
  <c r="E90" i="4" s="1"/>
  <c r="G90" i="4" s="1"/>
  <c r="L86" i="4"/>
  <c r="M86" i="4" s="1"/>
  <c r="H91" i="4" s="1"/>
  <c r="I98" i="4" s="1"/>
  <c r="E91" i="4" l="1"/>
  <c r="G91" i="4" s="1"/>
  <c r="E92" i="4" s="1"/>
  <c r="G92" i="4" s="1"/>
  <c r="E93" i="4" s="1"/>
  <c r="G93" i="4" s="1"/>
  <c r="E94" i="4" s="1"/>
  <c r="G94" i="4" s="1"/>
  <c r="E95" i="4" s="1"/>
  <c r="G95" i="4" s="1"/>
  <c r="E96" i="4" s="1"/>
  <c r="G96" i="4" s="1"/>
  <c r="E97" i="4" s="1"/>
  <c r="G97" i="4" s="1"/>
  <c r="E98" i="4" s="1"/>
  <c r="G98" i="4" s="1"/>
  <c r="J99" i="4" l="1"/>
  <c r="L99" i="4"/>
  <c r="J98" i="4"/>
  <c r="N98" i="4" s="1"/>
  <c r="D110" i="4" l="1"/>
  <c r="D102" i="4"/>
  <c r="D105" i="4"/>
  <c r="D109" i="4"/>
  <c r="D101" i="4"/>
  <c r="D108" i="4"/>
  <c r="D100" i="4"/>
  <c r="D107" i="4"/>
  <c r="D99" i="4"/>
  <c r="E99" i="4" s="1"/>
  <c r="G99" i="4" s="1"/>
  <c r="D104" i="4"/>
  <c r="D106" i="4"/>
  <c r="D103" i="4"/>
  <c r="L98" i="4"/>
  <c r="M98" i="4" s="1"/>
  <c r="H103" i="4" s="1"/>
  <c r="I110" i="4" l="1"/>
  <c r="E100" i="4"/>
  <c r="G100" i="4" s="1"/>
  <c r="E101" i="4" s="1"/>
  <c r="G101" i="4" s="1"/>
  <c r="E102" i="4" s="1"/>
  <c r="G102" i="4" s="1"/>
  <c r="E103" i="4"/>
  <c r="G103" i="4" s="1"/>
  <c r="E104" i="4" s="1"/>
  <c r="G104" i="4" s="1"/>
  <c r="E105" i="4" s="1"/>
  <c r="G105" i="4" s="1"/>
  <c r="E106" i="4" s="1"/>
  <c r="G106" i="4" s="1"/>
  <c r="E107" i="4" s="1"/>
  <c r="G107" i="4" s="1"/>
  <c r="E108" i="4" s="1"/>
  <c r="G108" i="4" s="1"/>
  <c r="E109" i="4" s="1"/>
  <c r="G109" i="4" s="1"/>
  <c r="E110" i="4" s="1"/>
  <c r="G110" i="4" s="1"/>
  <c r="L111" i="4" l="1"/>
  <c r="J110" i="4"/>
  <c r="L110" i="4" s="1"/>
  <c r="M110" i="4" s="1"/>
  <c r="H115" i="4" s="1"/>
  <c r="J111" i="4"/>
  <c r="N110" i="4"/>
  <c r="D118" i="4" l="1"/>
  <c r="D117" i="4"/>
  <c r="D116" i="4"/>
  <c r="D122" i="4"/>
  <c r="D113" i="4"/>
  <c r="D115" i="4"/>
  <c r="D114" i="4"/>
  <c r="I122" i="4" s="1"/>
  <c r="D121" i="4"/>
  <c r="D120" i="4"/>
  <c r="D112" i="4"/>
  <c r="D119" i="4"/>
  <c r="D111" i="4"/>
  <c r="E111" i="4" s="1"/>
  <c r="G111" i="4" s="1"/>
  <c r="E112" i="4" s="1"/>
  <c r="G112" i="4" s="1"/>
  <c r="E113" i="4" s="1"/>
  <c r="G113" i="4" s="1"/>
  <c r="E114" i="4" l="1"/>
  <c r="G114" i="4" s="1"/>
  <c r="E115" i="4" s="1"/>
  <c r="G115" i="4" s="1"/>
  <c r="E116" i="4" s="1"/>
  <c r="G116" i="4" s="1"/>
  <c r="E117" i="4" s="1"/>
  <c r="G117" i="4" s="1"/>
  <c r="E118" i="4" s="1"/>
  <c r="G118" i="4" s="1"/>
  <c r="E119" i="4" s="1"/>
  <c r="G119" i="4" s="1"/>
  <c r="E120" i="4" s="1"/>
  <c r="G120" i="4" s="1"/>
  <c r="E121" i="4" s="1"/>
  <c r="G121" i="4" s="1"/>
  <c r="E122" i="4" s="1"/>
  <c r="G122" i="4" s="1"/>
  <c r="J123" i="4" l="1"/>
  <c r="L123" i="4"/>
  <c r="J122" i="4"/>
  <c r="N122" i="4"/>
  <c r="L122" i="4"/>
  <c r="M122" i="4" s="1"/>
  <c r="H127" i="4" s="1"/>
  <c r="D134" i="4" l="1"/>
  <c r="D126" i="4"/>
  <c r="D130" i="4"/>
  <c r="D133" i="4"/>
  <c r="D125" i="4"/>
  <c r="D132" i="4"/>
  <c r="D124" i="4"/>
  <c r="D131" i="4"/>
  <c r="D123" i="4"/>
  <c r="E123" i="4" s="1"/>
  <c r="G123" i="4" s="1"/>
  <c r="D128" i="4"/>
  <c r="D127" i="4"/>
  <c r="D129" i="4"/>
  <c r="E124" i="4" l="1"/>
  <c r="G124" i="4" s="1"/>
  <c r="E125" i="4" s="1"/>
  <c r="G125" i="4" s="1"/>
  <c r="E126" i="4" s="1"/>
  <c r="G126" i="4" s="1"/>
  <c r="E127" i="4" s="1"/>
  <c r="G127" i="4" s="1"/>
  <c r="E128" i="4" s="1"/>
  <c r="G128" i="4" s="1"/>
  <c r="E129" i="4" s="1"/>
  <c r="G129" i="4" s="1"/>
  <c r="E130" i="4" s="1"/>
  <c r="G130" i="4" s="1"/>
  <c r="E131" i="4" s="1"/>
  <c r="G131" i="4" s="1"/>
  <c r="E132" i="4" s="1"/>
  <c r="G132" i="4" s="1"/>
  <c r="E133" i="4" s="1"/>
  <c r="G133" i="4" s="1"/>
  <c r="E134" i="4" s="1"/>
  <c r="G134" i="4" s="1"/>
  <c r="J134" i="4" s="1"/>
  <c r="I134" i="4"/>
  <c r="L135" i="4" l="1"/>
  <c r="J135" i="4"/>
  <c r="L134" i="4"/>
  <c r="M134" i="4" s="1"/>
  <c r="H139" i="4" s="1"/>
  <c r="N134" i="4"/>
  <c r="D142" i="4" l="1"/>
  <c r="D145" i="4"/>
  <c r="D141" i="4"/>
  <c r="D138" i="4"/>
  <c r="D140" i="4"/>
  <c r="D139" i="4"/>
  <c r="D144" i="4"/>
  <c r="D136" i="4"/>
  <c r="D146" i="4"/>
  <c r="D137" i="4"/>
  <c r="D143" i="4"/>
  <c r="D135" i="4"/>
  <c r="E135" i="4" s="1"/>
  <c r="G135" i="4" s="1"/>
  <c r="E136" i="4" s="1"/>
  <c r="G136" i="4" s="1"/>
  <c r="E137" i="4" s="1"/>
  <c r="G137" i="4" s="1"/>
  <c r="E138" i="4" s="1"/>
  <c r="G138" i="4" s="1"/>
  <c r="E139" i="4" s="1"/>
  <c r="G139" i="4" s="1"/>
  <c r="E140" i="4" s="1"/>
  <c r="G140" i="4" s="1"/>
  <c r="E141" i="4" s="1"/>
  <c r="G141" i="4" s="1"/>
  <c r="E142" i="4" s="1"/>
  <c r="G142" i="4" s="1"/>
  <c r="E143" i="4" s="1"/>
  <c r="G143" i="4" s="1"/>
  <c r="E144" i="4" s="1"/>
  <c r="G144" i="4" s="1"/>
  <c r="E145" i="4" s="1"/>
  <c r="G145" i="4" s="1"/>
  <c r="E146" i="4" s="1"/>
  <c r="G146" i="4" s="1"/>
  <c r="I146" i="4" l="1"/>
  <c r="J147" i="4"/>
  <c r="L147" i="4"/>
  <c r="J146" i="4"/>
  <c r="D158" i="4" l="1"/>
  <c r="D150" i="4"/>
  <c r="D157" i="4"/>
  <c r="D149" i="4"/>
  <c r="D156" i="4"/>
  <c r="D148" i="4"/>
  <c r="D153" i="4"/>
  <c r="D155" i="4"/>
  <c r="D147" i="4"/>
  <c r="E147" i="4" s="1"/>
  <c r="D154" i="4"/>
  <c r="D152" i="4"/>
  <c r="D151" i="4"/>
  <c r="N146" i="4"/>
  <c r="L146" i="4"/>
  <c r="M146" i="4" s="1"/>
  <c r="H151" i="4" s="1"/>
  <c r="I158" i="4" s="1"/>
  <c r="G147" i="4"/>
  <c r="E148" i="4" s="1"/>
  <c r="G148" i="4" s="1"/>
  <c r="E149" i="4" s="1"/>
  <c r="G149" i="4" s="1"/>
  <c r="E150" i="4" s="1"/>
  <c r="G150" i="4" s="1"/>
  <c r="E151" i="4" l="1"/>
  <c r="G151" i="4" s="1"/>
  <c r="E152" i="4" s="1"/>
  <c r="G152" i="4" s="1"/>
  <c r="E153" i="4" s="1"/>
  <c r="G153" i="4" s="1"/>
  <c r="E154" i="4" s="1"/>
  <c r="G154" i="4" s="1"/>
  <c r="E155" i="4" s="1"/>
  <c r="G155" i="4" s="1"/>
  <c r="E156" i="4" s="1"/>
  <c r="G156" i="4" s="1"/>
  <c r="E157" i="4" s="1"/>
  <c r="G157" i="4" s="1"/>
  <c r="E158" i="4" s="1"/>
  <c r="G158" i="4" s="1"/>
  <c r="J158" i="4" l="1"/>
  <c r="J159" i="4"/>
  <c r="L159" i="4"/>
  <c r="D166" i="4" l="1"/>
  <c r="D165" i="4"/>
  <c r="D164" i="4"/>
  <c r="D163" i="4"/>
  <c r="D161" i="4"/>
  <c r="D168" i="4"/>
  <c r="D160" i="4"/>
  <c r="D170" i="4"/>
  <c r="D167" i="4"/>
  <c r="D159" i="4"/>
  <c r="E159" i="4" s="1"/>
  <c r="D162" i="4"/>
  <c r="D169" i="4"/>
  <c r="G159" i="4"/>
  <c r="N158" i="4"/>
  <c r="L158" i="4"/>
  <c r="M158" i="4" s="1"/>
  <c r="H163" i="4" s="1"/>
  <c r="I170" i="4" s="1"/>
  <c r="E160" i="4" l="1"/>
  <c r="G160" i="4" s="1"/>
  <c r="E161" i="4" s="1"/>
  <c r="G161" i="4" s="1"/>
  <c r="E162" i="4" s="1"/>
  <c r="G162" i="4" s="1"/>
  <c r="E163" i="4" s="1"/>
  <c r="G163" i="4" s="1"/>
  <c r="E164" i="4" s="1"/>
  <c r="G164" i="4" s="1"/>
  <c r="E165" i="4" s="1"/>
  <c r="G165" i="4" s="1"/>
  <c r="E166" i="4" s="1"/>
  <c r="G166" i="4" s="1"/>
  <c r="E167" i="4" s="1"/>
  <c r="G167" i="4" s="1"/>
  <c r="E168" i="4" s="1"/>
  <c r="G168" i="4" s="1"/>
  <c r="E169" i="4" s="1"/>
  <c r="G169" i="4" s="1"/>
  <c r="E170" i="4" s="1"/>
  <c r="G170" i="4" s="1"/>
  <c r="J170" i="4" l="1"/>
  <c r="J171" i="4"/>
  <c r="L171" i="4"/>
  <c r="D182" i="4" l="1"/>
  <c r="D174" i="4"/>
  <c r="D181" i="4"/>
  <c r="D173" i="4"/>
  <c r="D180" i="4"/>
  <c r="D172" i="4"/>
  <c r="D178" i="4"/>
  <c r="D179" i="4"/>
  <c r="D171" i="4"/>
  <c r="E171" i="4" s="1"/>
  <c r="D176" i="4"/>
  <c r="D177" i="4"/>
  <c r="D175" i="4"/>
  <c r="L170" i="4"/>
  <c r="M170" i="4" s="1"/>
  <c r="H175" i="4" s="1"/>
  <c r="N170" i="4"/>
  <c r="G171" i="4"/>
  <c r="E172" i="4" s="1"/>
  <c r="G172" i="4" s="1"/>
  <c r="E173" i="4" s="1"/>
  <c r="G173" i="4" s="1"/>
  <c r="E174" i="4" s="1"/>
  <c r="G174" i="4" s="1"/>
  <c r="I182" i="4" l="1"/>
  <c r="E175" i="4"/>
  <c r="G175" i="4" s="1"/>
  <c r="E176" i="4" s="1"/>
  <c r="G176" i="4" s="1"/>
  <c r="E177" i="4" s="1"/>
  <c r="G177" i="4" s="1"/>
  <c r="E178" i="4" s="1"/>
  <c r="G178" i="4" s="1"/>
  <c r="E179" i="4" s="1"/>
  <c r="G179" i="4" s="1"/>
  <c r="E180" i="4" s="1"/>
  <c r="G180" i="4" s="1"/>
  <c r="E181" i="4" s="1"/>
  <c r="G181" i="4" s="1"/>
  <c r="E182" i="4" s="1"/>
  <c r="G182" i="4" s="1"/>
  <c r="J183" i="4" l="1"/>
  <c r="L183" i="4"/>
  <c r="J182" i="4"/>
  <c r="D190" i="4" l="1"/>
  <c r="D189" i="4"/>
  <c r="D193" i="4"/>
  <c r="D188" i="4"/>
  <c r="D185" i="4"/>
  <c r="D187" i="4"/>
  <c r="D194" i="4"/>
  <c r="D192" i="4"/>
  <c r="D184" i="4"/>
  <c r="D186" i="4"/>
  <c r="D191" i="4"/>
  <c r="D183" i="4"/>
  <c r="E183" i="4" s="1"/>
  <c r="N182" i="4"/>
  <c r="L182" i="4"/>
  <c r="M182" i="4" s="1"/>
  <c r="H187" i="4" s="1"/>
  <c r="G183" i="4"/>
  <c r="E184" i="4" s="1"/>
  <c r="G184" i="4" s="1"/>
  <c r="E185" i="4" s="1"/>
  <c r="G185" i="4" s="1"/>
  <c r="E186" i="4" s="1"/>
  <c r="G186" i="4" s="1"/>
  <c r="I194" i="4" l="1"/>
  <c r="E187" i="4"/>
  <c r="G187" i="4" s="1"/>
  <c r="E188" i="4" s="1"/>
  <c r="G188" i="4" s="1"/>
  <c r="E189" i="4" s="1"/>
  <c r="G189" i="4" s="1"/>
  <c r="E190" i="4" s="1"/>
  <c r="G190" i="4" s="1"/>
  <c r="E191" i="4" s="1"/>
  <c r="G191" i="4" s="1"/>
  <c r="E192" i="4" s="1"/>
  <c r="G192" i="4" s="1"/>
  <c r="E193" i="4" s="1"/>
  <c r="G193" i="4" s="1"/>
  <c r="E194" i="4" s="1"/>
  <c r="G194" i="4" s="1"/>
  <c r="J194" i="4" l="1"/>
  <c r="N194" i="4" s="1"/>
  <c r="L195" i="4"/>
  <c r="J195" i="4"/>
  <c r="D206" i="4" l="1"/>
  <c r="D198" i="4"/>
  <c r="D205" i="4"/>
  <c r="D197" i="4"/>
  <c r="D204" i="4"/>
  <c r="D196" i="4"/>
  <c r="D203" i="4"/>
  <c r="D195" i="4"/>
  <c r="E195" i="4" s="1"/>
  <c r="G195" i="4" s="1"/>
  <c r="E196" i="4" s="1"/>
  <c r="G196" i="4" s="1"/>
  <c r="E197" i="4" s="1"/>
  <c r="G197" i="4" s="1"/>
  <c r="E198" i="4" s="1"/>
  <c r="G198" i="4" s="1"/>
  <c r="D201" i="4"/>
  <c r="D200" i="4"/>
  <c r="D199" i="4"/>
  <c r="D202" i="4"/>
  <c r="L194" i="4"/>
  <c r="M194" i="4" s="1"/>
  <c r="H199" i="4" s="1"/>
  <c r="I206" i="4" l="1"/>
  <c r="E199" i="4"/>
  <c r="G199" i="4" s="1"/>
  <c r="E200" i="4" s="1"/>
  <c r="G200" i="4" s="1"/>
  <c r="E201" i="4" s="1"/>
  <c r="G201" i="4" s="1"/>
  <c r="E202" i="4" s="1"/>
  <c r="G202" i="4" s="1"/>
  <c r="E203" i="4" s="1"/>
  <c r="G203" i="4" s="1"/>
  <c r="E204" i="4" s="1"/>
  <c r="G204" i="4" s="1"/>
  <c r="E205" i="4" s="1"/>
  <c r="G205" i="4" s="1"/>
  <c r="E206" i="4" s="1"/>
  <c r="G206" i="4" s="1"/>
  <c r="L207" i="4" l="1"/>
  <c r="J207" i="4"/>
  <c r="J206" i="4"/>
  <c r="N206" i="4" s="1"/>
  <c r="D214" i="4" l="1"/>
  <c r="D209" i="4"/>
  <c r="D213" i="4"/>
  <c r="D212" i="4"/>
  <c r="D210" i="4"/>
  <c r="D217" i="4"/>
  <c r="D211" i="4"/>
  <c r="D216" i="4"/>
  <c r="D208" i="4"/>
  <c r="D218" i="4"/>
  <c r="D215" i="4"/>
  <c r="D207" i="4"/>
  <c r="E207" i="4" s="1"/>
  <c r="G207" i="4" s="1"/>
  <c r="E208" i="4" s="1"/>
  <c r="G208" i="4" s="1"/>
  <c r="E209" i="4" s="1"/>
  <c r="G209" i="4" s="1"/>
  <c r="E210" i="4" s="1"/>
  <c r="G210" i="4" s="1"/>
  <c r="L206" i="4"/>
  <c r="M206" i="4" s="1"/>
  <c r="H211" i="4" s="1"/>
  <c r="I218" i="4" l="1"/>
  <c r="E211" i="4"/>
  <c r="G211" i="4" s="1"/>
  <c r="E212" i="4" s="1"/>
  <c r="G212" i="4" s="1"/>
  <c r="E213" i="4" s="1"/>
  <c r="G213" i="4" s="1"/>
  <c r="E214" i="4" s="1"/>
  <c r="G214" i="4" s="1"/>
  <c r="E215" i="4" s="1"/>
  <c r="G215" i="4" s="1"/>
  <c r="E216" i="4" s="1"/>
  <c r="G216" i="4" s="1"/>
  <c r="E217" i="4" s="1"/>
  <c r="G217" i="4" s="1"/>
  <c r="E218" i="4" s="1"/>
  <c r="G218" i="4" s="1"/>
  <c r="L219" i="4" l="1"/>
  <c r="J219" i="4"/>
  <c r="J218" i="4"/>
  <c r="L218" i="4" s="1"/>
  <c r="M218" i="4" s="1"/>
  <c r="H223" i="4" s="1"/>
  <c r="D230" i="4" l="1"/>
  <c r="D222" i="4"/>
  <c r="D226" i="4"/>
  <c r="D229" i="4"/>
  <c r="D221" i="4"/>
  <c r="D228" i="4"/>
  <c r="D220" i="4"/>
  <c r="D227" i="4"/>
  <c r="D219" i="4"/>
  <c r="E219" i="4" s="1"/>
  <c r="G219" i="4" s="1"/>
  <c r="D224" i="4"/>
  <c r="D223" i="4"/>
  <c r="D225" i="4"/>
  <c r="N218" i="4"/>
  <c r="E220" i="4" l="1"/>
  <c r="G220" i="4" s="1"/>
  <c r="E221" i="4" s="1"/>
  <c r="G221" i="4" s="1"/>
  <c r="E222" i="4" s="1"/>
  <c r="G222" i="4" s="1"/>
  <c r="E223" i="4" s="1"/>
  <c r="G223" i="4" s="1"/>
  <c r="E224" i="4" s="1"/>
  <c r="G224" i="4" s="1"/>
  <c r="E225" i="4" s="1"/>
  <c r="G225" i="4" s="1"/>
  <c r="E226" i="4" s="1"/>
  <c r="G226" i="4" s="1"/>
  <c r="E227" i="4" s="1"/>
  <c r="G227" i="4" s="1"/>
  <c r="E228" i="4" s="1"/>
  <c r="G228" i="4" s="1"/>
  <c r="E229" i="4" s="1"/>
  <c r="G229" i="4" s="1"/>
  <c r="E230" i="4" s="1"/>
  <c r="G230" i="4" s="1"/>
  <c r="J231" i="4" s="1"/>
  <c r="I230" i="4"/>
  <c r="L231" i="4" l="1"/>
  <c r="J230" i="4"/>
  <c r="D238" i="4"/>
  <c r="D237" i="4"/>
  <c r="D234" i="4"/>
  <c r="D236" i="4"/>
  <c r="D235" i="4"/>
  <c r="D242" i="4"/>
  <c r="D233" i="4"/>
  <c r="D240" i="4"/>
  <c r="D232" i="4"/>
  <c r="D241" i="4"/>
  <c r="D239" i="4"/>
  <c r="D231" i="4"/>
  <c r="E231" i="4" s="1"/>
  <c r="G231" i="4" l="1"/>
  <c r="E232" i="4" s="1"/>
  <c r="G232" i="4" s="1"/>
  <c r="E233" i="4" s="1"/>
  <c r="G233" i="4" s="1"/>
  <c r="E234" i="4" s="1"/>
  <c r="G234" i="4" s="1"/>
  <c r="L230" i="4"/>
  <c r="M230" i="4" s="1"/>
  <c r="H235" i="4" s="1"/>
  <c r="I242" i="4" s="1"/>
  <c r="N230" i="4"/>
  <c r="E235" i="4" l="1"/>
  <c r="G235" i="4" s="1"/>
  <c r="E236" i="4" s="1"/>
  <c r="G236" i="4" s="1"/>
  <c r="E237" i="4" s="1"/>
  <c r="G237" i="4" s="1"/>
  <c r="E238" i="4" s="1"/>
  <c r="G238" i="4" s="1"/>
  <c r="E239" i="4" s="1"/>
  <c r="G239" i="4" s="1"/>
  <c r="E240" i="4" s="1"/>
  <c r="G240" i="4" s="1"/>
  <c r="E241" i="4" s="1"/>
  <c r="G241" i="4" s="1"/>
  <c r="E242" i="4" s="1"/>
  <c r="G242" i="4" s="1"/>
  <c r="J243" i="4" l="1"/>
  <c r="L243" i="4"/>
  <c r="J242" i="4"/>
  <c r="N242" i="4" l="1"/>
  <c r="L242" i="4"/>
  <c r="M242" i="4" s="1"/>
  <c r="H247" i="4" s="1"/>
  <c r="D254" i="4"/>
  <c r="D246" i="4"/>
  <c r="D253" i="4"/>
  <c r="D245" i="4"/>
  <c r="D252" i="4"/>
  <c r="D244" i="4"/>
  <c r="D251" i="4"/>
  <c r="D243" i="4"/>
  <c r="E243" i="4" s="1"/>
  <c r="G243" i="4" s="1"/>
  <c r="E244" i="4" s="1"/>
  <c r="G244" i="4" s="1"/>
  <c r="E245" i="4" s="1"/>
  <c r="G245" i="4" s="1"/>
  <c r="E246" i="4" s="1"/>
  <c r="G246" i="4" s="1"/>
  <c r="E247" i="4" s="1"/>
  <c r="G247" i="4" s="1"/>
  <c r="E248" i="4" s="1"/>
  <c r="G248" i="4" s="1"/>
  <c r="E249" i="4" s="1"/>
  <c r="G249" i="4" s="1"/>
  <c r="E250" i="4" s="1"/>
  <c r="G250" i="4" s="1"/>
  <c r="E251" i="4" s="1"/>
  <c r="G251" i="4" s="1"/>
  <c r="E252" i="4" s="1"/>
  <c r="G252" i="4" s="1"/>
  <c r="E253" i="4" s="1"/>
  <c r="G253" i="4" s="1"/>
  <c r="E254" i="4" s="1"/>
  <c r="G254" i="4" s="1"/>
  <c r="D250" i="4"/>
  <c r="D249" i="4"/>
  <c r="D248" i="4"/>
  <c r="D247" i="4"/>
  <c r="I254" i="4" l="1"/>
  <c r="J254" i="4" s="1"/>
  <c r="L254" i="4" l="1"/>
  <c r="M254" i="4" s="1"/>
  <c r="N254" i="4"/>
</calcChain>
</file>

<file path=xl/sharedStrings.xml><?xml version="1.0" encoding="utf-8"?>
<sst xmlns="http://schemas.openxmlformats.org/spreadsheetml/2006/main" count="48" uniqueCount="40">
  <si>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</si>
  <si>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</si>
  <si>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</si>
  <si>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</si>
  <si>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</si>
  <si>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</si>
  <si>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</si>
  <si>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</si>
  <si>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</si>
  <si>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</si>
  <si>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</si>
  <si>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</si>
  <si>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</si>
  <si>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</si>
  <si>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</si>
  <si>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공과금</t>
    <phoneticPr fontId="1" type="noConversion"/>
  </si>
  <si>
    <t>바우처비</t>
    <phoneticPr fontId="1" type="noConversion"/>
  </si>
  <si>
    <t>소비</t>
    <phoneticPr fontId="1" type="noConversion"/>
  </si>
  <si>
    <t>장애인 연금</t>
    <phoneticPr fontId="1" type="noConversion"/>
  </si>
  <si>
    <t>수입</t>
    <phoneticPr fontId="1" type="noConversion"/>
  </si>
  <si>
    <t>식비 및 기타</t>
    <phoneticPr fontId="1" type="noConversion"/>
  </si>
  <si>
    <t>병원비환급금(3~5월에 나누어서 지급)</t>
    <phoneticPr fontId="1" type="noConversion"/>
  </si>
  <si>
    <t>항목</t>
    <phoneticPr fontId="1" type="noConversion"/>
  </si>
  <si>
    <t>연기준 횟수</t>
    <phoneticPr fontId="1" type="noConversion"/>
  </si>
  <si>
    <t>금액</t>
    <phoneticPr fontId="1" type="noConversion"/>
  </si>
  <si>
    <t>합산</t>
    <phoneticPr fontId="1" type="noConversion"/>
  </si>
  <si>
    <t>월 예상지출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</si>
  <si>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</si>
  <si>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</si>
  <si>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</si>
  <si>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</si>
  <si>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</si>
  <si>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계좌분리</t>
    <phoneticPr fontId="1" type="noConversion"/>
  </si>
  <si>
    <t>쿠팡</t>
    <phoneticPr fontId="1" type="noConversion"/>
  </si>
  <si>
    <t>넷플릭스</t>
    <phoneticPr fontId="1" type="noConversion"/>
  </si>
  <si>
    <t>통신요금</t>
    <phoneticPr fontId="1" type="noConversion"/>
  </si>
  <si>
    <t>건강보험</t>
    <phoneticPr fontId="1" type="noConversion"/>
  </si>
  <si>
    <t>공과금</t>
    <phoneticPr fontId="1" type="noConversion"/>
  </si>
  <si>
    <t>식비 및 기타</t>
    <phoneticPr fontId="1" type="noConversion"/>
  </si>
  <si>
    <t>가스비 &amp; 전기비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</si>
</sst>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₩&quot;#,##0"/>
    <numFmt numFmtId="177" formatCode="&quot;₩&quot;#,##0_);[Red]\(&quot;₩&quot;#,##0\)"/>
    <numFmt numFmtId="178" formatCode="&quot;₩&quot;#,##0.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176" fontId="2" fillId="4" borderId="1" xfId="0" applyNumberFormat="1" applyFon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54"/>
  <sheetViews>
    <sheetView tabSelected="1" workbookViewId="0">
      <selection activeCell="I5" sqref="I5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15.5" style="2" bestFit="1" customWidth="1"/>
    <col min="9" max="9" width="14.375" bestFit="1" customWidth="1"/>
    <col min="10" max="10" width="15.875" customWidth="1"/>
    <col min="12" max="12" width="12.875" bestFit="1" customWidth="1"/>
    <col min="13" max="13" width="15.625" customWidth="1"/>
    <col min="15" max="15" width="12.875" style="1" bestFit="1" customWidth="1"/>
  </cols>
  <sheetData>
    <row r="2" spans="1:15" x14ac:dyDescent="0.3">
      <c r="E2">
        <v>0</v>
      </c>
      <c r="F2">
        <v>0</v>
      </c>
      <c r="G2">
        <v>0</v>
      </c>
      <c r="M2" t="s">
        <v>2</v>
      </c>
    </row>
    <row r="3" spans="1:15" s="8" customFormat="1" x14ac:dyDescent="0.3">
      <c r="A3" s="8">
        <v>1</v>
      </c>
      <c r="B3" s="34">
        <v>2022</v>
      </c>
      <c r="C3" s="8">
        <v>1</v>
      </c>
      <c r="D3" s="9">
        <v>5000000</v>
      </c>
      <c r="E3" s="9">
        <f xml:space="preserve"> G2 + D3 - H3</f>
        <v>5000000</v>
      </c>
      <c r="F3" s="8">
        <v>1.7999999999999999E-2</v>
      </c>
      <c r="G3" s="9">
        <f xml:space="preserve"> (E3 * F3) + E3</f>
        <v>5090000</v>
      </c>
      <c r="H3" s="10">
        <v>0</v>
      </c>
      <c r="O3" s="9"/>
    </row>
    <row r="4" spans="1:15" s="8" customFormat="1" x14ac:dyDescent="0.3">
      <c r="B4" s="34"/>
      <c r="C4" s="8">
        <v>2</v>
      </c>
      <c r="D4" s="9">
        <v>0</v>
      </c>
      <c r="E4" s="9">
        <f xml:space="preserve"> G3 + D4 - H4</f>
        <v>5090000</v>
      </c>
      <c r="F4" s="8">
        <v>1.7999999999999999E-2</v>
      </c>
      <c r="G4" s="9">
        <f xml:space="preserve"> (E4 * F4) + E4</f>
        <v>5181620</v>
      </c>
      <c r="H4" s="10">
        <v>0</v>
      </c>
      <c r="O4" s="9"/>
    </row>
    <row r="5" spans="1:15" s="8" customFormat="1" x14ac:dyDescent="0.3">
      <c r="B5" s="34"/>
      <c r="C5" s="8">
        <v>3</v>
      </c>
      <c r="D5" s="9">
        <v>0</v>
      </c>
      <c r="E5" s="9">
        <f t="shared" ref="E5:E68" si="0" xml:space="preserve"> G4 + D5 - H5</f>
        <v>5181620</v>
      </c>
      <c r="F5" s="8">
        <v>1.7999999999999999E-2</v>
      </c>
      <c r="G5" s="9">
        <f xml:space="preserve"> (E5 * F5) + E5</f>
        <v>5274889.16</v>
      </c>
      <c r="H5" s="10">
        <v>0</v>
      </c>
      <c r="O5" s="9"/>
    </row>
    <row r="6" spans="1:15" s="8" customFormat="1" x14ac:dyDescent="0.3">
      <c r="B6" s="34"/>
      <c r="C6" s="8">
        <v>4</v>
      </c>
      <c r="D6" s="9">
        <v>2500000</v>
      </c>
      <c r="E6" s="9">
        <f t="shared" si="0"/>
        <v>7774889.1600000001</v>
      </c>
      <c r="F6" s="8">
        <v>1.7999999999999999E-2</v>
      </c>
      <c r="G6" s="9">
        <f t="shared" ref="G6:G14" si="1" xml:space="preserve"> (E6 * F6) + E6</f>
        <v>7914837.1648800001</v>
      </c>
      <c r="H6" s="10">
        <v>0</v>
      </c>
      <c r="O6" s="9"/>
    </row>
    <row r="7" spans="1:15" s="8" customFormat="1" x14ac:dyDescent="0.3">
      <c r="B7" s="34"/>
      <c r="C7" s="8">
        <v>5</v>
      </c>
      <c r="D7" s="9">
        <v>2500000</v>
      </c>
      <c r="E7" s="9">
        <f t="shared" si="0"/>
        <v>10414837.16488</v>
      </c>
      <c r="F7" s="8">
        <v>1.7999999999999999E-2</v>
      </c>
      <c r="G7" s="9">
        <f t="shared" si="1"/>
        <v>10602304.23384784</v>
      </c>
      <c r="H7" s="10">
        <v>0</v>
      </c>
      <c r="O7" s="9"/>
    </row>
    <row r="8" spans="1:15" s="8" customFormat="1" x14ac:dyDescent="0.3">
      <c r="B8" s="34"/>
      <c r="C8" s="8">
        <v>6</v>
      </c>
      <c r="D8" s="9">
        <v>2500000</v>
      </c>
      <c r="E8" s="9">
        <f t="shared" si="0"/>
        <v>13102304.23384784</v>
      </c>
      <c r="F8" s="8">
        <v>1.7999999999999999E-2</v>
      </c>
      <c r="G8" s="9">
        <f t="shared" si="1"/>
        <v>13338145.7100571</v>
      </c>
      <c r="H8" s="10">
        <v>0</v>
      </c>
      <c r="O8" s="9"/>
    </row>
    <row r="9" spans="1:15" s="29" customFormat="1" x14ac:dyDescent="0.3">
      <c r="B9" s="34"/>
      <c r="C9" s="29">
        <v>7</v>
      </c>
      <c r="D9" s="30">
        <v>2500000</v>
      </c>
      <c r="E9" s="30">
        <f t="shared" si="0"/>
        <v>10838145.7100571</v>
      </c>
      <c r="F9" s="29">
        <v>1.7999999999999999E-2</v>
      </c>
      <c r="G9" s="30">
        <f t="shared" si="1"/>
        <v>11033232.332838127</v>
      </c>
      <c r="H9" s="31">
        <v>5000000</v>
      </c>
      <c r="O9" s="30"/>
    </row>
    <row r="10" spans="1:15" s="8" customFormat="1" x14ac:dyDescent="0.3">
      <c r="B10" s="34"/>
      <c r="C10" s="8">
        <v>8</v>
      </c>
      <c r="D10" s="9">
        <v>2500000</v>
      </c>
      <c r="E10" s="9">
        <f t="shared" si="0"/>
        <v>12233232.332838127</v>
      </c>
      <c r="F10" s="8">
        <v>1.7999999999999999E-2</v>
      </c>
      <c r="G10" s="9">
        <f t="shared" si="1"/>
        <v>12453430.514829213</v>
      </c>
      <c r="H10" s="10">
        <v>1300000</v>
      </c>
      <c r="O10" s="9"/>
    </row>
    <row r="11" spans="1:15" s="8" customFormat="1" x14ac:dyDescent="0.3">
      <c r="B11" s="34"/>
      <c r="C11" s="8">
        <v>9</v>
      </c>
      <c r="D11" s="9">
        <v>2500000</v>
      </c>
      <c r="E11" s="9">
        <f t="shared" si="0"/>
        <v>14953430.514829213</v>
      </c>
      <c r="F11" s="8">
        <v>1.7999999999999999E-2</v>
      </c>
      <c r="G11" s="9">
        <f t="shared" si="1"/>
        <v>15222592.264096139</v>
      </c>
      <c r="H11" s="10">
        <v>0</v>
      </c>
      <c r="O11" s="9"/>
    </row>
    <row r="12" spans="1:15" s="12" customFormat="1" x14ac:dyDescent="0.3">
      <c r="B12" s="34"/>
      <c r="C12" s="12">
        <v>10</v>
      </c>
      <c r="D12" s="13">
        <v>6500000</v>
      </c>
      <c r="E12" s="13">
        <f t="shared" si="0"/>
        <v>21722592.264096141</v>
      </c>
      <c r="F12" s="12">
        <v>1.7999999999999999E-2</v>
      </c>
      <c r="G12" s="13">
        <f t="shared" si="1"/>
        <v>22113598.924849872</v>
      </c>
      <c r="H12" s="14">
        <v>0</v>
      </c>
      <c r="O12" s="13"/>
    </row>
    <row r="13" spans="1:15" s="8" customFormat="1" x14ac:dyDescent="0.3">
      <c r="B13" s="34"/>
      <c r="C13" s="8">
        <v>11</v>
      </c>
      <c r="D13" s="9">
        <v>2500000</v>
      </c>
      <c r="E13" s="9">
        <f t="shared" si="0"/>
        <v>24613598.924849872</v>
      </c>
      <c r="F13" s="8">
        <v>1.7999999999999999E-2</v>
      </c>
      <c r="G13" s="9">
        <f t="shared" si="1"/>
        <v>25056643.705497168</v>
      </c>
      <c r="H13" s="10">
        <v>0</v>
      </c>
      <c r="O13" s="9"/>
    </row>
    <row r="14" spans="1:15" s="26" customFormat="1" x14ac:dyDescent="0.3">
      <c r="B14" s="34"/>
      <c r="C14" s="26">
        <v>12</v>
      </c>
      <c r="D14" s="27">
        <v>2500000</v>
      </c>
      <c r="E14" s="27">
        <f t="shared" si="0"/>
        <v>27556643.705497168</v>
      </c>
      <c r="F14" s="26">
        <v>1.7999999999999999E-2</v>
      </c>
      <c r="G14" s="27">
        <f t="shared" si="1"/>
        <v>28052663.292196117</v>
      </c>
      <c r="H14" s="28">
        <v>0</v>
      </c>
      <c r="I14" s="27">
        <f xml:space="preserve"> (G2 + SUM(D3:D14)) - SUM(H3:H14)</f>
        <v>25200000</v>
      </c>
      <c r="J14" s="27">
        <f xml:space="preserve"> G14 - I14</f>
        <v>2852663.2921961173</v>
      </c>
      <c r="K14" s="26">
        <v>0.84</v>
      </c>
      <c r="L14" s="27">
        <f xml:space="preserve"> J14 * K14</f>
        <v>2396237.1654447387</v>
      </c>
      <c r="M14" s="27">
        <f xml:space="preserve"> J14 - L14</f>
        <v>456426.12675137864</v>
      </c>
      <c r="N14" s="26">
        <f xml:space="preserve"> J14 / I14 * 100</f>
        <v>11.320092429349673</v>
      </c>
      <c r="O14" s="27"/>
    </row>
    <row r="15" spans="1:15" s="8" customFormat="1" x14ac:dyDescent="0.3">
      <c r="A15" s="8">
        <v>2</v>
      </c>
      <c r="B15" s="34">
        <v>2023</v>
      </c>
      <c r="C15" s="8">
        <v>1</v>
      </c>
      <c r="D15" s="9">
        <f xml:space="preserve"> J15</f>
        <v>3668860.9705081712</v>
      </c>
      <c r="E15" s="9">
        <f xml:space="preserve"> (G14 / 2) + D15 - H15</f>
        <v>17695192.616606228</v>
      </c>
      <c r="F15" s="8">
        <v>1.7999999999999999E-2</v>
      </c>
      <c r="G15" s="9">
        <f xml:space="preserve"> (E15 * F15) + E15</f>
        <v>18013706.083705138</v>
      </c>
      <c r="H15" s="10">
        <v>0</v>
      </c>
      <c r="J15" s="11">
        <f xml:space="preserve"> (G14 / 2 / 12) +2500000</f>
        <v>3668860.9705081712</v>
      </c>
      <c r="L15" s="9">
        <f xml:space="preserve"> (G14 / 2 )</f>
        <v>14026331.646098059</v>
      </c>
      <c r="O15" s="9"/>
    </row>
    <row r="16" spans="1:15" s="8" customFormat="1" x14ac:dyDescent="0.3">
      <c r="B16" s="34"/>
      <c r="C16" s="8">
        <v>2</v>
      </c>
      <c r="D16" s="9">
        <f xml:space="preserve"> J15</f>
        <v>3668860.9705081712</v>
      </c>
      <c r="E16" s="9">
        <f t="shared" si="0"/>
        <v>21682567.054213308</v>
      </c>
      <c r="F16" s="8">
        <v>1.7999999999999999E-2</v>
      </c>
      <c r="G16" s="9">
        <f xml:space="preserve"> (E16 * F16) + E16</f>
        <v>22072853.261189148</v>
      </c>
      <c r="H16" s="10">
        <v>0</v>
      </c>
      <c r="O16" s="9"/>
    </row>
    <row r="17" spans="1:15" s="8" customFormat="1" x14ac:dyDescent="0.3">
      <c r="B17" s="34"/>
      <c r="C17" s="8">
        <v>3</v>
      </c>
      <c r="D17" s="9">
        <f xml:space="preserve"> J15</f>
        <v>3668860.9705081712</v>
      </c>
      <c r="E17" s="9">
        <f t="shared" si="0"/>
        <v>25741714.231697321</v>
      </c>
      <c r="F17" s="8">
        <v>1.7999999999999999E-2</v>
      </c>
      <c r="G17" s="9">
        <f xml:space="preserve"> (E17 * F17) + E17</f>
        <v>26205065.087867871</v>
      </c>
      <c r="H17" s="10">
        <v>0</v>
      </c>
      <c r="O17" s="9"/>
    </row>
    <row r="18" spans="1:15" s="8" customFormat="1" x14ac:dyDescent="0.3">
      <c r="B18" s="34"/>
      <c r="C18" s="8">
        <v>4</v>
      </c>
      <c r="D18" s="9">
        <f xml:space="preserve"> J15</f>
        <v>3668860.9705081712</v>
      </c>
      <c r="E18" s="9">
        <f t="shared" si="0"/>
        <v>29873926.058376044</v>
      </c>
      <c r="F18" s="8">
        <v>1.7999999999999999E-2</v>
      </c>
      <c r="G18" s="9">
        <f t="shared" ref="G18:G26" si="2" xml:space="preserve"> (E18 * F18) + E18</f>
        <v>30411656.727426812</v>
      </c>
      <c r="H18" s="10">
        <v>0</v>
      </c>
      <c r="O18" s="9"/>
    </row>
    <row r="19" spans="1:15" s="8" customFormat="1" x14ac:dyDescent="0.3">
      <c r="B19" s="34"/>
      <c r="C19" s="8">
        <v>5</v>
      </c>
      <c r="D19" s="9">
        <f xml:space="preserve"> J15</f>
        <v>3668860.9705081712</v>
      </c>
      <c r="E19" s="9">
        <f t="shared" si="0"/>
        <v>33624091.571183607</v>
      </c>
      <c r="F19" s="8">
        <v>1.7999999999999999E-2</v>
      </c>
      <c r="G19" s="9">
        <f t="shared" si="2"/>
        <v>34229325.219464913</v>
      </c>
      <c r="H19" s="10">
        <f xml:space="preserve"> M14</f>
        <v>456426.12675137864</v>
      </c>
      <c r="O19" s="9"/>
    </row>
    <row r="20" spans="1:15" s="8" customFormat="1" x14ac:dyDescent="0.3">
      <c r="B20" s="34"/>
      <c r="C20" s="8">
        <v>6</v>
      </c>
      <c r="D20" s="9">
        <f xml:space="preserve"> J15</f>
        <v>3668860.9705081712</v>
      </c>
      <c r="E20" s="9">
        <f t="shared" si="0"/>
        <v>37898186.189973086</v>
      </c>
      <c r="F20" s="8">
        <v>1.7999999999999999E-2</v>
      </c>
      <c r="G20" s="9">
        <f t="shared" si="2"/>
        <v>38580353.541392602</v>
      </c>
      <c r="H20" s="10">
        <v>0</v>
      </c>
      <c r="O20" s="9"/>
    </row>
    <row r="21" spans="1:15" s="8" customFormat="1" x14ac:dyDescent="0.3">
      <c r="B21" s="34"/>
      <c r="C21" s="8">
        <v>7</v>
      </c>
      <c r="D21" s="9">
        <f xml:space="preserve"> J15</f>
        <v>3668860.9705081712</v>
      </c>
      <c r="E21" s="9">
        <f t="shared" si="0"/>
        <v>42249214.511900775</v>
      </c>
      <c r="F21" s="8">
        <v>1.7999999999999999E-2</v>
      </c>
      <c r="G21" s="9">
        <f t="shared" si="2"/>
        <v>43009700.373114988</v>
      </c>
      <c r="H21" s="10">
        <v>0</v>
      </c>
      <c r="O21" s="9"/>
    </row>
    <row r="22" spans="1:15" s="8" customFormat="1" x14ac:dyDescent="0.3">
      <c r="B22" s="34"/>
      <c r="C22" s="8">
        <v>8</v>
      </c>
      <c r="D22" s="9">
        <f xml:space="preserve"> J15</f>
        <v>3668860.9705081712</v>
      </c>
      <c r="E22" s="9">
        <f t="shared" si="0"/>
        <v>46678561.343623161</v>
      </c>
      <c r="F22" s="8">
        <v>1.7999999999999999E-2</v>
      </c>
      <c r="G22" s="9">
        <f t="shared" si="2"/>
        <v>47518775.447808377</v>
      </c>
      <c r="H22" s="10">
        <v>0</v>
      </c>
      <c r="O22" s="9"/>
    </row>
    <row r="23" spans="1:15" s="8" customFormat="1" x14ac:dyDescent="0.3">
      <c r="B23" s="34"/>
      <c r="C23" s="8">
        <v>9</v>
      </c>
      <c r="D23" s="9">
        <f xml:space="preserve"> J15</f>
        <v>3668860.9705081712</v>
      </c>
      <c r="E23" s="9">
        <f t="shared" si="0"/>
        <v>51187636.418316551</v>
      </c>
      <c r="F23" s="8">
        <v>1.7999999999999999E-2</v>
      </c>
      <c r="G23" s="9">
        <f t="shared" si="2"/>
        <v>52109013.873846248</v>
      </c>
      <c r="H23" s="10">
        <v>0</v>
      </c>
      <c r="O23" s="9"/>
    </row>
    <row r="24" spans="1:15" s="8" customFormat="1" x14ac:dyDescent="0.3">
      <c r="B24" s="34"/>
      <c r="C24" s="8">
        <v>10</v>
      </c>
      <c r="D24" s="9">
        <f xml:space="preserve"> J15</f>
        <v>3668860.9705081712</v>
      </c>
      <c r="E24" s="9">
        <f t="shared" si="0"/>
        <v>55777874.844354421</v>
      </c>
      <c r="F24" s="8">
        <v>1.7999999999999999E-2</v>
      </c>
      <c r="G24" s="9">
        <f t="shared" si="2"/>
        <v>56781876.591552801</v>
      </c>
      <c r="H24" s="10">
        <v>0</v>
      </c>
      <c r="O24" s="9"/>
    </row>
    <row r="25" spans="1:15" s="8" customFormat="1" x14ac:dyDescent="0.3">
      <c r="B25" s="34"/>
      <c r="C25" s="8">
        <v>11</v>
      </c>
      <c r="D25" s="9">
        <f xml:space="preserve"> J15</f>
        <v>3668860.9705081712</v>
      </c>
      <c r="E25" s="9">
        <f t="shared" si="0"/>
        <v>60450737.562060975</v>
      </c>
      <c r="F25" s="8">
        <v>1.7999999999999999E-2</v>
      </c>
      <c r="G25" s="9">
        <f t="shared" si="2"/>
        <v>61538850.838178068</v>
      </c>
      <c r="H25" s="10">
        <v>0</v>
      </c>
      <c r="O25" s="9"/>
    </row>
    <row r="26" spans="1:15" s="26" customFormat="1" x14ac:dyDescent="0.3">
      <c r="B26" s="34"/>
      <c r="C26" s="26">
        <v>12</v>
      </c>
      <c r="D26" s="27">
        <f xml:space="preserve"> J15</f>
        <v>3668860.9705081712</v>
      </c>
      <c r="E26" s="27">
        <f t="shared" si="0"/>
        <v>65207711.808686242</v>
      </c>
      <c r="F26" s="26">
        <v>1.7999999999999999E-2</v>
      </c>
      <c r="G26" s="27">
        <f t="shared" si="2"/>
        <v>66381450.62124259</v>
      </c>
      <c r="H26" s="28">
        <v>0</v>
      </c>
      <c r="I26" s="27">
        <f xml:space="preserve"> (E15 + SUM(D16:D26)) - SUM(H15:H26)</f>
        <v>57596237.165444747</v>
      </c>
      <c r="J26" s="27">
        <f xml:space="preserve"> G26 - I26</f>
        <v>8785213.4557978436</v>
      </c>
      <c r="K26" s="26">
        <v>0.84</v>
      </c>
      <c r="L26" s="27">
        <f xml:space="preserve"> J26 * K26</f>
        <v>7379579.3028701888</v>
      </c>
      <c r="M26" s="27">
        <f xml:space="preserve"> J26 - L26</f>
        <v>1405634.1529276548</v>
      </c>
      <c r="N26" s="26">
        <f xml:space="preserve"> J26 / I26 * 100</f>
        <v>15.253103133391138</v>
      </c>
      <c r="O26" s="27"/>
    </row>
    <row r="27" spans="1:15" s="8" customFormat="1" x14ac:dyDescent="0.3">
      <c r="A27" s="8">
        <v>3</v>
      </c>
      <c r="B27" s="34">
        <v>2024</v>
      </c>
      <c r="C27" s="8">
        <v>1</v>
      </c>
      <c r="D27" s="9">
        <f>J27</f>
        <v>5265893.7758851079</v>
      </c>
      <c r="E27" s="9">
        <f xml:space="preserve"> (G26 / 2) + D27 - H27</f>
        <v>38456619.086506404</v>
      </c>
      <c r="F27" s="8">
        <v>1.7999999999999999E-2</v>
      </c>
      <c r="G27" s="9">
        <f xml:space="preserve"> (E27 * F27) + E27</f>
        <v>39148838.23006352</v>
      </c>
      <c r="H27" s="10">
        <v>0</v>
      </c>
      <c r="J27" s="11">
        <f xml:space="preserve"> (G26 / 2 / 12) +2500000</f>
        <v>5265893.7758851079</v>
      </c>
      <c r="L27" s="9">
        <f xml:space="preserve"> (G26 / 2 )</f>
        <v>33190725.310621295</v>
      </c>
      <c r="O27" s="9"/>
    </row>
    <row r="28" spans="1:15" s="8" customFormat="1" x14ac:dyDescent="0.3">
      <c r="B28" s="34"/>
      <c r="C28" s="8">
        <v>2</v>
      </c>
      <c r="D28" s="9">
        <f>J27</f>
        <v>5265893.7758851079</v>
      </c>
      <c r="E28" s="9">
        <f t="shared" si="0"/>
        <v>44414732.005948626</v>
      </c>
      <c r="F28" s="8">
        <v>1.7999999999999999E-2</v>
      </c>
      <c r="G28" s="9">
        <f xml:space="preserve"> (E28 * F28) + E28</f>
        <v>45214197.182055704</v>
      </c>
      <c r="H28" s="10">
        <v>0</v>
      </c>
      <c r="O28" s="9"/>
    </row>
    <row r="29" spans="1:15" s="8" customFormat="1" x14ac:dyDescent="0.3">
      <c r="B29" s="34"/>
      <c r="C29" s="8">
        <v>3</v>
      </c>
      <c r="D29" s="9">
        <f>J27</f>
        <v>5265893.7758851079</v>
      </c>
      <c r="E29" s="9">
        <f t="shared" si="0"/>
        <v>50480090.957940809</v>
      </c>
      <c r="F29" s="8">
        <v>1.7999999999999999E-2</v>
      </c>
      <c r="G29" s="9">
        <f xml:space="preserve"> (E29 * F29) + E29</f>
        <v>51388732.595183745</v>
      </c>
      <c r="H29" s="10">
        <v>0</v>
      </c>
      <c r="O29" s="9"/>
    </row>
    <row r="30" spans="1:15" s="8" customFormat="1" x14ac:dyDescent="0.3">
      <c r="B30" s="34"/>
      <c r="C30" s="8">
        <v>4</v>
      </c>
      <c r="D30" s="9">
        <f>J27</f>
        <v>5265893.7758851079</v>
      </c>
      <c r="E30" s="9">
        <f t="shared" si="0"/>
        <v>56654626.37106885</v>
      </c>
      <c r="F30" s="8">
        <v>1.7999999999999999E-2</v>
      </c>
      <c r="G30" s="9">
        <f t="shared" ref="G30:G93" si="3" xml:space="preserve"> (E30 * F30) + E30</f>
        <v>57674409.645748086</v>
      </c>
      <c r="H30" s="10">
        <v>0</v>
      </c>
      <c r="O30" s="9"/>
    </row>
    <row r="31" spans="1:15" s="8" customFormat="1" x14ac:dyDescent="0.3">
      <c r="B31" s="34"/>
      <c r="C31" s="8">
        <v>5</v>
      </c>
      <c r="D31" s="9">
        <f>J27</f>
        <v>5265893.7758851079</v>
      </c>
      <c r="E31" s="9">
        <f t="shared" si="0"/>
        <v>61534669.268705539</v>
      </c>
      <c r="F31" s="8">
        <v>1.7999999999999999E-2</v>
      </c>
      <c r="G31" s="9">
        <f t="shared" si="3"/>
        <v>62642293.315542236</v>
      </c>
      <c r="H31" s="10">
        <f xml:space="preserve"> M26</f>
        <v>1405634.1529276548</v>
      </c>
      <c r="O31" s="9"/>
    </row>
    <row r="32" spans="1:15" s="8" customFormat="1" x14ac:dyDescent="0.3">
      <c r="B32" s="34"/>
      <c r="C32" s="8">
        <v>6</v>
      </c>
      <c r="D32" s="9">
        <f>J27</f>
        <v>5265893.7758851079</v>
      </c>
      <c r="E32" s="9">
        <f t="shared" si="0"/>
        <v>67908187.091427341</v>
      </c>
      <c r="F32" s="8">
        <v>1.7999999999999999E-2</v>
      </c>
      <c r="G32" s="9">
        <f t="shared" si="3"/>
        <v>69130534.459073037</v>
      </c>
      <c r="H32" s="10">
        <v>0</v>
      </c>
      <c r="O32" s="9"/>
    </row>
    <row r="33" spans="1:15" s="8" customFormat="1" x14ac:dyDescent="0.3">
      <c r="B33" s="34"/>
      <c r="C33" s="8">
        <v>7</v>
      </c>
      <c r="D33" s="9">
        <f>J27</f>
        <v>5265893.7758851079</v>
      </c>
      <c r="E33" s="9">
        <f t="shared" si="0"/>
        <v>74396428.234958142</v>
      </c>
      <c r="F33" s="8">
        <v>1.7999999999999999E-2</v>
      </c>
      <c r="G33" s="9">
        <f t="shared" si="3"/>
        <v>75735563.943187386</v>
      </c>
      <c r="H33" s="10">
        <v>0</v>
      </c>
      <c r="O33" s="9"/>
    </row>
    <row r="34" spans="1:15" s="8" customFormat="1" x14ac:dyDescent="0.3">
      <c r="B34" s="34"/>
      <c r="C34" s="8">
        <v>8</v>
      </c>
      <c r="D34" s="9">
        <f>J27</f>
        <v>5265893.7758851079</v>
      </c>
      <c r="E34" s="9">
        <f t="shared" si="0"/>
        <v>81001457.719072491</v>
      </c>
      <c r="F34" s="8">
        <v>1.7999999999999999E-2</v>
      </c>
      <c r="G34" s="9">
        <f t="shared" si="3"/>
        <v>82459483.9580158</v>
      </c>
      <c r="H34" s="10">
        <v>0</v>
      </c>
      <c r="O34" s="9"/>
    </row>
    <row r="35" spans="1:15" s="8" customFormat="1" x14ac:dyDescent="0.3">
      <c r="B35" s="34"/>
      <c r="C35" s="8">
        <v>9</v>
      </c>
      <c r="D35" s="9">
        <f>J27</f>
        <v>5265893.7758851079</v>
      </c>
      <c r="E35" s="9">
        <f t="shared" si="0"/>
        <v>87725377.733900905</v>
      </c>
      <c r="F35" s="8">
        <v>1.7999999999999999E-2</v>
      </c>
      <c r="G35" s="9">
        <f t="shared" si="3"/>
        <v>89304434.533111125</v>
      </c>
      <c r="H35" s="10">
        <v>0</v>
      </c>
      <c r="O35" s="9"/>
    </row>
    <row r="36" spans="1:15" s="8" customFormat="1" x14ac:dyDescent="0.3">
      <c r="B36" s="34"/>
      <c r="C36" s="8">
        <v>10</v>
      </c>
      <c r="D36" s="9">
        <f>J27</f>
        <v>5265893.7758851079</v>
      </c>
      <c r="E36" s="9">
        <f t="shared" si="0"/>
        <v>94570328.30899623</v>
      </c>
      <c r="F36" s="8">
        <v>1.7999999999999999E-2</v>
      </c>
      <c r="G36" s="9">
        <f t="shared" si="3"/>
        <v>96272594.218558162</v>
      </c>
      <c r="H36" s="10">
        <v>0</v>
      </c>
      <c r="O36" s="9"/>
    </row>
    <row r="37" spans="1:15" s="8" customFormat="1" x14ac:dyDescent="0.3">
      <c r="B37" s="34"/>
      <c r="C37" s="8">
        <v>11</v>
      </c>
      <c r="D37" s="9">
        <f>J27</f>
        <v>5265893.7758851079</v>
      </c>
      <c r="E37" s="9">
        <f t="shared" si="0"/>
        <v>101538487.99444327</v>
      </c>
      <c r="F37" s="8">
        <v>1.7999999999999999E-2</v>
      </c>
      <c r="G37" s="9">
        <f t="shared" si="3"/>
        <v>103366180.77834325</v>
      </c>
      <c r="H37" s="10">
        <v>0</v>
      </c>
      <c r="O37" s="9"/>
    </row>
    <row r="38" spans="1:15" s="26" customFormat="1" x14ac:dyDescent="0.3">
      <c r="B38" s="34"/>
      <c r="C38" s="26">
        <v>12</v>
      </c>
      <c r="D38" s="27">
        <f>J27</f>
        <v>5265893.7758851079</v>
      </c>
      <c r="E38" s="27">
        <f t="shared" si="0"/>
        <v>108632074.55422835</v>
      </c>
      <c r="F38" s="26">
        <v>1.7999999999999999E-2</v>
      </c>
      <c r="G38" s="27">
        <f t="shared" si="3"/>
        <v>110587451.89620446</v>
      </c>
      <c r="H38" s="28">
        <v>0</v>
      </c>
      <c r="I38" s="27">
        <f xml:space="preserve"> (E27 + SUM(D28:D38)) - SUM(H27:H38)</f>
        <v>94975816.468314931</v>
      </c>
      <c r="J38" s="27">
        <f xml:space="preserve"> G38 - I38</f>
        <v>15611635.427889526</v>
      </c>
      <c r="K38" s="26">
        <v>0.84</v>
      </c>
      <c r="L38" s="27">
        <f xml:space="preserve"> J38 * K38</f>
        <v>13113773.759427201</v>
      </c>
      <c r="M38" s="27">
        <f xml:space="preserve"> J38 - L38</f>
        <v>2497861.6684623249</v>
      </c>
      <c r="N38" s="26">
        <f xml:space="preserve"> J38 / I38 * 100</f>
        <v>16.437484833939546</v>
      </c>
      <c r="O38" s="27"/>
    </row>
    <row r="39" spans="1:15" s="8" customFormat="1" x14ac:dyDescent="0.3">
      <c r="A39" s="8">
        <v>4</v>
      </c>
      <c r="B39" s="34">
        <v>2025</v>
      </c>
      <c r="C39" s="8">
        <v>1</v>
      </c>
      <c r="D39" s="9">
        <f>J39</f>
        <v>7107810.4956751857</v>
      </c>
      <c r="E39" s="9">
        <f xml:space="preserve"> (G38 / 2) + D39 - H39</f>
        <v>62401536.443777412</v>
      </c>
      <c r="F39" s="8">
        <v>1.7999999999999999E-2</v>
      </c>
      <c r="G39" s="9">
        <f t="shared" si="3"/>
        <v>63524764.099765405</v>
      </c>
      <c r="H39" s="10">
        <v>0</v>
      </c>
      <c r="J39" s="11">
        <f xml:space="preserve"> ((G38 - H39) / 2 / 12) +2500000</f>
        <v>7107810.4956751857</v>
      </c>
      <c r="L39" s="9">
        <f xml:space="preserve"> (G38 / 2 )</f>
        <v>55293725.948102228</v>
      </c>
      <c r="O39" s="9"/>
    </row>
    <row r="40" spans="1:15" s="8" customFormat="1" x14ac:dyDescent="0.3">
      <c r="B40" s="34"/>
      <c r="C40" s="8">
        <v>2</v>
      </c>
      <c r="D40" s="9">
        <f>J39</f>
        <v>7107810.4956751857</v>
      </c>
      <c r="E40" s="9">
        <f t="shared" si="0"/>
        <v>70632574.595440596</v>
      </c>
      <c r="F40" s="8">
        <v>1.7999999999999999E-2</v>
      </c>
      <c r="G40" s="9">
        <f t="shared" si="3"/>
        <v>71903960.938158527</v>
      </c>
      <c r="H40" s="10">
        <v>0</v>
      </c>
      <c r="O40" s="9"/>
    </row>
    <row r="41" spans="1:15" s="8" customFormat="1" x14ac:dyDescent="0.3">
      <c r="B41" s="34"/>
      <c r="C41" s="8">
        <v>3</v>
      </c>
      <c r="D41" s="9">
        <f>J39</f>
        <v>7107810.4956751857</v>
      </c>
      <c r="E41" s="9">
        <f t="shared" si="0"/>
        <v>79011771.433833718</v>
      </c>
      <c r="F41" s="8">
        <v>1.7999999999999999E-2</v>
      </c>
      <c r="G41" s="9">
        <f t="shared" si="3"/>
        <v>80433983.319642723</v>
      </c>
      <c r="H41" s="10">
        <v>0</v>
      </c>
      <c r="O41" s="9"/>
    </row>
    <row r="42" spans="1:15" s="8" customFormat="1" x14ac:dyDescent="0.3">
      <c r="B42" s="34"/>
      <c r="C42" s="8">
        <v>4</v>
      </c>
      <c r="D42" s="9">
        <f>J39</f>
        <v>7107810.4956751857</v>
      </c>
      <c r="E42" s="9">
        <f t="shared" si="0"/>
        <v>87541793.815317914</v>
      </c>
      <c r="F42" s="8">
        <v>1.7999999999999999E-2</v>
      </c>
      <c r="G42" s="9">
        <f t="shared" si="3"/>
        <v>89117546.103993639</v>
      </c>
      <c r="H42" s="10">
        <v>0</v>
      </c>
      <c r="O42" s="9"/>
    </row>
    <row r="43" spans="1:15" s="8" customFormat="1" x14ac:dyDescent="0.3">
      <c r="B43" s="34"/>
      <c r="C43" s="8">
        <v>5</v>
      </c>
      <c r="D43" s="9">
        <f>J39</f>
        <v>7107810.4956751857</v>
      </c>
      <c r="E43" s="9">
        <f t="shared" si="0"/>
        <v>93727494.931206509</v>
      </c>
      <c r="F43" s="8">
        <v>1.7999999999999999E-2</v>
      </c>
      <c r="G43" s="9">
        <f t="shared" si="3"/>
        <v>95414589.839968219</v>
      </c>
      <c r="H43" s="10">
        <f xml:space="preserve"> M38</f>
        <v>2497861.6684623249</v>
      </c>
      <c r="O43" s="9"/>
    </row>
    <row r="44" spans="1:15" s="8" customFormat="1" x14ac:dyDescent="0.3">
      <c r="B44" s="34"/>
      <c r="C44" s="8">
        <v>6</v>
      </c>
      <c r="D44" s="9">
        <f>J39</f>
        <v>7107810.4956751857</v>
      </c>
      <c r="E44" s="9">
        <f t="shared" si="0"/>
        <v>102522400.33564341</v>
      </c>
      <c r="F44" s="8">
        <v>1.7999999999999999E-2</v>
      </c>
      <c r="G44" s="9">
        <f t="shared" si="3"/>
        <v>104367803.54168499</v>
      </c>
      <c r="H44" s="10">
        <v>0</v>
      </c>
      <c r="O44" s="9"/>
    </row>
    <row r="45" spans="1:15" s="8" customFormat="1" x14ac:dyDescent="0.3">
      <c r="B45" s="34"/>
      <c r="C45" s="8">
        <v>7</v>
      </c>
      <c r="D45" s="9">
        <f>J39</f>
        <v>7107810.4956751857</v>
      </c>
      <c r="E45" s="9">
        <f t="shared" si="0"/>
        <v>111475614.03736018</v>
      </c>
      <c r="F45" s="8">
        <v>1.7999999999999999E-2</v>
      </c>
      <c r="G45" s="9">
        <f t="shared" si="3"/>
        <v>113482175.09003267</v>
      </c>
      <c r="H45" s="10">
        <v>0</v>
      </c>
      <c r="O45" s="9"/>
    </row>
    <row r="46" spans="1:15" s="8" customFormat="1" x14ac:dyDescent="0.3">
      <c r="B46" s="34"/>
      <c r="C46" s="8">
        <v>8</v>
      </c>
      <c r="D46" s="9">
        <f>J39</f>
        <v>7107810.4956751857</v>
      </c>
      <c r="E46" s="9">
        <f t="shared" si="0"/>
        <v>120589985.58570786</v>
      </c>
      <c r="F46" s="8">
        <v>1.7999999999999999E-2</v>
      </c>
      <c r="G46" s="9">
        <f t="shared" si="3"/>
        <v>122760605.3262506</v>
      </c>
      <c r="H46" s="10">
        <v>0</v>
      </c>
      <c r="O46" s="9"/>
    </row>
    <row r="47" spans="1:15" s="8" customFormat="1" x14ac:dyDescent="0.3">
      <c r="B47" s="34"/>
      <c r="C47" s="8">
        <v>9</v>
      </c>
      <c r="D47" s="9">
        <f>J39</f>
        <v>7107810.4956751857</v>
      </c>
      <c r="E47" s="9">
        <f t="shared" si="0"/>
        <v>129868415.82192579</v>
      </c>
      <c r="F47" s="8">
        <v>1.7999999999999999E-2</v>
      </c>
      <c r="G47" s="9">
        <f t="shared" si="3"/>
        <v>132206047.30672045</v>
      </c>
      <c r="H47" s="10">
        <v>0</v>
      </c>
      <c r="O47" s="9"/>
    </row>
    <row r="48" spans="1:15" s="8" customFormat="1" x14ac:dyDescent="0.3">
      <c r="B48" s="34"/>
      <c r="C48" s="8">
        <v>10</v>
      </c>
      <c r="D48" s="9">
        <f>J39</f>
        <v>7107810.4956751857</v>
      </c>
      <c r="E48" s="9">
        <f t="shared" si="0"/>
        <v>139313857.80239564</v>
      </c>
      <c r="F48" s="8">
        <v>1.7999999999999999E-2</v>
      </c>
      <c r="G48" s="9">
        <f t="shared" si="3"/>
        <v>141821507.24283877</v>
      </c>
      <c r="H48" s="10">
        <v>0</v>
      </c>
      <c r="O48" s="9"/>
    </row>
    <row r="49" spans="1:15" s="8" customFormat="1" x14ac:dyDescent="0.3">
      <c r="B49" s="34"/>
      <c r="C49" s="8">
        <v>11</v>
      </c>
      <c r="D49" s="9">
        <f>J39</f>
        <v>7107810.4956751857</v>
      </c>
      <c r="E49" s="9">
        <f t="shared" si="0"/>
        <v>148929317.73851395</v>
      </c>
      <c r="F49" s="8">
        <v>1.7999999999999999E-2</v>
      </c>
      <c r="G49" s="9">
        <f t="shared" si="3"/>
        <v>151610045.45780718</v>
      </c>
      <c r="H49" s="10">
        <v>0</v>
      </c>
      <c r="O49" s="9"/>
    </row>
    <row r="50" spans="1:15" s="26" customFormat="1" x14ac:dyDescent="0.3">
      <c r="B50" s="34"/>
      <c r="C50" s="26">
        <v>12</v>
      </c>
      <c r="D50" s="27">
        <f>J39</f>
        <v>7107810.4956751857</v>
      </c>
      <c r="E50" s="27">
        <f t="shared" si="0"/>
        <v>108717855.95348236</v>
      </c>
      <c r="F50" s="26">
        <v>1.7999999999999999E-2</v>
      </c>
      <c r="G50" s="27">
        <f t="shared" si="3"/>
        <v>110674777.36064504</v>
      </c>
      <c r="H50" s="28">
        <v>50000000</v>
      </c>
      <c r="I50" s="27">
        <f xml:space="preserve"> (E39 + SUM(D40:D50)) - SUM(H40:H50)</f>
        <v>88089590.22774215</v>
      </c>
      <c r="J50" s="27">
        <f xml:space="preserve"> G50 - I50</f>
        <v>22585187.13290289</v>
      </c>
      <c r="K50" s="26">
        <v>0.84</v>
      </c>
      <c r="L50" s="27">
        <f xml:space="preserve"> J50 * K50</f>
        <v>18971557.191638429</v>
      </c>
      <c r="M50" s="27">
        <f xml:space="preserve"> J50 - L50</f>
        <v>3613629.9412644617</v>
      </c>
      <c r="N50" s="26">
        <f xml:space="preserve"> J50 / I50 * 100</f>
        <v>25.638883180762161</v>
      </c>
      <c r="O50" s="27"/>
    </row>
    <row r="51" spans="1:15" s="8" customFormat="1" x14ac:dyDescent="0.3">
      <c r="A51" s="8">
        <v>5</v>
      </c>
      <c r="B51" s="34">
        <v>2026</v>
      </c>
      <c r="C51" s="8">
        <v>1</v>
      </c>
      <c r="D51" s="9">
        <f xml:space="preserve"> J51</f>
        <v>7111449.0566935437</v>
      </c>
      <c r="E51" s="9">
        <f xml:space="preserve"> (G50 / 2) + D51 - H51</f>
        <v>62448837.737016067</v>
      </c>
      <c r="F51" s="8">
        <v>1.7999999999999999E-2</v>
      </c>
      <c r="G51" s="9">
        <f t="shared" si="3"/>
        <v>63572916.816282354</v>
      </c>
      <c r="H51" s="10">
        <v>0</v>
      </c>
      <c r="J51" s="11">
        <f xml:space="preserve"> ((G50 - H51) / 2 / 12) +2500000</f>
        <v>7111449.0566935437</v>
      </c>
      <c r="L51" s="9">
        <f xml:space="preserve"> (G50 / 2 )</f>
        <v>55337388.68032252</v>
      </c>
      <c r="O51" s="9"/>
    </row>
    <row r="52" spans="1:15" s="8" customFormat="1" x14ac:dyDescent="0.3">
      <c r="B52" s="34"/>
      <c r="C52" s="8">
        <v>2</v>
      </c>
      <c r="D52" s="9">
        <f xml:space="preserve"> J51</f>
        <v>7111449.0566935437</v>
      </c>
      <c r="E52" s="9">
        <f t="shared" si="0"/>
        <v>70684365.872975901</v>
      </c>
      <c r="F52" s="8">
        <v>1.7999999999999999E-2</v>
      </c>
      <c r="G52" s="9">
        <f t="shared" si="3"/>
        <v>71956684.458689466</v>
      </c>
      <c r="H52" s="10">
        <v>0</v>
      </c>
      <c r="O52" s="9"/>
    </row>
    <row r="53" spans="1:15" s="8" customFormat="1" x14ac:dyDescent="0.3">
      <c r="B53" s="34"/>
      <c r="C53" s="8">
        <v>3</v>
      </c>
      <c r="D53" s="9">
        <f xml:space="preserve"> J51</f>
        <v>7111449.0566935437</v>
      </c>
      <c r="E53" s="9">
        <f t="shared" si="0"/>
        <v>79068133.515383005</v>
      </c>
      <c r="F53" s="8">
        <v>1.7999999999999999E-2</v>
      </c>
      <c r="G53" s="9">
        <f t="shared" si="3"/>
        <v>80491359.918659896</v>
      </c>
      <c r="H53" s="10">
        <v>0</v>
      </c>
      <c r="O53" s="9"/>
    </row>
    <row r="54" spans="1:15" s="8" customFormat="1" x14ac:dyDescent="0.3">
      <c r="B54" s="34"/>
      <c r="C54" s="8">
        <v>4</v>
      </c>
      <c r="D54" s="9">
        <f xml:space="preserve"> J51</f>
        <v>7111449.0566935437</v>
      </c>
      <c r="E54" s="9">
        <f t="shared" si="0"/>
        <v>87602808.975353435</v>
      </c>
      <c r="F54" s="8">
        <v>1.7999999999999999E-2</v>
      </c>
      <c r="G54" s="9">
        <f t="shared" si="3"/>
        <v>89179659.536909789</v>
      </c>
      <c r="H54" s="10">
        <v>0</v>
      </c>
      <c r="O54" s="9"/>
    </row>
    <row r="55" spans="1:15" s="8" customFormat="1" x14ac:dyDescent="0.3">
      <c r="B55" s="34"/>
      <c r="C55" s="8">
        <v>5</v>
      </c>
      <c r="D55" s="9">
        <f xml:space="preserve"> J51</f>
        <v>7111449.0566935437</v>
      </c>
      <c r="E55" s="9">
        <f t="shared" si="0"/>
        <v>92677478.652338862</v>
      </c>
      <c r="F55" s="8">
        <v>1.7999999999999999E-2</v>
      </c>
      <c r="G55" s="9">
        <f t="shared" si="3"/>
        <v>94345673.268080965</v>
      </c>
      <c r="H55" s="10">
        <f xml:space="preserve"> M50</f>
        <v>3613629.9412644617</v>
      </c>
      <c r="O55" s="9"/>
    </row>
    <row r="56" spans="1:15" s="8" customFormat="1" x14ac:dyDescent="0.3">
      <c r="B56" s="34"/>
      <c r="C56" s="8">
        <v>6</v>
      </c>
      <c r="D56" s="9">
        <f xml:space="preserve"> J51</f>
        <v>7111449.0566935437</v>
      </c>
      <c r="E56" s="9">
        <f t="shared" si="0"/>
        <v>101457122.3247745</v>
      </c>
      <c r="F56" s="8">
        <v>1.7999999999999999E-2</v>
      </c>
      <c r="G56" s="9">
        <f t="shared" si="3"/>
        <v>103283350.52662045</v>
      </c>
      <c r="H56" s="10">
        <v>0</v>
      </c>
      <c r="O56" s="9"/>
    </row>
    <row r="57" spans="1:15" s="8" customFormat="1" x14ac:dyDescent="0.3">
      <c r="B57" s="34"/>
      <c r="C57" s="8">
        <v>7</v>
      </c>
      <c r="D57" s="9">
        <f xml:space="preserve"> J51</f>
        <v>7111449.0566935437</v>
      </c>
      <c r="E57" s="9">
        <f t="shared" si="0"/>
        <v>110394799.58331399</v>
      </c>
      <c r="F57" s="8">
        <v>1.7999999999999999E-2</v>
      </c>
      <c r="G57" s="9">
        <f t="shared" si="3"/>
        <v>112381905.97581364</v>
      </c>
      <c r="H57" s="10">
        <v>0</v>
      </c>
      <c r="O57" s="9"/>
    </row>
    <row r="58" spans="1:15" s="8" customFormat="1" x14ac:dyDescent="0.3">
      <c r="B58" s="34"/>
      <c r="C58" s="8">
        <v>8</v>
      </c>
      <c r="D58" s="9">
        <f xml:space="preserve"> J51</f>
        <v>7111449.0566935437</v>
      </c>
      <c r="E58" s="9">
        <f t="shared" si="0"/>
        <v>119493355.03250718</v>
      </c>
      <c r="F58" s="8">
        <v>1.7999999999999999E-2</v>
      </c>
      <c r="G58" s="9">
        <f t="shared" si="3"/>
        <v>121644235.42309231</v>
      </c>
      <c r="H58" s="10">
        <v>0</v>
      </c>
      <c r="O58" s="9"/>
    </row>
    <row r="59" spans="1:15" s="8" customFormat="1" x14ac:dyDescent="0.3">
      <c r="B59" s="34"/>
      <c r="C59" s="8">
        <v>9</v>
      </c>
      <c r="D59" s="9">
        <f xml:space="preserve"> J51</f>
        <v>7111449.0566935437</v>
      </c>
      <c r="E59" s="9">
        <f t="shared" si="0"/>
        <v>128755684.47978584</v>
      </c>
      <c r="F59" s="8">
        <v>1.7999999999999999E-2</v>
      </c>
      <c r="G59" s="9">
        <f t="shared" si="3"/>
        <v>131073286.80042198</v>
      </c>
      <c r="H59" s="10">
        <v>0</v>
      </c>
      <c r="O59" s="9"/>
    </row>
    <row r="60" spans="1:15" s="8" customFormat="1" x14ac:dyDescent="0.3">
      <c r="B60" s="34"/>
      <c r="C60" s="8">
        <v>10</v>
      </c>
      <c r="D60" s="9">
        <f xml:space="preserve"> J51</f>
        <v>7111449.0566935437</v>
      </c>
      <c r="E60" s="9">
        <f t="shared" si="0"/>
        <v>138184735.85711554</v>
      </c>
      <c r="F60" s="8">
        <v>1.7999999999999999E-2</v>
      </c>
      <c r="G60" s="9">
        <f t="shared" si="3"/>
        <v>140672061.10254362</v>
      </c>
      <c r="H60" s="10">
        <v>0</v>
      </c>
      <c r="O60" s="9"/>
    </row>
    <row r="61" spans="1:15" s="8" customFormat="1" x14ac:dyDescent="0.3">
      <c r="B61" s="34"/>
      <c r="C61" s="8">
        <v>11</v>
      </c>
      <c r="D61" s="9">
        <f xml:space="preserve"> J51</f>
        <v>7111449.0566935437</v>
      </c>
      <c r="E61" s="9">
        <f t="shared" si="0"/>
        <v>147783510.15923718</v>
      </c>
      <c r="F61" s="8">
        <v>1.7999999999999999E-2</v>
      </c>
      <c r="G61" s="9">
        <f t="shared" si="3"/>
        <v>150443613.34210345</v>
      </c>
      <c r="H61" s="10">
        <v>0</v>
      </c>
      <c r="O61" s="9"/>
    </row>
    <row r="62" spans="1:15" s="26" customFormat="1" x14ac:dyDescent="0.3">
      <c r="B62" s="34"/>
      <c r="C62" s="26">
        <v>12</v>
      </c>
      <c r="D62" s="27">
        <f xml:space="preserve"> J51</f>
        <v>7111449.0566935437</v>
      </c>
      <c r="E62" s="27">
        <f t="shared" si="0"/>
        <v>157555062.39879701</v>
      </c>
      <c r="F62" s="26">
        <v>1.7999999999999999E-2</v>
      </c>
      <c r="G62" s="27">
        <f t="shared" si="3"/>
        <v>160391053.52197534</v>
      </c>
      <c r="H62" s="28">
        <v>0</v>
      </c>
      <c r="I62" s="27">
        <f xml:space="preserve"> (E51 + SUM(D52:D62)) - SUM(H52:H62)</f>
        <v>137061147.41938061</v>
      </c>
      <c r="J62" s="27">
        <f xml:space="preserve"> G62 - I62</f>
        <v>23329906.102594733</v>
      </c>
      <c r="K62" s="26">
        <v>0.84</v>
      </c>
      <c r="L62" s="27">
        <f xml:space="preserve"> J62 * K62</f>
        <v>19597121.126179576</v>
      </c>
      <c r="M62" s="27">
        <f xml:space="preserve"> J62 - L62</f>
        <v>3732784.9764151573</v>
      </c>
      <c r="N62" s="26">
        <f xml:space="preserve"> J62 / I62 * 100</f>
        <v>17.021531295962184</v>
      </c>
      <c r="O62" s="27"/>
    </row>
    <row r="63" spans="1:15" s="8" customFormat="1" x14ac:dyDescent="0.3">
      <c r="A63" s="8">
        <v>6</v>
      </c>
      <c r="B63" s="34">
        <v>2027</v>
      </c>
      <c r="C63" s="8">
        <v>1</v>
      </c>
      <c r="D63" s="9">
        <f>J63</f>
        <v>9182960.5634156391</v>
      </c>
      <c r="E63" s="9">
        <f xml:space="preserve"> (G62 / 2) + D63 - H63</f>
        <v>89378487.324403316</v>
      </c>
      <c r="F63" s="8">
        <v>1.7999999999999999E-2</v>
      </c>
      <c r="G63" s="9">
        <f t="shared" si="3"/>
        <v>90987300.096242577</v>
      </c>
      <c r="H63" s="10">
        <v>0</v>
      </c>
      <c r="J63" s="11">
        <f xml:space="preserve"> ((G62 - H63) / 2 / 12) +2500000</f>
        <v>9182960.5634156391</v>
      </c>
      <c r="L63" s="9">
        <f xml:space="preserve"> (G62 / 2 )</f>
        <v>80195526.760987669</v>
      </c>
      <c r="O63" s="9"/>
    </row>
    <row r="64" spans="1:15" s="8" customFormat="1" x14ac:dyDescent="0.3">
      <c r="B64" s="34"/>
      <c r="C64" s="8">
        <v>2</v>
      </c>
      <c r="D64" s="9">
        <f>J63</f>
        <v>9182960.5634156391</v>
      </c>
      <c r="E64" s="9">
        <f t="shared" si="0"/>
        <v>100170260.65965822</v>
      </c>
      <c r="F64" s="8">
        <v>1.7999999999999999E-2</v>
      </c>
      <c r="G64" s="9">
        <f t="shared" si="3"/>
        <v>101973325.35153207</v>
      </c>
      <c r="H64" s="10">
        <v>0</v>
      </c>
      <c r="O64" s="9"/>
    </row>
    <row r="65" spans="1:15" s="8" customFormat="1" x14ac:dyDescent="0.3">
      <c r="B65" s="34"/>
      <c r="C65" s="8">
        <v>3</v>
      </c>
      <c r="D65" s="9">
        <f>J63</f>
        <v>9182960.5634156391</v>
      </c>
      <c r="E65" s="9">
        <f t="shared" si="0"/>
        <v>111156285.91494772</v>
      </c>
      <c r="F65" s="8">
        <v>1.7999999999999999E-2</v>
      </c>
      <c r="G65" s="9">
        <f t="shared" si="3"/>
        <v>113157099.06141677</v>
      </c>
      <c r="H65" s="10">
        <v>0</v>
      </c>
      <c r="O65" s="9"/>
    </row>
    <row r="66" spans="1:15" s="8" customFormat="1" x14ac:dyDescent="0.3">
      <c r="B66" s="34"/>
      <c r="C66" s="8">
        <v>4</v>
      </c>
      <c r="D66" s="9">
        <f>J63</f>
        <v>9182960.5634156391</v>
      </c>
      <c r="E66" s="9">
        <f t="shared" si="0"/>
        <v>122340059.62483242</v>
      </c>
      <c r="F66" s="8">
        <v>1.7999999999999999E-2</v>
      </c>
      <c r="G66" s="9">
        <f t="shared" si="3"/>
        <v>124542180.69807941</v>
      </c>
      <c r="H66" s="10">
        <v>0</v>
      </c>
      <c r="O66" s="9"/>
    </row>
    <row r="67" spans="1:15" s="8" customFormat="1" x14ac:dyDescent="0.3">
      <c r="B67" s="34"/>
      <c r="C67" s="8">
        <v>5</v>
      </c>
      <c r="D67" s="9">
        <f>J63</f>
        <v>9182960.5634156391</v>
      </c>
      <c r="E67" s="9">
        <f t="shared" si="0"/>
        <v>129992356.2850799</v>
      </c>
      <c r="F67" s="8">
        <v>1.7999999999999999E-2</v>
      </c>
      <c r="G67" s="9">
        <f t="shared" si="3"/>
        <v>132332218.69821133</v>
      </c>
      <c r="H67" s="10">
        <f xml:space="preserve"> M62</f>
        <v>3732784.9764151573</v>
      </c>
      <c r="O67" s="9"/>
    </row>
    <row r="68" spans="1:15" s="8" customFormat="1" x14ac:dyDescent="0.3">
      <c r="B68" s="34"/>
      <c r="C68" s="8">
        <v>6</v>
      </c>
      <c r="D68" s="9">
        <f>J63</f>
        <v>9182960.5634156391</v>
      </c>
      <c r="E68" s="9">
        <f t="shared" si="0"/>
        <v>141515179.26162696</v>
      </c>
      <c r="F68" s="8">
        <v>1.7999999999999999E-2</v>
      </c>
      <c r="G68" s="9">
        <f t="shared" si="3"/>
        <v>144062452.48833624</v>
      </c>
      <c r="H68" s="10">
        <f xml:space="preserve"> M63</f>
        <v>0</v>
      </c>
      <c r="O68" s="9"/>
    </row>
    <row r="69" spans="1:15" s="8" customFormat="1" x14ac:dyDescent="0.3">
      <c r="B69" s="34"/>
      <c r="C69" s="8">
        <v>7</v>
      </c>
      <c r="D69" s="9">
        <f>J63</f>
        <v>9182960.5634156391</v>
      </c>
      <c r="E69" s="9">
        <f t="shared" ref="E69:E132" si="4" xml:space="preserve"> G68 + D69 - H69</f>
        <v>153245413.05175188</v>
      </c>
      <c r="F69" s="8">
        <v>1.7999999999999999E-2</v>
      </c>
      <c r="G69" s="9">
        <f t="shared" si="3"/>
        <v>156003830.48668343</v>
      </c>
      <c r="H69" s="10">
        <v>0</v>
      </c>
      <c r="O69" s="9"/>
    </row>
    <row r="70" spans="1:15" s="8" customFormat="1" x14ac:dyDescent="0.3">
      <c r="B70" s="34"/>
      <c r="C70" s="8">
        <v>8</v>
      </c>
      <c r="D70" s="9">
        <f>J63</f>
        <v>9182960.5634156391</v>
      </c>
      <c r="E70" s="9">
        <f t="shared" si="4"/>
        <v>165186791.05009907</v>
      </c>
      <c r="F70" s="8">
        <v>1.7999999999999999E-2</v>
      </c>
      <c r="G70" s="9">
        <f t="shared" si="3"/>
        <v>168160153.28900087</v>
      </c>
      <c r="H70" s="10">
        <v>0</v>
      </c>
      <c r="O70" s="9"/>
    </row>
    <row r="71" spans="1:15" s="8" customFormat="1" x14ac:dyDescent="0.3">
      <c r="B71" s="34"/>
      <c r="C71" s="8">
        <v>9</v>
      </c>
      <c r="D71" s="9">
        <f>J63</f>
        <v>9182960.5634156391</v>
      </c>
      <c r="E71" s="9">
        <f t="shared" si="4"/>
        <v>177343113.85241652</v>
      </c>
      <c r="F71" s="8">
        <v>1.7999999999999999E-2</v>
      </c>
      <c r="G71" s="9">
        <f t="shared" si="3"/>
        <v>180535289.90176001</v>
      </c>
      <c r="H71" s="10">
        <v>0</v>
      </c>
      <c r="O71" s="9"/>
    </row>
    <row r="72" spans="1:15" s="8" customFormat="1" x14ac:dyDescent="0.3">
      <c r="B72" s="34"/>
      <c r="C72" s="8">
        <v>10</v>
      </c>
      <c r="D72" s="9">
        <f>J63</f>
        <v>9182960.5634156391</v>
      </c>
      <c r="E72" s="9">
        <f t="shared" si="4"/>
        <v>189718250.46517566</v>
      </c>
      <c r="F72" s="8">
        <v>1.7999999999999999E-2</v>
      </c>
      <c r="G72" s="9">
        <f t="shared" si="3"/>
        <v>193133178.97354883</v>
      </c>
      <c r="H72" s="10">
        <v>0</v>
      </c>
      <c r="O72" s="9"/>
    </row>
    <row r="73" spans="1:15" s="8" customFormat="1" x14ac:dyDescent="0.3">
      <c r="B73" s="34"/>
      <c r="C73" s="8">
        <v>11</v>
      </c>
      <c r="D73" s="9">
        <f>J63</f>
        <v>9182960.5634156391</v>
      </c>
      <c r="E73" s="9">
        <f t="shared" si="4"/>
        <v>202316139.53696448</v>
      </c>
      <c r="F73" s="8">
        <v>1.7999999999999999E-2</v>
      </c>
      <c r="G73" s="9">
        <f t="shared" si="3"/>
        <v>205957830.04862985</v>
      </c>
      <c r="H73" s="10">
        <v>0</v>
      </c>
      <c r="O73" s="9"/>
    </row>
    <row r="74" spans="1:15" s="26" customFormat="1" x14ac:dyDescent="0.3">
      <c r="B74" s="34"/>
      <c r="C74" s="26">
        <v>12</v>
      </c>
      <c r="D74" s="27">
        <f>J63</f>
        <v>9182960.5634156391</v>
      </c>
      <c r="E74" s="27">
        <f t="shared" si="4"/>
        <v>215140790.6120455</v>
      </c>
      <c r="F74" s="26">
        <v>1.7999999999999999E-2</v>
      </c>
      <c r="G74" s="27">
        <f t="shared" si="3"/>
        <v>219013324.84306231</v>
      </c>
      <c r="H74" s="28">
        <v>0</v>
      </c>
      <c r="I74" s="27">
        <f xml:space="preserve"> (E63 + SUM(D64:D74)) - SUM(H64:H74)</f>
        <v>186658268.54556021</v>
      </c>
      <c r="J74" s="27">
        <f xml:space="preserve"> G74 - I74</f>
        <v>32355056.2975021</v>
      </c>
      <c r="K74" s="26">
        <v>0.84</v>
      </c>
      <c r="L74" s="27">
        <f xml:space="preserve"> J74 * K74</f>
        <v>27178247.289901763</v>
      </c>
      <c r="M74" s="27">
        <f xml:space="preserve"> J74 - L74</f>
        <v>5176809.0076003373</v>
      </c>
      <c r="N74" s="26">
        <f xml:space="preserve"> J74 / I74 * 100</f>
        <v>17.333845722245496</v>
      </c>
      <c r="O74" s="27"/>
    </row>
    <row r="75" spans="1:15" s="8" customFormat="1" x14ac:dyDescent="0.3">
      <c r="A75" s="8">
        <v>7</v>
      </c>
      <c r="B75" s="34">
        <v>2028</v>
      </c>
      <c r="C75" s="8">
        <v>1</v>
      </c>
      <c r="D75" s="9">
        <f xml:space="preserve"> J75</f>
        <v>11625555.201794263</v>
      </c>
      <c r="E75" s="9">
        <f xml:space="preserve"> (G74 / 2) + D75 - H75</f>
        <v>121132217.62332542</v>
      </c>
      <c r="F75" s="8">
        <v>1.7999999999999999E-2</v>
      </c>
      <c r="G75" s="9">
        <f t="shared" si="3"/>
        <v>123312597.54054528</v>
      </c>
      <c r="H75" s="10">
        <v>0</v>
      </c>
      <c r="J75" s="11">
        <f xml:space="preserve"> ((G74 - H75) / 2 / 12) +2500000</f>
        <v>11625555.201794263</v>
      </c>
      <c r="L75" s="9">
        <f xml:space="preserve"> (G74 / 2 )</f>
        <v>109506662.42153116</v>
      </c>
      <c r="O75" s="9"/>
    </row>
    <row r="76" spans="1:15" s="8" customFormat="1" x14ac:dyDescent="0.3">
      <c r="B76" s="34"/>
      <c r="C76" s="8">
        <v>2</v>
      </c>
      <c r="D76" s="9">
        <f xml:space="preserve"> J75</f>
        <v>11625555.201794263</v>
      </c>
      <c r="E76" s="9">
        <f t="shared" si="4"/>
        <v>134938152.74233955</v>
      </c>
      <c r="F76" s="8">
        <v>1.7999999999999999E-2</v>
      </c>
      <c r="G76" s="9">
        <f t="shared" si="3"/>
        <v>137367039.49170166</v>
      </c>
      <c r="H76" s="10">
        <v>0</v>
      </c>
      <c r="O76" s="9"/>
    </row>
    <row r="77" spans="1:15" s="8" customFormat="1" x14ac:dyDescent="0.3">
      <c r="B77" s="34"/>
      <c r="C77" s="8">
        <v>3</v>
      </c>
      <c r="D77" s="9">
        <f xml:space="preserve"> J75</f>
        <v>11625555.201794263</v>
      </c>
      <c r="E77" s="9">
        <f t="shared" si="4"/>
        <v>148992594.69349593</v>
      </c>
      <c r="F77" s="8">
        <v>1.7999999999999999E-2</v>
      </c>
      <c r="G77" s="9">
        <f t="shared" si="3"/>
        <v>151674461.39797884</v>
      </c>
      <c r="H77" s="10">
        <v>0</v>
      </c>
      <c r="O77" s="9"/>
    </row>
    <row r="78" spans="1:15" s="8" customFormat="1" x14ac:dyDescent="0.3">
      <c r="B78" s="34"/>
      <c r="C78" s="8">
        <v>4</v>
      </c>
      <c r="D78" s="9">
        <f xml:space="preserve"> J75</f>
        <v>11625555.201794263</v>
      </c>
      <c r="E78" s="9">
        <f t="shared" si="4"/>
        <v>163300016.59977311</v>
      </c>
      <c r="F78" s="8">
        <v>1.7999999999999999E-2</v>
      </c>
      <c r="G78" s="9">
        <f t="shared" si="3"/>
        <v>166239416.89856902</v>
      </c>
      <c r="H78" s="10">
        <v>0</v>
      </c>
      <c r="O78" s="9"/>
    </row>
    <row r="79" spans="1:15" s="8" customFormat="1" x14ac:dyDescent="0.3">
      <c r="B79" s="34"/>
      <c r="C79" s="8">
        <v>5</v>
      </c>
      <c r="D79" s="9">
        <f xml:space="preserve"> J75</f>
        <v>11625555.201794263</v>
      </c>
      <c r="E79" s="9">
        <f t="shared" si="4"/>
        <v>172688163.09276295</v>
      </c>
      <c r="F79" s="8">
        <v>1.7999999999999999E-2</v>
      </c>
      <c r="G79" s="9">
        <f t="shared" si="3"/>
        <v>175796550.02843267</v>
      </c>
      <c r="H79" s="10">
        <f xml:space="preserve"> M74</f>
        <v>5176809.0076003373</v>
      </c>
      <c r="O79" s="9"/>
    </row>
    <row r="80" spans="1:15" s="8" customFormat="1" x14ac:dyDescent="0.3">
      <c r="B80" s="34"/>
      <c r="C80" s="8">
        <v>6</v>
      </c>
      <c r="D80" s="9">
        <f xml:space="preserve"> J75</f>
        <v>11625555.201794263</v>
      </c>
      <c r="E80" s="9">
        <f t="shared" si="4"/>
        <v>187422105.23022693</v>
      </c>
      <c r="F80" s="8">
        <v>1.7999999999999999E-2</v>
      </c>
      <c r="G80" s="9">
        <f t="shared" si="3"/>
        <v>190795703.12437102</v>
      </c>
      <c r="H80" s="10">
        <v>0</v>
      </c>
      <c r="O80" s="9"/>
    </row>
    <row r="81" spans="1:15" s="8" customFormat="1" x14ac:dyDescent="0.3">
      <c r="B81" s="34"/>
      <c r="C81" s="8">
        <v>7</v>
      </c>
      <c r="D81" s="9">
        <f xml:space="preserve"> J75</f>
        <v>11625555.201794263</v>
      </c>
      <c r="E81" s="9">
        <f t="shared" si="4"/>
        <v>202421258.32616529</v>
      </c>
      <c r="F81" s="8">
        <v>1.7999999999999999E-2</v>
      </c>
      <c r="G81" s="9">
        <f t="shared" si="3"/>
        <v>206064840.97603625</v>
      </c>
      <c r="H81" s="10">
        <v>0</v>
      </c>
      <c r="O81" s="9"/>
    </row>
    <row r="82" spans="1:15" s="8" customFormat="1" x14ac:dyDescent="0.3">
      <c r="B82" s="34"/>
      <c r="C82" s="8">
        <v>8</v>
      </c>
      <c r="D82" s="9">
        <f xml:space="preserve"> J75</f>
        <v>11625555.201794263</v>
      </c>
      <c r="E82" s="9">
        <f t="shared" si="4"/>
        <v>217690396.17783052</v>
      </c>
      <c r="F82" s="8">
        <v>1.7999999999999999E-2</v>
      </c>
      <c r="G82" s="9">
        <f t="shared" si="3"/>
        <v>221608823.30903146</v>
      </c>
      <c r="H82" s="10">
        <v>0</v>
      </c>
      <c r="O82" s="9"/>
    </row>
    <row r="83" spans="1:15" s="8" customFormat="1" x14ac:dyDescent="0.3">
      <c r="B83" s="34"/>
      <c r="C83" s="8">
        <v>9</v>
      </c>
      <c r="D83" s="9">
        <f xml:space="preserve"> J75</f>
        <v>11625555.201794263</v>
      </c>
      <c r="E83" s="9">
        <f t="shared" si="4"/>
        <v>233234378.51082572</v>
      </c>
      <c r="F83" s="8">
        <v>1.7999999999999999E-2</v>
      </c>
      <c r="G83" s="9">
        <f t="shared" si="3"/>
        <v>237432597.32402059</v>
      </c>
      <c r="H83" s="10">
        <v>0</v>
      </c>
      <c r="O83" s="9"/>
    </row>
    <row r="84" spans="1:15" s="8" customFormat="1" x14ac:dyDescent="0.3">
      <c r="B84" s="34"/>
      <c r="C84" s="8">
        <v>10</v>
      </c>
      <c r="D84" s="9">
        <f xml:space="preserve"> J75</f>
        <v>11625555.201794263</v>
      </c>
      <c r="E84" s="9">
        <f t="shared" si="4"/>
        <v>249058152.52581486</v>
      </c>
      <c r="F84" s="8">
        <v>1.7999999999999999E-2</v>
      </c>
      <c r="G84" s="9">
        <f t="shared" si="3"/>
        <v>253541199.27127951</v>
      </c>
      <c r="H84" s="10">
        <v>0</v>
      </c>
      <c r="O84" s="9"/>
    </row>
    <row r="85" spans="1:15" s="8" customFormat="1" x14ac:dyDescent="0.3">
      <c r="B85" s="34"/>
      <c r="C85" s="8">
        <v>11</v>
      </c>
      <c r="D85" s="9">
        <f xml:space="preserve"> J75</f>
        <v>11625555.201794263</v>
      </c>
      <c r="E85" s="9">
        <f t="shared" si="4"/>
        <v>265166754.47307378</v>
      </c>
      <c r="F85" s="8">
        <v>1.7999999999999999E-2</v>
      </c>
      <c r="G85" s="9">
        <f t="shared" si="3"/>
        <v>269939756.05358911</v>
      </c>
      <c r="H85" s="10">
        <v>0</v>
      </c>
      <c r="O85" s="9"/>
    </row>
    <row r="86" spans="1:15" s="26" customFormat="1" x14ac:dyDescent="0.3">
      <c r="B86" s="34"/>
      <c r="C86" s="26">
        <v>12</v>
      </c>
      <c r="D86" s="27">
        <f xml:space="preserve"> J75</f>
        <v>11625555.201794263</v>
      </c>
      <c r="E86" s="27">
        <f t="shared" si="4"/>
        <v>281565311.25538337</v>
      </c>
      <c r="F86" s="26">
        <v>1.7999999999999999E-2</v>
      </c>
      <c r="G86" s="27">
        <f t="shared" si="3"/>
        <v>286633486.85798025</v>
      </c>
      <c r="H86" s="28">
        <v>0</v>
      </c>
      <c r="I86" s="27">
        <f xml:space="preserve"> (E75 + SUM(D76:D86)) - SUM(H76:H86)</f>
        <v>243836515.835462</v>
      </c>
      <c r="J86" s="27">
        <f xml:space="preserve"> G86 - I86</f>
        <v>42796971.022518247</v>
      </c>
      <c r="K86" s="26">
        <v>0.84</v>
      </c>
      <c r="L86" s="27">
        <f xml:space="preserve"> J86 * K86</f>
        <v>35949455.658915326</v>
      </c>
      <c r="M86" s="27">
        <f xml:space="preserve"> J86 - L86</f>
        <v>6847515.3636029214</v>
      </c>
      <c r="N86" s="26">
        <f xml:space="preserve"> J86 / I86 * 100</f>
        <v>17.551502028267635</v>
      </c>
      <c r="O86" s="27"/>
    </row>
    <row r="87" spans="1:15" s="8" customFormat="1" x14ac:dyDescent="0.3">
      <c r="A87" s="8">
        <v>8</v>
      </c>
      <c r="B87" s="34">
        <v>2029</v>
      </c>
      <c r="C87" s="8">
        <v>1</v>
      </c>
      <c r="D87" s="9">
        <f xml:space="preserve"> J87</f>
        <v>14443061.952415844</v>
      </c>
      <c r="E87" s="9">
        <f xml:space="preserve"> (G86 / 2) + D87 - H87</f>
        <v>157759805.38140598</v>
      </c>
      <c r="F87" s="8">
        <v>1.7999999999999999E-2</v>
      </c>
      <c r="G87" s="9">
        <f t="shared" si="3"/>
        <v>160599481.87827128</v>
      </c>
      <c r="H87" s="10">
        <v>0</v>
      </c>
      <c r="J87" s="11">
        <f xml:space="preserve"> ((G86 - H87) / 2 / 12) +2500000</f>
        <v>14443061.952415844</v>
      </c>
      <c r="L87" s="9">
        <f xml:space="preserve"> (G86 / 2 )</f>
        <v>143316743.42899013</v>
      </c>
      <c r="O87" s="9"/>
    </row>
    <row r="88" spans="1:15" s="8" customFormat="1" x14ac:dyDescent="0.3">
      <c r="B88" s="34"/>
      <c r="C88" s="8">
        <v>2</v>
      </c>
      <c r="D88" s="9">
        <f xml:space="preserve"> J87</f>
        <v>14443061.952415844</v>
      </c>
      <c r="E88" s="9">
        <f t="shared" si="4"/>
        <v>175042543.83068714</v>
      </c>
      <c r="F88" s="8">
        <v>1.7999999999999999E-2</v>
      </c>
      <c r="G88" s="9">
        <f t="shared" si="3"/>
        <v>178193309.61963952</v>
      </c>
      <c r="H88" s="10">
        <v>0</v>
      </c>
      <c r="O88" s="9"/>
    </row>
    <row r="89" spans="1:15" s="8" customFormat="1" x14ac:dyDescent="0.3">
      <c r="B89" s="34"/>
      <c r="C89" s="8">
        <v>3</v>
      </c>
      <c r="D89" s="9">
        <f xml:space="preserve"> J87</f>
        <v>14443061.952415844</v>
      </c>
      <c r="E89" s="9">
        <f t="shared" si="4"/>
        <v>192636371.57205537</v>
      </c>
      <c r="F89" s="8">
        <v>1.7999999999999999E-2</v>
      </c>
      <c r="G89" s="9">
        <f t="shared" si="3"/>
        <v>196103826.26035237</v>
      </c>
      <c r="H89" s="10">
        <v>0</v>
      </c>
      <c r="O89" s="9"/>
    </row>
    <row r="90" spans="1:15" s="8" customFormat="1" x14ac:dyDescent="0.3">
      <c r="B90" s="34"/>
      <c r="C90" s="8">
        <v>4</v>
      </c>
      <c r="D90" s="9">
        <f xml:space="preserve"> J87</f>
        <v>14443061.952415844</v>
      </c>
      <c r="E90" s="9">
        <f t="shared" si="4"/>
        <v>210546888.21276823</v>
      </c>
      <c r="F90" s="8">
        <v>1.7999999999999999E-2</v>
      </c>
      <c r="G90" s="9">
        <f t="shared" si="3"/>
        <v>214336732.20059806</v>
      </c>
      <c r="H90" s="10">
        <v>0</v>
      </c>
      <c r="O90" s="9"/>
    </row>
    <row r="91" spans="1:15" s="8" customFormat="1" x14ac:dyDescent="0.3">
      <c r="B91" s="34"/>
      <c r="C91" s="8">
        <v>5</v>
      </c>
      <c r="D91" s="9">
        <f xml:space="preserve"> J87</f>
        <v>14443061.952415844</v>
      </c>
      <c r="E91" s="9">
        <f t="shared" si="4"/>
        <v>221932278.78941101</v>
      </c>
      <c r="F91" s="8">
        <v>1.7999999999999999E-2</v>
      </c>
      <c r="G91" s="9">
        <f t="shared" si="3"/>
        <v>225927059.80762041</v>
      </c>
      <c r="H91" s="10">
        <f xml:space="preserve"> M86</f>
        <v>6847515.3636029214</v>
      </c>
      <c r="O91" s="9"/>
    </row>
    <row r="92" spans="1:15" s="8" customFormat="1" x14ac:dyDescent="0.3">
      <c r="B92" s="34"/>
      <c r="C92" s="8">
        <v>6</v>
      </c>
      <c r="D92" s="9">
        <f xml:space="preserve"> J87</f>
        <v>14443061.952415844</v>
      </c>
      <c r="E92" s="9">
        <f t="shared" si="4"/>
        <v>240370121.76003626</v>
      </c>
      <c r="F92" s="8">
        <v>1.7999999999999999E-2</v>
      </c>
      <c r="G92" s="9">
        <f t="shared" si="3"/>
        <v>244696783.9517169</v>
      </c>
      <c r="H92" s="10">
        <v>0</v>
      </c>
      <c r="O92" s="9"/>
    </row>
    <row r="93" spans="1:15" s="8" customFormat="1" x14ac:dyDescent="0.3">
      <c r="B93" s="34"/>
      <c r="C93" s="8">
        <v>7</v>
      </c>
      <c r="D93" s="9">
        <f xml:space="preserve"> J87</f>
        <v>14443061.952415844</v>
      </c>
      <c r="E93" s="9">
        <f t="shared" si="4"/>
        <v>259139845.90413275</v>
      </c>
      <c r="F93" s="8">
        <v>1.7999999999999999E-2</v>
      </c>
      <c r="G93" s="9">
        <f t="shared" si="3"/>
        <v>263804363.13040715</v>
      </c>
      <c r="H93" s="10">
        <v>0</v>
      </c>
      <c r="O93" s="9"/>
    </row>
    <row r="94" spans="1:15" s="8" customFormat="1" x14ac:dyDescent="0.3">
      <c r="B94" s="34"/>
      <c r="C94" s="8">
        <v>8</v>
      </c>
      <c r="D94" s="9">
        <f xml:space="preserve"> J87</f>
        <v>14443061.952415844</v>
      </c>
      <c r="E94" s="9">
        <f t="shared" si="4"/>
        <v>278247425.08282298</v>
      </c>
      <c r="F94" s="8">
        <v>1.7999999999999999E-2</v>
      </c>
      <c r="G94" s="9">
        <f t="shared" ref="G94:G157" si="5" xml:space="preserve"> (E94 * F94) + E94</f>
        <v>283255878.73431379</v>
      </c>
      <c r="H94" s="10">
        <v>0</v>
      </c>
      <c r="O94" s="9"/>
    </row>
    <row r="95" spans="1:15" s="8" customFormat="1" x14ac:dyDescent="0.3">
      <c r="B95" s="34"/>
      <c r="C95" s="8">
        <v>9</v>
      </c>
      <c r="D95" s="9">
        <f xml:space="preserve"> J87</f>
        <v>14443061.952415844</v>
      </c>
      <c r="E95" s="9">
        <f t="shared" si="4"/>
        <v>297698940.68672961</v>
      </c>
      <c r="F95" s="8">
        <v>1.7999999999999999E-2</v>
      </c>
      <c r="G95" s="9">
        <f t="shared" si="5"/>
        <v>303057521.61909074</v>
      </c>
      <c r="H95" s="10">
        <v>0</v>
      </c>
      <c r="O95" s="9"/>
    </row>
    <row r="96" spans="1:15" s="8" customFormat="1" x14ac:dyDescent="0.3">
      <c r="B96" s="34"/>
      <c r="C96" s="8">
        <v>10</v>
      </c>
      <c r="D96" s="9">
        <f xml:space="preserve"> J87</f>
        <v>14443061.952415844</v>
      </c>
      <c r="E96" s="9">
        <f t="shared" si="4"/>
        <v>317500583.57150656</v>
      </c>
      <c r="F96" s="8">
        <v>1.7999999999999999E-2</v>
      </c>
      <c r="G96" s="9">
        <f t="shared" si="5"/>
        <v>323215594.07579368</v>
      </c>
      <c r="H96" s="10">
        <v>0</v>
      </c>
      <c r="O96" s="9"/>
    </row>
    <row r="97" spans="1:15" s="8" customFormat="1" x14ac:dyDescent="0.3">
      <c r="B97" s="34"/>
      <c r="C97" s="8">
        <v>11</v>
      </c>
      <c r="D97" s="9">
        <f xml:space="preserve"> J87</f>
        <v>14443061.952415844</v>
      </c>
      <c r="E97" s="9">
        <f t="shared" si="4"/>
        <v>337658656.02820951</v>
      </c>
      <c r="F97" s="8">
        <v>1.7999999999999999E-2</v>
      </c>
      <c r="G97" s="9">
        <f t="shared" si="5"/>
        <v>343736511.83671725</v>
      </c>
      <c r="H97" s="10">
        <v>0</v>
      </c>
      <c r="O97" s="9"/>
    </row>
    <row r="98" spans="1:15" s="26" customFormat="1" x14ac:dyDescent="0.3">
      <c r="B98" s="34"/>
      <c r="C98" s="26">
        <v>12</v>
      </c>
      <c r="D98" s="27">
        <f xml:space="preserve"> J87</f>
        <v>14443061.952415844</v>
      </c>
      <c r="E98" s="27">
        <f t="shared" si="4"/>
        <v>358179573.78913307</v>
      </c>
      <c r="F98" s="26">
        <v>1.7999999999999999E-2</v>
      </c>
      <c r="G98" s="27">
        <f t="shared" si="5"/>
        <v>364626806.11733747</v>
      </c>
      <c r="H98" s="28">
        <v>0</v>
      </c>
      <c r="I98" s="27">
        <f xml:space="preserve"> (E87 + SUM(D88:D98)) - SUM(H88:H98)</f>
        <v>309785971.49437732</v>
      </c>
      <c r="J98" s="27">
        <f xml:space="preserve"> G98 - I98</f>
        <v>54840834.62296015</v>
      </c>
      <c r="K98" s="26">
        <v>0.84</v>
      </c>
      <c r="L98" s="27">
        <f xml:space="preserve"> J98 * K98</f>
        <v>46066301.083286524</v>
      </c>
      <c r="M98" s="27">
        <f xml:space="preserve"> J98 - L98</f>
        <v>8774533.5396736264</v>
      </c>
      <c r="N98" s="26">
        <f xml:space="preserve"> J98 / I98 * 100</f>
        <v>17.702814094006037</v>
      </c>
      <c r="O98" s="27"/>
    </row>
    <row r="99" spans="1:15" s="8" customFormat="1" x14ac:dyDescent="0.3">
      <c r="A99" s="8">
        <v>9</v>
      </c>
      <c r="B99" s="34">
        <v>2030</v>
      </c>
      <c r="C99" s="8">
        <v>1</v>
      </c>
      <c r="D99" s="9">
        <f>J99</f>
        <v>17692783.588222392</v>
      </c>
      <c r="E99" s="9">
        <f xml:space="preserve"> (G98 / 2) + D99 - H99</f>
        <v>200006186.64689112</v>
      </c>
      <c r="F99" s="8">
        <v>1.7999999999999999E-2</v>
      </c>
      <c r="G99" s="9">
        <f t="shared" si="5"/>
        <v>203606298.00653514</v>
      </c>
      <c r="H99" s="10">
        <v>0</v>
      </c>
      <c r="J99" s="11">
        <f xml:space="preserve"> ((G98 - H99) / 2 / 12) +2500000</f>
        <v>17692783.588222392</v>
      </c>
      <c r="L99" s="9">
        <f xml:space="preserve"> (G98 / 2 )</f>
        <v>182313403.05866873</v>
      </c>
      <c r="O99" s="9"/>
    </row>
    <row r="100" spans="1:15" s="8" customFormat="1" x14ac:dyDescent="0.3">
      <c r="B100" s="34"/>
      <c r="C100" s="8">
        <v>2</v>
      </c>
      <c r="D100" s="9">
        <f>J99</f>
        <v>17692783.588222392</v>
      </c>
      <c r="E100" s="9">
        <f t="shared" si="4"/>
        <v>221299081.59475753</v>
      </c>
      <c r="F100" s="8">
        <v>1.7999999999999999E-2</v>
      </c>
      <c r="G100" s="9">
        <f t="shared" si="5"/>
        <v>225282465.06346315</v>
      </c>
      <c r="H100" s="10">
        <v>0</v>
      </c>
      <c r="O100" s="9"/>
    </row>
    <row r="101" spans="1:15" s="8" customFormat="1" x14ac:dyDescent="0.3">
      <c r="B101" s="34"/>
      <c r="C101" s="8">
        <v>3</v>
      </c>
      <c r="D101" s="9">
        <f>J99</f>
        <v>17692783.588222392</v>
      </c>
      <c r="E101" s="9">
        <f t="shared" si="4"/>
        <v>242975248.65168554</v>
      </c>
      <c r="F101" s="8">
        <v>1.7999999999999999E-2</v>
      </c>
      <c r="G101" s="9">
        <f t="shared" si="5"/>
        <v>247348803.12741587</v>
      </c>
      <c r="H101" s="10">
        <v>0</v>
      </c>
      <c r="O101" s="9"/>
    </row>
    <row r="102" spans="1:15" s="8" customFormat="1" x14ac:dyDescent="0.3">
      <c r="B102" s="34"/>
      <c r="C102" s="8">
        <v>4</v>
      </c>
      <c r="D102" s="9">
        <f>J99</f>
        <v>17692783.588222392</v>
      </c>
      <c r="E102" s="9">
        <f t="shared" si="4"/>
        <v>265041586.71563825</v>
      </c>
      <c r="F102" s="8">
        <v>1.7999999999999999E-2</v>
      </c>
      <c r="G102" s="9">
        <f t="shared" si="5"/>
        <v>269812335.27651972</v>
      </c>
      <c r="H102" s="10">
        <v>0</v>
      </c>
      <c r="O102" s="9"/>
    </row>
    <row r="103" spans="1:15" s="8" customFormat="1" x14ac:dyDescent="0.3">
      <c r="B103" s="34"/>
      <c r="C103" s="8">
        <v>5</v>
      </c>
      <c r="D103" s="9">
        <f>J99</f>
        <v>17692783.588222392</v>
      </c>
      <c r="E103" s="9">
        <f t="shared" si="4"/>
        <v>278730585.32506847</v>
      </c>
      <c r="F103" s="8">
        <v>1.7999999999999999E-2</v>
      </c>
      <c r="G103" s="9">
        <f t="shared" si="5"/>
        <v>283747735.86091971</v>
      </c>
      <c r="H103" s="10">
        <f xml:space="preserve"> M98</f>
        <v>8774533.5396736264</v>
      </c>
      <c r="O103" s="9"/>
    </row>
    <row r="104" spans="1:15" s="8" customFormat="1" x14ac:dyDescent="0.3">
      <c r="B104" s="34"/>
      <c r="C104" s="8">
        <v>6</v>
      </c>
      <c r="D104" s="9">
        <f>J99</f>
        <v>17692783.588222392</v>
      </c>
      <c r="E104" s="9">
        <f t="shared" si="4"/>
        <v>301440519.4491421</v>
      </c>
      <c r="F104" s="8">
        <v>1.7999999999999999E-2</v>
      </c>
      <c r="G104" s="9">
        <f t="shared" si="5"/>
        <v>306866448.79922664</v>
      </c>
      <c r="H104" s="10">
        <v>0</v>
      </c>
      <c r="O104" s="9"/>
    </row>
    <row r="105" spans="1:15" s="8" customFormat="1" x14ac:dyDescent="0.3">
      <c r="B105" s="34"/>
      <c r="C105" s="8">
        <v>7</v>
      </c>
      <c r="D105" s="9">
        <f>J99</f>
        <v>17692783.588222392</v>
      </c>
      <c r="E105" s="9">
        <f t="shared" si="4"/>
        <v>324559232.38744903</v>
      </c>
      <c r="F105" s="8">
        <v>1.7999999999999999E-2</v>
      </c>
      <c r="G105" s="9">
        <f t="shared" si="5"/>
        <v>330401298.57042313</v>
      </c>
      <c r="H105" s="10">
        <v>0</v>
      </c>
      <c r="O105" s="9"/>
    </row>
    <row r="106" spans="1:15" s="8" customFormat="1" x14ac:dyDescent="0.3">
      <c r="B106" s="34"/>
      <c r="C106" s="8">
        <v>8</v>
      </c>
      <c r="D106" s="9">
        <f>J99</f>
        <v>17692783.588222392</v>
      </c>
      <c r="E106" s="9">
        <f t="shared" si="4"/>
        <v>348094082.15864551</v>
      </c>
      <c r="F106" s="8">
        <v>1.7999999999999999E-2</v>
      </c>
      <c r="G106" s="9">
        <f t="shared" si="5"/>
        <v>354359775.63750112</v>
      </c>
      <c r="H106" s="10">
        <v>0</v>
      </c>
      <c r="O106" s="9"/>
    </row>
    <row r="107" spans="1:15" s="8" customFormat="1" x14ac:dyDescent="0.3">
      <c r="B107" s="34"/>
      <c r="C107" s="8">
        <v>9</v>
      </c>
      <c r="D107" s="9">
        <f>J99</f>
        <v>17692783.588222392</v>
      </c>
      <c r="E107" s="9">
        <f t="shared" si="4"/>
        <v>372052559.22572351</v>
      </c>
      <c r="F107" s="8">
        <v>1.7999999999999999E-2</v>
      </c>
      <c r="G107" s="9">
        <f t="shared" si="5"/>
        <v>378749505.29178655</v>
      </c>
      <c r="H107" s="10">
        <v>0</v>
      </c>
      <c r="O107" s="9"/>
    </row>
    <row r="108" spans="1:15" s="8" customFormat="1" x14ac:dyDescent="0.3">
      <c r="B108" s="34"/>
      <c r="C108" s="8">
        <v>10</v>
      </c>
      <c r="D108" s="9">
        <f>J99</f>
        <v>17692783.588222392</v>
      </c>
      <c r="E108" s="9">
        <f t="shared" si="4"/>
        <v>396442288.88000894</v>
      </c>
      <c r="F108" s="8">
        <v>1.7999999999999999E-2</v>
      </c>
      <c r="G108" s="9">
        <f t="shared" si="5"/>
        <v>403578250.07984912</v>
      </c>
      <c r="H108" s="10">
        <v>0</v>
      </c>
      <c r="O108" s="9"/>
    </row>
    <row r="109" spans="1:15" s="8" customFormat="1" x14ac:dyDescent="0.3">
      <c r="B109" s="34"/>
      <c r="C109" s="8">
        <v>11</v>
      </c>
      <c r="D109" s="9">
        <f>J99</f>
        <v>17692783.588222392</v>
      </c>
      <c r="E109" s="9">
        <f t="shared" si="4"/>
        <v>421271033.66807151</v>
      </c>
      <c r="F109" s="8">
        <v>1.7999999999999999E-2</v>
      </c>
      <c r="G109" s="9">
        <f t="shared" si="5"/>
        <v>428853912.27409679</v>
      </c>
      <c r="H109" s="10">
        <v>0</v>
      </c>
      <c r="O109" s="9"/>
    </row>
    <row r="110" spans="1:15" s="26" customFormat="1" x14ac:dyDescent="0.3">
      <c r="B110" s="34"/>
      <c r="C110" s="26">
        <v>12</v>
      </c>
      <c r="D110" s="27">
        <f>J99</f>
        <v>17692783.588222392</v>
      </c>
      <c r="E110" s="27">
        <f t="shared" si="4"/>
        <v>446546695.86231917</v>
      </c>
      <c r="F110" s="26">
        <v>1.7999999999999999E-2</v>
      </c>
      <c r="G110" s="27">
        <f t="shared" si="5"/>
        <v>454584536.38784093</v>
      </c>
      <c r="H110" s="28">
        <v>0</v>
      </c>
      <c r="I110" s="27">
        <f xml:space="preserve"> (E99 + SUM(D100:D110)) - SUM(H100:H110)</f>
        <v>385852272.57766372</v>
      </c>
      <c r="J110" s="27">
        <f xml:space="preserve"> G110 - I110</f>
        <v>68732263.810177207</v>
      </c>
      <c r="K110" s="26">
        <v>0.84</v>
      </c>
      <c r="L110" s="27">
        <f xml:space="preserve"> J110 * K110</f>
        <v>57735101.600548849</v>
      </c>
      <c r="M110" s="27">
        <f xml:space="preserve"> J110 - L110</f>
        <v>10997162.209628358</v>
      </c>
      <c r="N110" s="26">
        <f xml:space="preserve"> J110 / I110 * 100</f>
        <v>17.81310327680988</v>
      </c>
      <c r="O110" s="27"/>
    </row>
    <row r="111" spans="1:15" s="8" customFormat="1" x14ac:dyDescent="0.3">
      <c r="A111" s="8">
        <v>10</v>
      </c>
      <c r="B111" s="34">
        <v>2031</v>
      </c>
      <c r="C111" s="8">
        <v>1</v>
      </c>
      <c r="D111" s="9">
        <f>J111</f>
        <v>21441022.349493373</v>
      </c>
      <c r="E111" s="9">
        <f xml:space="preserve"> (G110 / 2) + D111 - H111</f>
        <v>248733290.54341385</v>
      </c>
      <c r="F111" s="8">
        <v>1.7999999999999999E-2</v>
      </c>
      <c r="G111" s="9">
        <f t="shared" si="5"/>
        <v>253210489.7731953</v>
      </c>
      <c r="H111" s="10">
        <v>0</v>
      </c>
      <c r="J111" s="11">
        <f xml:space="preserve"> ((G110 - H111) / 2 / 12) +2500000</f>
        <v>21441022.349493373</v>
      </c>
      <c r="L111" s="9">
        <f xml:space="preserve"> (G110 / 2 )</f>
        <v>227292268.19392046</v>
      </c>
      <c r="O111" s="9"/>
    </row>
    <row r="112" spans="1:15" s="8" customFormat="1" x14ac:dyDescent="0.3">
      <c r="B112" s="34"/>
      <c r="C112" s="8">
        <v>2</v>
      </c>
      <c r="D112" s="9">
        <f>J111</f>
        <v>21441022.349493373</v>
      </c>
      <c r="E112" s="9">
        <f t="shared" si="4"/>
        <v>274651512.12268865</v>
      </c>
      <c r="F112" s="8">
        <v>1.7999999999999999E-2</v>
      </c>
      <c r="G112" s="9">
        <f t="shared" si="5"/>
        <v>279595239.34089702</v>
      </c>
      <c r="H112" s="10">
        <v>0</v>
      </c>
      <c r="O112" s="9"/>
    </row>
    <row r="113" spans="1:15" s="8" customFormat="1" x14ac:dyDescent="0.3">
      <c r="B113" s="34"/>
      <c r="C113" s="8">
        <v>3</v>
      </c>
      <c r="D113" s="9">
        <f>J111</f>
        <v>21441022.349493373</v>
      </c>
      <c r="E113" s="9">
        <f t="shared" si="4"/>
        <v>301036261.69039041</v>
      </c>
      <c r="F113" s="8">
        <v>1.7999999999999999E-2</v>
      </c>
      <c r="G113" s="9">
        <f t="shared" si="5"/>
        <v>306454914.40081745</v>
      </c>
      <c r="H113" s="10">
        <v>0</v>
      </c>
      <c r="O113" s="9"/>
    </row>
    <row r="114" spans="1:15" s="8" customFormat="1" x14ac:dyDescent="0.3">
      <c r="B114" s="34"/>
      <c r="C114" s="8">
        <v>4</v>
      </c>
      <c r="D114" s="9">
        <f>J111</f>
        <v>21441022.349493373</v>
      </c>
      <c r="E114" s="9">
        <f t="shared" si="4"/>
        <v>327895936.75031084</v>
      </c>
      <c r="F114" s="8">
        <v>1.7999999999999999E-2</v>
      </c>
      <c r="G114" s="9">
        <f t="shared" si="5"/>
        <v>333798063.61181641</v>
      </c>
      <c r="H114" s="10">
        <v>0</v>
      </c>
      <c r="O114" s="9"/>
    </row>
    <row r="115" spans="1:15" s="8" customFormat="1" x14ac:dyDescent="0.3">
      <c r="B115" s="34"/>
      <c r="C115" s="8">
        <v>5</v>
      </c>
      <c r="D115" s="9">
        <f>J111</f>
        <v>21441022.349493373</v>
      </c>
      <c r="E115" s="9">
        <f t="shared" si="4"/>
        <v>344241923.75168145</v>
      </c>
      <c r="F115" s="8">
        <v>1.7999999999999999E-2</v>
      </c>
      <c r="G115" s="9">
        <f t="shared" si="5"/>
        <v>350438278.37921172</v>
      </c>
      <c r="H115" s="10">
        <f xml:space="preserve"> M110</f>
        <v>10997162.209628358</v>
      </c>
      <c r="O115" s="9"/>
    </row>
    <row r="116" spans="1:15" s="8" customFormat="1" x14ac:dyDescent="0.3">
      <c r="B116" s="34"/>
      <c r="C116" s="8">
        <v>6</v>
      </c>
      <c r="D116" s="9">
        <f>J111</f>
        <v>21441022.349493373</v>
      </c>
      <c r="E116" s="9">
        <f t="shared" si="4"/>
        <v>371879300.72870511</v>
      </c>
      <c r="F116" s="8">
        <v>1.7999999999999999E-2</v>
      </c>
      <c r="G116" s="9">
        <f t="shared" si="5"/>
        <v>378573128.1418218</v>
      </c>
      <c r="H116" s="10">
        <v>0</v>
      </c>
      <c r="O116" s="9"/>
    </row>
    <row r="117" spans="1:15" s="8" customFormat="1" x14ac:dyDescent="0.3">
      <c r="B117" s="34"/>
      <c r="C117" s="8">
        <v>7</v>
      </c>
      <c r="D117" s="9">
        <f>J111</f>
        <v>21441022.349493373</v>
      </c>
      <c r="E117" s="9">
        <f t="shared" si="4"/>
        <v>400014150.49131519</v>
      </c>
      <c r="F117" s="8">
        <v>1.7999999999999999E-2</v>
      </c>
      <c r="G117" s="9">
        <f t="shared" si="5"/>
        <v>407214405.20015883</v>
      </c>
      <c r="H117" s="10">
        <v>0</v>
      </c>
      <c r="O117" s="9"/>
    </row>
    <row r="118" spans="1:15" s="8" customFormat="1" x14ac:dyDescent="0.3">
      <c r="B118" s="34"/>
      <c r="C118" s="8">
        <v>8</v>
      </c>
      <c r="D118" s="9">
        <f>J111</f>
        <v>21441022.349493373</v>
      </c>
      <c r="E118" s="9">
        <f t="shared" si="4"/>
        <v>428655427.54965222</v>
      </c>
      <c r="F118" s="8">
        <v>1.7999999999999999E-2</v>
      </c>
      <c r="G118" s="9">
        <f t="shared" si="5"/>
        <v>436371225.24554598</v>
      </c>
      <c r="H118" s="10">
        <v>0</v>
      </c>
      <c r="O118" s="9"/>
    </row>
    <row r="119" spans="1:15" s="8" customFormat="1" x14ac:dyDescent="0.3">
      <c r="B119" s="34"/>
      <c r="C119" s="8">
        <v>9</v>
      </c>
      <c r="D119" s="9">
        <f>J111</f>
        <v>21441022.349493373</v>
      </c>
      <c r="E119" s="9">
        <f t="shared" si="4"/>
        <v>457812247.59503937</v>
      </c>
      <c r="F119" s="8">
        <v>1.7999999999999999E-2</v>
      </c>
      <c r="G119" s="9">
        <f t="shared" si="5"/>
        <v>466052868.05175006</v>
      </c>
      <c r="H119" s="10">
        <v>0</v>
      </c>
      <c r="O119" s="9"/>
    </row>
    <row r="120" spans="1:15" s="8" customFormat="1" x14ac:dyDescent="0.3">
      <c r="B120" s="34"/>
      <c r="C120" s="8">
        <v>10</v>
      </c>
      <c r="D120" s="9">
        <f>J111</f>
        <v>21441022.349493373</v>
      </c>
      <c r="E120" s="9">
        <f t="shared" si="4"/>
        <v>487493890.40124345</v>
      </c>
      <c r="F120" s="8">
        <v>1.7999999999999999E-2</v>
      </c>
      <c r="G120" s="9">
        <f t="shared" si="5"/>
        <v>496268780.42846584</v>
      </c>
      <c r="H120" s="10">
        <v>0</v>
      </c>
      <c r="O120" s="9"/>
    </row>
    <row r="121" spans="1:15" s="8" customFormat="1" x14ac:dyDescent="0.3">
      <c r="B121" s="34"/>
      <c r="C121" s="8">
        <v>11</v>
      </c>
      <c r="D121" s="9">
        <f>J111</f>
        <v>21441022.349493373</v>
      </c>
      <c r="E121" s="9">
        <f t="shared" si="4"/>
        <v>517709802.77795923</v>
      </c>
      <c r="F121" s="8">
        <v>1.7999999999999999E-2</v>
      </c>
      <c r="G121" s="9">
        <f t="shared" si="5"/>
        <v>527028579.22796249</v>
      </c>
      <c r="H121" s="10">
        <v>0</v>
      </c>
      <c r="O121" s="9"/>
    </row>
    <row r="122" spans="1:15" s="26" customFormat="1" x14ac:dyDescent="0.3">
      <c r="B122" s="34"/>
      <c r="C122" s="26">
        <v>12</v>
      </c>
      <c r="D122" s="27">
        <f>J111</f>
        <v>21441022.349493373</v>
      </c>
      <c r="E122" s="27">
        <f t="shared" si="4"/>
        <v>548469601.57745588</v>
      </c>
      <c r="F122" s="26">
        <v>1.7999999999999999E-2</v>
      </c>
      <c r="G122" s="27">
        <f t="shared" si="5"/>
        <v>558342054.40585005</v>
      </c>
      <c r="H122" s="28">
        <v>0</v>
      </c>
      <c r="I122" s="27">
        <f xml:space="preserve"> (E111 + SUM(D112:D122)) - SUM(H112:H122)</f>
        <v>473587374.17821264</v>
      </c>
      <c r="J122" s="27">
        <f xml:space="preserve"> G122 - I122</f>
        <v>84754680.22763741</v>
      </c>
      <c r="K122" s="26">
        <v>0.84</v>
      </c>
      <c r="L122" s="27">
        <f xml:space="preserve"> J122 * K122</f>
        <v>71193931.391215429</v>
      </c>
      <c r="M122" s="27">
        <f xml:space="preserve"> J122 - L122</f>
        <v>13560748.836421981</v>
      </c>
      <c r="N122" s="26">
        <f xml:space="preserve"> J122 / I122 * 100</f>
        <v>17.896313299041609</v>
      </c>
      <c r="O122" s="27"/>
    </row>
    <row r="123" spans="1:15" s="8" customFormat="1" x14ac:dyDescent="0.3">
      <c r="A123" s="8">
        <v>11</v>
      </c>
      <c r="B123" s="34">
        <v>2032</v>
      </c>
      <c r="C123" s="8">
        <v>1</v>
      </c>
      <c r="D123" s="9">
        <f>J123</f>
        <v>25764252.266910419</v>
      </c>
      <c r="E123" s="9">
        <f xml:space="preserve"> (G122 / 2) + D123 - H123</f>
        <v>304935279.46983546</v>
      </c>
      <c r="F123" s="8">
        <v>1.7999999999999999E-2</v>
      </c>
      <c r="G123" s="9">
        <f t="shared" si="5"/>
        <v>310424114.50029248</v>
      </c>
      <c r="H123" s="10"/>
      <c r="J123" s="11">
        <f xml:space="preserve"> ((G122 - H123) / 2 / 12) +2500000</f>
        <v>25764252.266910419</v>
      </c>
      <c r="L123" s="9">
        <f xml:space="preserve"> (G122 / 2 )</f>
        <v>279171027.20292503</v>
      </c>
      <c r="O123" s="9"/>
    </row>
    <row r="124" spans="1:15" s="8" customFormat="1" x14ac:dyDescent="0.3">
      <c r="B124" s="34"/>
      <c r="C124" s="8">
        <v>2</v>
      </c>
      <c r="D124" s="9">
        <f>J123</f>
        <v>25764252.266910419</v>
      </c>
      <c r="E124" s="9">
        <f t="shared" si="4"/>
        <v>336188366.76720291</v>
      </c>
      <c r="F124" s="8">
        <v>1.7999999999999999E-2</v>
      </c>
      <c r="G124" s="9">
        <f t="shared" si="5"/>
        <v>342239757.36901259</v>
      </c>
      <c r="H124" s="10"/>
      <c r="O124" s="9"/>
    </row>
    <row r="125" spans="1:15" s="8" customFormat="1" x14ac:dyDescent="0.3">
      <c r="B125" s="34"/>
      <c r="C125" s="8">
        <v>3</v>
      </c>
      <c r="D125" s="9">
        <f>J123</f>
        <v>25764252.266910419</v>
      </c>
      <c r="E125" s="9">
        <f t="shared" si="4"/>
        <v>368004009.63592303</v>
      </c>
      <c r="F125" s="8">
        <v>1.7999999999999999E-2</v>
      </c>
      <c r="G125" s="9">
        <f t="shared" si="5"/>
        <v>374628081.80936962</v>
      </c>
      <c r="H125" s="10"/>
      <c r="O125" s="9"/>
    </row>
    <row r="126" spans="1:15" s="8" customFormat="1" x14ac:dyDescent="0.3">
      <c r="B126" s="34"/>
      <c r="C126" s="8">
        <v>4</v>
      </c>
      <c r="D126" s="9">
        <f>J123</f>
        <v>25764252.266910419</v>
      </c>
      <c r="E126" s="9">
        <f t="shared" si="4"/>
        <v>400392334.07628006</v>
      </c>
      <c r="F126" s="8">
        <v>1.7999999999999999E-2</v>
      </c>
      <c r="G126" s="9">
        <f t="shared" si="5"/>
        <v>407599396.08965307</v>
      </c>
      <c r="H126" s="10"/>
      <c r="O126" s="9"/>
    </row>
    <row r="127" spans="1:15" s="8" customFormat="1" x14ac:dyDescent="0.3">
      <c r="B127" s="34"/>
      <c r="C127" s="8">
        <v>5</v>
      </c>
      <c r="D127" s="9">
        <f>J123</f>
        <v>25764252.266910419</v>
      </c>
      <c r="E127" s="9">
        <f t="shared" si="4"/>
        <v>419802899.52014154</v>
      </c>
      <c r="F127" s="8">
        <v>1.7999999999999999E-2</v>
      </c>
      <c r="G127" s="9">
        <f t="shared" si="5"/>
        <v>427359351.7115041</v>
      </c>
      <c r="H127" s="10">
        <f xml:space="preserve"> M122</f>
        <v>13560748.836421981</v>
      </c>
      <c r="O127" s="9"/>
    </row>
    <row r="128" spans="1:15" s="8" customFormat="1" x14ac:dyDescent="0.3">
      <c r="B128" s="34"/>
      <c r="C128" s="8">
        <v>6</v>
      </c>
      <c r="D128" s="9">
        <f>J123</f>
        <v>25764252.266910419</v>
      </c>
      <c r="E128" s="9">
        <f t="shared" si="4"/>
        <v>453123603.97841454</v>
      </c>
      <c r="F128" s="8">
        <v>1.7999999999999999E-2</v>
      </c>
      <c r="G128" s="9">
        <f t="shared" si="5"/>
        <v>461279828.85002601</v>
      </c>
      <c r="H128" s="10"/>
      <c r="O128" s="9"/>
    </row>
    <row r="129" spans="1:15" s="8" customFormat="1" x14ac:dyDescent="0.3">
      <c r="B129" s="34"/>
      <c r="C129" s="8">
        <v>7</v>
      </c>
      <c r="D129" s="9">
        <f>J123</f>
        <v>25764252.266910419</v>
      </c>
      <c r="E129" s="9">
        <f t="shared" si="4"/>
        <v>487044081.11693645</v>
      </c>
      <c r="F129" s="8">
        <v>1.7999999999999999E-2</v>
      </c>
      <c r="G129" s="9">
        <f t="shared" si="5"/>
        <v>495810874.57704133</v>
      </c>
      <c r="H129" s="10"/>
      <c r="O129" s="9"/>
    </row>
    <row r="130" spans="1:15" s="8" customFormat="1" x14ac:dyDescent="0.3">
      <c r="B130" s="34"/>
      <c r="C130" s="8">
        <v>8</v>
      </c>
      <c r="D130" s="9">
        <f>J123</f>
        <v>25764252.266910419</v>
      </c>
      <c r="E130" s="9">
        <f t="shared" si="4"/>
        <v>521575126.84395176</v>
      </c>
      <c r="F130" s="8">
        <v>1.7999999999999999E-2</v>
      </c>
      <c r="G130" s="9">
        <f t="shared" si="5"/>
        <v>530963479.12714291</v>
      </c>
      <c r="H130" s="10"/>
      <c r="O130" s="9"/>
    </row>
    <row r="131" spans="1:15" s="8" customFormat="1" x14ac:dyDescent="0.3">
      <c r="B131" s="34"/>
      <c r="C131" s="8">
        <v>9</v>
      </c>
      <c r="D131" s="9">
        <f>J123</f>
        <v>25764252.266910419</v>
      </c>
      <c r="E131" s="9">
        <f t="shared" si="4"/>
        <v>556727731.39405334</v>
      </c>
      <c r="F131" s="8">
        <v>1.7999999999999999E-2</v>
      </c>
      <c r="G131" s="9">
        <f t="shared" si="5"/>
        <v>566748830.55914629</v>
      </c>
      <c r="H131" s="10"/>
      <c r="O131" s="9"/>
    </row>
    <row r="132" spans="1:15" s="8" customFormat="1" x14ac:dyDescent="0.3">
      <c r="B132" s="34"/>
      <c r="C132" s="8">
        <v>10</v>
      </c>
      <c r="D132" s="9">
        <f>J123</f>
        <v>25764252.266910419</v>
      </c>
      <c r="E132" s="9">
        <f t="shared" si="4"/>
        <v>592513082.82605672</v>
      </c>
      <c r="F132" s="8">
        <v>1.7999999999999999E-2</v>
      </c>
      <c r="G132" s="9">
        <f t="shared" si="5"/>
        <v>603178318.31692576</v>
      </c>
      <c r="H132" s="10"/>
      <c r="O132" s="9"/>
    </row>
    <row r="133" spans="1:15" s="8" customFormat="1" x14ac:dyDescent="0.3">
      <c r="B133" s="34"/>
      <c r="C133" s="8">
        <v>11</v>
      </c>
      <c r="D133" s="9">
        <f>J123</f>
        <v>25764252.266910419</v>
      </c>
      <c r="E133" s="9">
        <f t="shared" ref="E133:E196" si="6" xml:space="preserve"> G132 + D133 - H133</f>
        <v>628942570.5838362</v>
      </c>
      <c r="F133" s="8">
        <v>1.7999999999999999E-2</v>
      </c>
      <c r="G133" s="9">
        <f t="shared" si="5"/>
        <v>640263536.8543452</v>
      </c>
      <c r="H133" s="10"/>
      <c r="O133" s="9"/>
    </row>
    <row r="134" spans="1:15" s="26" customFormat="1" x14ac:dyDescent="0.3">
      <c r="B134" s="34"/>
      <c r="C134" s="26">
        <v>12</v>
      </c>
      <c r="D134" s="27">
        <f>J123</f>
        <v>25764252.266910419</v>
      </c>
      <c r="E134" s="27">
        <f t="shared" si="6"/>
        <v>636027789.12125564</v>
      </c>
      <c r="F134" s="26">
        <v>1.7999999999999999E-2</v>
      </c>
      <c r="G134" s="27">
        <f t="shared" si="5"/>
        <v>647476289.32543826</v>
      </c>
      <c r="H134" s="32">
        <v>30000000</v>
      </c>
      <c r="I134" s="27">
        <f xml:space="preserve"> (E123 + SUM(D124:D134)) - SUM(H124:H134)</f>
        <v>544781305.56942821</v>
      </c>
      <c r="J134" s="27">
        <f xml:space="preserve"> G134 - I134</f>
        <v>102694983.75601006</v>
      </c>
      <c r="K134" s="26">
        <v>0.84</v>
      </c>
      <c r="L134" s="27">
        <f xml:space="preserve"> J134 * K134</f>
        <v>86263786.355048448</v>
      </c>
      <c r="M134" s="27">
        <f xml:space="preserve"> J134 - L134</f>
        <v>16431197.400961608</v>
      </c>
      <c r="N134" s="26">
        <f xml:space="preserve"> J134 / I134 * 100</f>
        <v>18.850680576982899</v>
      </c>
      <c r="O134" s="27"/>
    </row>
    <row r="135" spans="1:15" s="12" customFormat="1" x14ac:dyDescent="0.3">
      <c r="A135" s="12">
        <v>12</v>
      </c>
      <c r="B135" s="35">
        <v>2033</v>
      </c>
      <c r="C135" s="12">
        <v>1</v>
      </c>
      <c r="D135" s="13">
        <f>J135</f>
        <v>26978178.721893262</v>
      </c>
      <c r="E135" s="13">
        <f xml:space="preserve"> (G134 / 2) + D135 - H135</f>
        <v>350716323.38461238</v>
      </c>
      <c r="F135" s="12">
        <v>1.7999999999999999E-2</v>
      </c>
      <c r="G135" s="13">
        <f t="shared" si="5"/>
        <v>357029217.20553541</v>
      </c>
      <c r="H135" s="14">
        <v>0</v>
      </c>
      <c r="J135" s="15">
        <f xml:space="preserve"> ((G134 - H135) / 2 / 12)</f>
        <v>26978178.721893262</v>
      </c>
      <c r="L135" s="13">
        <f xml:space="preserve"> (G134 - H135) / 2</f>
        <v>323738144.66271913</v>
      </c>
      <c r="M135" s="16" t="s">
        <v>0</v>
      </c>
      <c r="O135" s="13"/>
    </row>
    <row r="136" spans="1:15" s="12" customFormat="1" x14ac:dyDescent="0.3">
      <c r="B136" s="35"/>
      <c r="C136" s="12">
        <v>2</v>
      </c>
      <c r="D136" s="13">
        <f>J135</f>
        <v>26978178.721893262</v>
      </c>
      <c r="E136" s="13">
        <f t="shared" si="6"/>
        <v>384007395.92742866</v>
      </c>
      <c r="F136" s="12">
        <v>1.7999999999999999E-2</v>
      </c>
      <c r="G136" s="13">
        <f t="shared" si="5"/>
        <v>390919529.05412239</v>
      </c>
      <c r="H136" s="14"/>
      <c r="O136" s="13"/>
    </row>
    <row r="137" spans="1:15" s="12" customFormat="1" x14ac:dyDescent="0.3">
      <c r="B137" s="35"/>
      <c r="C137" s="12">
        <v>3</v>
      </c>
      <c r="D137" s="13">
        <f>J135</f>
        <v>26978178.721893262</v>
      </c>
      <c r="E137" s="13">
        <f t="shared" si="6"/>
        <v>417897707.77601564</v>
      </c>
      <c r="F137" s="12">
        <v>1.7999999999999999E-2</v>
      </c>
      <c r="G137" s="13">
        <f t="shared" si="5"/>
        <v>425419866.51598394</v>
      </c>
      <c r="H137" s="14"/>
      <c r="O137" s="13"/>
    </row>
    <row r="138" spans="1:15" s="12" customFormat="1" x14ac:dyDescent="0.3">
      <c r="B138" s="35"/>
      <c r="C138" s="12">
        <v>4</v>
      </c>
      <c r="D138" s="13">
        <f>J135</f>
        <v>26978178.721893262</v>
      </c>
      <c r="E138" s="13">
        <f t="shared" si="6"/>
        <v>452398045.23787719</v>
      </c>
      <c r="F138" s="12">
        <v>1.7999999999999999E-2</v>
      </c>
      <c r="G138" s="13">
        <f t="shared" si="5"/>
        <v>460541210.05215895</v>
      </c>
      <c r="H138" s="14"/>
      <c r="O138" s="13"/>
    </row>
    <row r="139" spans="1:15" s="12" customFormat="1" x14ac:dyDescent="0.3">
      <c r="B139" s="35"/>
      <c r="C139" s="12">
        <v>5</v>
      </c>
      <c r="D139" s="13">
        <f>J135</f>
        <v>26978178.721893262</v>
      </c>
      <c r="E139" s="13">
        <f t="shared" si="6"/>
        <v>471088191.37309062</v>
      </c>
      <c r="F139" s="12">
        <v>1.7999999999999999E-2</v>
      </c>
      <c r="G139" s="13">
        <f t="shared" si="5"/>
        <v>479567778.81780624</v>
      </c>
      <c r="H139" s="14">
        <f xml:space="preserve"> M134</f>
        <v>16431197.400961608</v>
      </c>
      <c r="O139" s="13"/>
    </row>
    <row r="140" spans="1:15" s="12" customFormat="1" x14ac:dyDescent="0.3">
      <c r="B140" s="35"/>
      <c r="C140" s="12">
        <v>6</v>
      </c>
      <c r="D140" s="13">
        <f>J135</f>
        <v>26978178.721893262</v>
      </c>
      <c r="E140" s="13">
        <f t="shared" si="6"/>
        <v>506545957.53969949</v>
      </c>
      <c r="F140" s="12">
        <v>1.7999999999999999E-2</v>
      </c>
      <c r="G140" s="13">
        <f t="shared" si="5"/>
        <v>515663784.77541411</v>
      </c>
      <c r="H140" s="14"/>
      <c r="O140" s="13"/>
    </row>
    <row r="141" spans="1:15" s="12" customFormat="1" x14ac:dyDescent="0.3">
      <c r="B141" s="35"/>
      <c r="C141" s="12">
        <v>7</v>
      </c>
      <c r="D141" s="13">
        <f>J135</f>
        <v>26978178.721893262</v>
      </c>
      <c r="E141" s="13">
        <f t="shared" si="6"/>
        <v>542641963.49730742</v>
      </c>
      <c r="F141" s="12">
        <v>1.7999999999999999E-2</v>
      </c>
      <c r="G141" s="13">
        <f t="shared" si="5"/>
        <v>552409518.84025896</v>
      </c>
      <c r="H141" s="14"/>
      <c r="O141" s="13"/>
    </row>
    <row r="142" spans="1:15" s="12" customFormat="1" x14ac:dyDescent="0.3">
      <c r="B142" s="35"/>
      <c r="C142" s="12">
        <v>8</v>
      </c>
      <c r="D142" s="13">
        <f>J135</f>
        <v>26978178.721893262</v>
      </c>
      <c r="E142" s="13">
        <f t="shared" si="6"/>
        <v>579387697.56215227</v>
      </c>
      <c r="F142" s="12">
        <v>1.7999999999999999E-2</v>
      </c>
      <c r="G142" s="13">
        <f t="shared" si="5"/>
        <v>589816676.11827099</v>
      </c>
      <c r="H142" s="14"/>
      <c r="O142" s="13"/>
    </row>
    <row r="143" spans="1:15" s="12" customFormat="1" x14ac:dyDescent="0.3">
      <c r="B143" s="35"/>
      <c r="C143" s="12">
        <v>9</v>
      </c>
      <c r="D143" s="13">
        <f>J135</f>
        <v>26978178.721893262</v>
      </c>
      <c r="E143" s="13">
        <f t="shared" si="6"/>
        <v>616794854.8401643</v>
      </c>
      <c r="F143" s="12">
        <v>1.7999999999999999E-2</v>
      </c>
      <c r="G143" s="13">
        <f t="shared" si="5"/>
        <v>627897162.22728729</v>
      </c>
      <c r="H143" s="14"/>
      <c r="O143" s="13"/>
    </row>
    <row r="144" spans="1:15" s="12" customFormat="1" x14ac:dyDescent="0.3">
      <c r="B144" s="35"/>
      <c r="C144" s="12">
        <v>10</v>
      </c>
      <c r="D144" s="13">
        <f>J135</f>
        <v>26978178.721893262</v>
      </c>
      <c r="E144" s="13">
        <f t="shared" si="6"/>
        <v>654875340.9491806</v>
      </c>
      <c r="F144" s="12">
        <v>1.7999999999999999E-2</v>
      </c>
      <c r="G144" s="13">
        <f t="shared" si="5"/>
        <v>666663097.0862658</v>
      </c>
      <c r="H144" s="14"/>
      <c r="O144" s="13"/>
    </row>
    <row r="145" spans="1:15" s="12" customFormat="1" x14ac:dyDescent="0.3">
      <c r="B145" s="35"/>
      <c r="C145" s="12">
        <v>11</v>
      </c>
      <c r="D145" s="13">
        <f>J135</f>
        <v>26978178.721893262</v>
      </c>
      <c r="E145" s="13">
        <f t="shared" si="6"/>
        <v>693641275.80815911</v>
      </c>
      <c r="F145" s="12">
        <v>1.7999999999999999E-2</v>
      </c>
      <c r="G145" s="13">
        <f t="shared" si="5"/>
        <v>706126818.77270603</v>
      </c>
      <c r="H145" s="14"/>
      <c r="O145" s="13"/>
    </row>
    <row r="146" spans="1:15" s="26" customFormat="1" x14ac:dyDescent="0.3">
      <c r="B146" s="35"/>
      <c r="C146" s="26">
        <v>12</v>
      </c>
      <c r="D146" s="27">
        <f>J135</f>
        <v>26978178.721893262</v>
      </c>
      <c r="E146" s="27">
        <f t="shared" si="6"/>
        <v>703104997.49459934</v>
      </c>
      <c r="F146" s="26">
        <v>1.7999999999999999E-2</v>
      </c>
      <c r="G146" s="27">
        <f t="shared" si="5"/>
        <v>715760887.44950211</v>
      </c>
      <c r="H146" s="32">
        <v>30000000</v>
      </c>
      <c r="I146" s="27">
        <f xml:space="preserve"> (E135 + SUM(D136:D146)) - SUM(H136:H146)</f>
        <v>601045091.92447662</v>
      </c>
      <c r="J146" s="27">
        <f xml:space="preserve"> G146 - I146</f>
        <v>114715795.52502549</v>
      </c>
      <c r="K146" s="26">
        <v>0.84</v>
      </c>
      <c r="L146" s="27">
        <f xml:space="preserve"> J146 * K146</f>
        <v>96361268.24102141</v>
      </c>
      <c r="M146" s="27">
        <f xml:space="preserve"> J146 - L146</f>
        <v>18354527.284004077</v>
      </c>
      <c r="N146" s="26">
        <f xml:space="preserve"> J146 / I146 * 100</f>
        <v>19.086054784628359</v>
      </c>
      <c r="O146" s="27"/>
    </row>
    <row r="147" spans="1:15" s="12" customFormat="1" x14ac:dyDescent="0.3">
      <c r="A147" s="12">
        <v>13</v>
      </c>
      <c r="B147" s="35">
        <v>2034</v>
      </c>
      <c r="C147" s="12">
        <v>1</v>
      </c>
      <c r="D147" s="13">
        <f>J147</f>
        <v>29823370.310395923</v>
      </c>
      <c r="E147" s="13">
        <f xml:space="preserve"> (G146 / 2) + D147 - H147</f>
        <v>387703814.03514695</v>
      </c>
      <c r="F147" s="12">
        <v>1.7999999999999999E-2</v>
      </c>
      <c r="G147" s="13">
        <f t="shared" si="5"/>
        <v>394682482.68777961</v>
      </c>
      <c r="H147" s="14"/>
      <c r="J147" s="15">
        <f xml:space="preserve"> ((G146 - H147) / 2 / 12)</f>
        <v>29823370.310395923</v>
      </c>
      <c r="L147" s="9">
        <f xml:space="preserve"> (G146 - H147) / 2</f>
        <v>357880443.72475106</v>
      </c>
      <c r="O147" s="13"/>
    </row>
    <row r="148" spans="1:15" s="12" customFormat="1" x14ac:dyDescent="0.3">
      <c r="B148" s="35"/>
      <c r="C148" s="12">
        <v>2</v>
      </c>
      <c r="D148" s="13">
        <f>J147</f>
        <v>29823370.310395923</v>
      </c>
      <c r="E148" s="13">
        <f t="shared" si="6"/>
        <v>424505852.9981755</v>
      </c>
      <c r="F148" s="12">
        <v>1.7999999999999999E-2</v>
      </c>
      <c r="G148" s="13">
        <f t="shared" si="5"/>
        <v>432146958.35214263</v>
      </c>
      <c r="H148" s="14"/>
      <c r="O148" s="13"/>
    </row>
    <row r="149" spans="1:15" s="12" customFormat="1" x14ac:dyDescent="0.3">
      <c r="B149" s="35"/>
      <c r="C149" s="12">
        <v>3</v>
      </c>
      <c r="D149" s="13">
        <f>J147</f>
        <v>29823370.310395923</v>
      </c>
      <c r="E149" s="13">
        <f t="shared" si="6"/>
        <v>461970328.66253853</v>
      </c>
      <c r="F149" s="12">
        <v>1.7999999999999999E-2</v>
      </c>
      <c r="G149" s="13">
        <f t="shared" si="5"/>
        <v>470285794.57846421</v>
      </c>
      <c r="H149" s="14"/>
      <c r="O149" s="13"/>
    </row>
    <row r="150" spans="1:15" s="12" customFormat="1" x14ac:dyDescent="0.3">
      <c r="B150" s="35"/>
      <c r="C150" s="12">
        <v>4</v>
      </c>
      <c r="D150" s="13">
        <f>J147</f>
        <v>29823370.310395923</v>
      </c>
      <c r="E150" s="13">
        <f t="shared" si="6"/>
        <v>500109164.88886011</v>
      </c>
      <c r="F150" s="12">
        <v>1.7999999999999999E-2</v>
      </c>
      <c r="G150" s="13">
        <f t="shared" si="5"/>
        <v>509111129.85685956</v>
      </c>
      <c r="H150" s="14"/>
      <c r="O150" s="13"/>
    </row>
    <row r="151" spans="1:15" s="12" customFormat="1" x14ac:dyDescent="0.3">
      <c r="B151" s="35"/>
      <c r="C151" s="12">
        <v>5</v>
      </c>
      <c r="D151" s="13">
        <f>J147</f>
        <v>29823370.310395923</v>
      </c>
      <c r="E151" s="13">
        <f t="shared" si="6"/>
        <v>520579972.88325143</v>
      </c>
      <c r="F151" s="12">
        <v>1.7999999999999999E-2</v>
      </c>
      <c r="G151" s="13">
        <f t="shared" si="5"/>
        <v>529950412.39514995</v>
      </c>
      <c r="H151" s="14">
        <f xml:space="preserve"> M146</f>
        <v>18354527.284004077</v>
      </c>
      <c r="O151" s="13"/>
    </row>
    <row r="152" spans="1:15" s="12" customFormat="1" x14ac:dyDescent="0.3">
      <c r="B152" s="35"/>
      <c r="C152" s="12">
        <v>6</v>
      </c>
      <c r="D152" s="13">
        <f>J147</f>
        <v>29823370.310395923</v>
      </c>
      <c r="E152" s="13">
        <f t="shared" si="6"/>
        <v>559773782.7055459</v>
      </c>
      <c r="F152" s="12">
        <v>1.7999999999999999E-2</v>
      </c>
      <c r="G152" s="13">
        <f t="shared" si="5"/>
        <v>569849710.79424572</v>
      </c>
      <c r="H152" s="14"/>
      <c r="O152" s="13"/>
    </row>
    <row r="153" spans="1:15" s="12" customFormat="1" x14ac:dyDescent="0.3">
      <c r="B153" s="35"/>
      <c r="C153" s="12">
        <v>7</v>
      </c>
      <c r="D153" s="13">
        <f>J147</f>
        <v>29823370.310395923</v>
      </c>
      <c r="E153" s="13">
        <f t="shared" si="6"/>
        <v>599673081.10464168</v>
      </c>
      <c r="F153" s="12">
        <v>1.7999999999999999E-2</v>
      </c>
      <c r="G153" s="13">
        <f t="shared" si="5"/>
        <v>610467196.56452525</v>
      </c>
      <c r="H153" s="14"/>
      <c r="O153" s="13"/>
    </row>
    <row r="154" spans="1:15" s="12" customFormat="1" x14ac:dyDescent="0.3">
      <c r="B154" s="35"/>
      <c r="C154" s="12">
        <v>8</v>
      </c>
      <c r="D154" s="13">
        <f>J147</f>
        <v>29823370.310395923</v>
      </c>
      <c r="E154" s="13">
        <f t="shared" si="6"/>
        <v>640290566.8749212</v>
      </c>
      <c r="F154" s="12">
        <v>1.7999999999999999E-2</v>
      </c>
      <c r="G154" s="13">
        <f t="shared" si="5"/>
        <v>651815797.07866979</v>
      </c>
      <c r="H154" s="14"/>
      <c r="O154" s="13"/>
    </row>
    <row r="155" spans="1:15" s="12" customFormat="1" x14ac:dyDescent="0.3">
      <c r="B155" s="35"/>
      <c r="C155" s="12">
        <v>9</v>
      </c>
      <c r="D155" s="13">
        <f>J147</f>
        <v>29823370.310395923</v>
      </c>
      <c r="E155" s="13">
        <f t="shared" si="6"/>
        <v>681639167.38906574</v>
      </c>
      <c r="F155" s="12">
        <v>1.7999999999999999E-2</v>
      </c>
      <c r="G155" s="13">
        <f t="shared" si="5"/>
        <v>693908672.40206897</v>
      </c>
      <c r="H155" s="14"/>
      <c r="O155" s="13"/>
    </row>
    <row r="156" spans="1:15" s="12" customFormat="1" x14ac:dyDescent="0.3">
      <c r="B156" s="35"/>
      <c r="C156" s="12">
        <v>10</v>
      </c>
      <c r="D156" s="13">
        <f>J147</f>
        <v>29823370.310395923</v>
      </c>
      <c r="E156" s="13">
        <f t="shared" si="6"/>
        <v>723732042.71246493</v>
      </c>
      <c r="F156" s="12">
        <v>1.7999999999999999E-2</v>
      </c>
      <c r="G156" s="13">
        <f t="shared" si="5"/>
        <v>736759219.48128927</v>
      </c>
      <c r="H156" s="14"/>
      <c r="O156" s="13"/>
    </row>
    <row r="157" spans="1:15" s="12" customFormat="1" x14ac:dyDescent="0.3">
      <c r="B157" s="35"/>
      <c r="C157" s="12">
        <v>11</v>
      </c>
      <c r="D157" s="13">
        <f>J147</f>
        <v>29823370.310395923</v>
      </c>
      <c r="E157" s="13">
        <f t="shared" si="6"/>
        <v>766582589.79168522</v>
      </c>
      <c r="F157" s="12">
        <v>1.7999999999999999E-2</v>
      </c>
      <c r="G157" s="13">
        <f t="shared" si="5"/>
        <v>780381076.4079355</v>
      </c>
      <c r="H157" s="14"/>
      <c r="O157" s="13"/>
    </row>
    <row r="158" spans="1:15" s="26" customFormat="1" x14ac:dyDescent="0.3">
      <c r="B158" s="35"/>
      <c r="C158" s="26">
        <v>12</v>
      </c>
      <c r="D158" s="27">
        <f>J147</f>
        <v>29823370.310395923</v>
      </c>
      <c r="E158" s="27">
        <f t="shared" si="6"/>
        <v>780204446.71833146</v>
      </c>
      <c r="F158" s="26">
        <v>1.7999999999999999E-2</v>
      </c>
      <c r="G158" s="27">
        <f t="shared" ref="G158:G221" si="7" xml:space="preserve"> (E158 * F158) + E158</f>
        <v>794248126.75926137</v>
      </c>
      <c r="H158" s="32">
        <v>30000000</v>
      </c>
      <c r="I158" s="27">
        <f xml:space="preserve"> (E147 + SUM(D148:D158)) - SUM(H148:H158)</f>
        <v>667406360.1654979</v>
      </c>
      <c r="J158" s="27">
        <f xml:space="preserve"> G158 - I158</f>
        <v>126841766.59376347</v>
      </c>
      <c r="K158" s="26">
        <v>0.84</v>
      </c>
      <c r="L158" s="27">
        <f xml:space="preserve"> J158 * K158</f>
        <v>106547083.93876131</v>
      </c>
      <c r="M158" s="27">
        <f xml:space="preserve"> J158 - L158</f>
        <v>20294682.655002162</v>
      </c>
      <c r="N158" s="26">
        <f xml:space="preserve"> J158 / I158 * 100</f>
        <v>19.005177979171535</v>
      </c>
      <c r="O158" s="27"/>
    </row>
    <row r="159" spans="1:15" s="12" customFormat="1" x14ac:dyDescent="0.3">
      <c r="A159" s="12">
        <v>14</v>
      </c>
      <c r="B159" s="35">
        <v>2035</v>
      </c>
      <c r="C159" s="12">
        <v>1</v>
      </c>
      <c r="D159" s="13">
        <f>J159</f>
        <v>33093671.948302556</v>
      </c>
      <c r="E159" s="13">
        <f xml:space="preserve"> (G158 / 2) + D159 - H159</f>
        <v>430217735.32793325</v>
      </c>
      <c r="F159" s="12">
        <v>1.7999999999999999E-2</v>
      </c>
      <c r="G159" s="13">
        <f t="shared" si="7"/>
        <v>437961654.56383604</v>
      </c>
      <c r="H159" s="14"/>
      <c r="J159" s="15">
        <f xml:space="preserve"> ((G158 - H159) / 2 / 12)</f>
        <v>33093671.948302556</v>
      </c>
      <c r="L159" s="9">
        <f xml:space="preserve"> (G158 - H159) / 2</f>
        <v>397124063.37963068</v>
      </c>
      <c r="O159" s="13"/>
    </row>
    <row r="160" spans="1:15" s="12" customFormat="1" x14ac:dyDescent="0.3">
      <c r="B160" s="35"/>
      <c r="C160" s="12">
        <v>2</v>
      </c>
      <c r="D160" s="13">
        <f>J159</f>
        <v>33093671.948302556</v>
      </c>
      <c r="E160" s="13">
        <f t="shared" si="6"/>
        <v>471055326.51213861</v>
      </c>
      <c r="F160" s="12">
        <v>1.7999999999999999E-2</v>
      </c>
      <c r="G160" s="13">
        <f t="shared" si="7"/>
        <v>479534322.38935709</v>
      </c>
      <c r="H160" s="14"/>
      <c r="O160" s="13"/>
    </row>
    <row r="161" spans="1:15" s="12" customFormat="1" x14ac:dyDescent="0.3">
      <c r="B161" s="35"/>
      <c r="C161" s="12">
        <v>3</v>
      </c>
      <c r="D161" s="13">
        <f>J159</f>
        <v>33093671.948302556</v>
      </c>
      <c r="E161" s="13">
        <f t="shared" si="6"/>
        <v>512627994.33765966</v>
      </c>
      <c r="F161" s="12">
        <v>1.7999999999999999E-2</v>
      </c>
      <c r="G161" s="13">
        <f t="shared" si="7"/>
        <v>521855298.2357375</v>
      </c>
      <c r="H161" s="14"/>
      <c r="O161" s="13"/>
    </row>
    <row r="162" spans="1:15" s="12" customFormat="1" x14ac:dyDescent="0.3">
      <c r="B162" s="35"/>
      <c r="C162" s="12">
        <v>4</v>
      </c>
      <c r="D162" s="13">
        <f>J159</f>
        <v>33093671.948302556</v>
      </c>
      <c r="E162" s="13">
        <f t="shared" si="6"/>
        <v>554948970.18404007</v>
      </c>
      <c r="F162" s="12">
        <v>1.7999999999999999E-2</v>
      </c>
      <c r="G162" s="13">
        <f t="shared" si="7"/>
        <v>564938051.64735281</v>
      </c>
      <c r="H162" s="14"/>
      <c r="O162" s="13"/>
    </row>
    <row r="163" spans="1:15" s="12" customFormat="1" x14ac:dyDescent="0.3">
      <c r="B163" s="35"/>
      <c r="C163" s="12">
        <v>5</v>
      </c>
      <c r="D163" s="13">
        <f>J159</f>
        <v>33093671.948302556</v>
      </c>
      <c r="E163" s="13">
        <f t="shared" si="6"/>
        <v>577737040.9406532</v>
      </c>
      <c r="F163" s="12">
        <v>1.7999999999999999E-2</v>
      </c>
      <c r="G163" s="13">
        <f t="shared" si="7"/>
        <v>588136307.67758501</v>
      </c>
      <c r="H163" s="14">
        <f xml:space="preserve"> M158</f>
        <v>20294682.655002162</v>
      </c>
      <c r="O163" s="13"/>
    </row>
    <row r="164" spans="1:15" s="12" customFormat="1" x14ac:dyDescent="0.3">
      <c r="B164" s="35"/>
      <c r="C164" s="12">
        <v>6</v>
      </c>
      <c r="D164" s="13">
        <f>J159</f>
        <v>33093671.948302556</v>
      </c>
      <c r="E164" s="13">
        <f t="shared" si="6"/>
        <v>621229979.62588751</v>
      </c>
      <c r="F164" s="12">
        <v>1.7999999999999999E-2</v>
      </c>
      <c r="G164" s="13">
        <f t="shared" si="7"/>
        <v>632412119.25915349</v>
      </c>
      <c r="H164" s="14"/>
      <c r="O164" s="13"/>
    </row>
    <row r="165" spans="1:15" s="12" customFormat="1" x14ac:dyDescent="0.3">
      <c r="B165" s="35"/>
      <c r="C165" s="12">
        <v>7</v>
      </c>
      <c r="D165" s="13">
        <f>J159</f>
        <v>33093671.948302556</v>
      </c>
      <c r="E165" s="13">
        <f t="shared" si="6"/>
        <v>665505791.20745599</v>
      </c>
      <c r="F165" s="12">
        <v>1.7999999999999999E-2</v>
      </c>
      <c r="G165" s="13">
        <f t="shared" si="7"/>
        <v>677484895.44919014</v>
      </c>
      <c r="H165" s="14"/>
      <c r="O165" s="13"/>
    </row>
    <row r="166" spans="1:15" s="12" customFormat="1" x14ac:dyDescent="0.3">
      <c r="B166" s="35"/>
      <c r="C166" s="12">
        <v>8</v>
      </c>
      <c r="D166" s="13">
        <f>J159</f>
        <v>33093671.948302556</v>
      </c>
      <c r="E166" s="13">
        <f t="shared" si="6"/>
        <v>710578567.39749265</v>
      </c>
      <c r="F166" s="12">
        <v>1.7999999999999999E-2</v>
      </c>
      <c r="G166" s="13">
        <f t="shared" si="7"/>
        <v>723368981.61064756</v>
      </c>
      <c r="H166" s="14"/>
      <c r="O166" s="13"/>
    </row>
    <row r="167" spans="1:15" s="12" customFormat="1" x14ac:dyDescent="0.3">
      <c r="B167" s="35"/>
      <c r="C167" s="12">
        <v>9</v>
      </c>
      <c r="D167" s="13">
        <f>J159</f>
        <v>33093671.948302556</v>
      </c>
      <c r="E167" s="13">
        <f t="shared" si="6"/>
        <v>756462653.55895007</v>
      </c>
      <c r="F167" s="12">
        <v>1.7999999999999999E-2</v>
      </c>
      <c r="G167" s="13">
        <f t="shared" si="7"/>
        <v>770078981.32301116</v>
      </c>
      <c r="H167" s="14"/>
      <c r="O167" s="13"/>
    </row>
    <row r="168" spans="1:15" s="12" customFormat="1" x14ac:dyDescent="0.3">
      <c r="B168" s="35"/>
      <c r="C168" s="12">
        <v>10</v>
      </c>
      <c r="D168" s="13">
        <f>J159</f>
        <v>33093671.948302556</v>
      </c>
      <c r="E168" s="13">
        <f t="shared" si="6"/>
        <v>803172653.27131367</v>
      </c>
      <c r="F168" s="12">
        <v>1.7999999999999999E-2</v>
      </c>
      <c r="G168" s="13">
        <f t="shared" si="7"/>
        <v>817629761.03019726</v>
      </c>
      <c r="H168" s="14"/>
      <c r="O168" s="13"/>
    </row>
    <row r="169" spans="1:15" s="12" customFormat="1" x14ac:dyDescent="0.3">
      <c r="B169" s="35"/>
      <c r="C169" s="12">
        <v>11</v>
      </c>
      <c r="D169" s="13">
        <f>J159</f>
        <v>33093671.948302556</v>
      </c>
      <c r="E169" s="13">
        <f t="shared" si="6"/>
        <v>850723432.97849977</v>
      </c>
      <c r="F169" s="12">
        <v>1.7999999999999999E-2</v>
      </c>
      <c r="G169" s="13">
        <f t="shared" si="7"/>
        <v>866036454.77211273</v>
      </c>
      <c r="H169" s="14"/>
      <c r="O169" s="13"/>
    </row>
    <row r="170" spans="1:15" s="26" customFormat="1" x14ac:dyDescent="0.3">
      <c r="B170" s="35"/>
      <c r="C170" s="26">
        <v>12</v>
      </c>
      <c r="D170" s="27">
        <f>J159</f>
        <v>33093671.948302556</v>
      </c>
      <c r="E170" s="27">
        <f t="shared" si="6"/>
        <v>869130126.72041523</v>
      </c>
      <c r="F170" s="26">
        <v>1.7999999999999999E-2</v>
      </c>
      <c r="G170" s="27">
        <f t="shared" si="7"/>
        <v>884774469.00138271</v>
      </c>
      <c r="H170" s="32">
        <v>30000000</v>
      </c>
      <c r="I170" s="27">
        <f xml:space="preserve"> (E159 + SUM(D160:D170)) - SUM(H160:H170)</f>
        <v>743953444.10425925</v>
      </c>
      <c r="J170" s="27">
        <f xml:space="preserve"> G170 - I170</f>
        <v>140821024.89712346</v>
      </c>
      <c r="K170" s="26">
        <v>0.84</v>
      </c>
      <c r="L170" s="27">
        <f xml:space="preserve"> J170 * K170</f>
        <v>118289660.9135837</v>
      </c>
      <c r="M170" s="27">
        <f xml:space="preserve"> J170 - L170</f>
        <v>22531363.98353976</v>
      </c>
      <c r="N170" s="26">
        <f xml:space="preserve"> J170 / I170 * 100</f>
        <v>18.928741578268504</v>
      </c>
      <c r="O170" s="27"/>
    </row>
    <row r="171" spans="1:15" s="12" customFormat="1" x14ac:dyDescent="0.3">
      <c r="A171" s="12">
        <v>15</v>
      </c>
      <c r="B171" s="35">
        <v>2036</v>
      </c>
      <c r="C171" s="12">
        <v>1</v>
      </c>
      <c r="D171" s="13">
        <f>J171</f>
        <v>36865602.875057615</v>
      </c>
      <c r="E171" s="13">
        <f xml:space="preserve"> (G170 / 2) + D171 - H171</f>
        <v>479252837.37574899</v>
      </c>
      <c r="F171" s="12">
        <v>1.7999999999999999E-2</v>
      </c>
      <c r="G171" s="13">
        <f t="shared" si="7"/>
        <v>487879388.44851249</v>
      </c>
      <c r="H171" s="14"/>
      <c r="J171" s="15">
        <f xml:space="preserve"> ((G170 - H171) / 2 / 12)</f>
        <v>36865602.875057615</v>
      </c>
      <c r="L171" s="9">
        <f xml:space="preserve"> (G170 - H171) / 2</f>
        <v>442387234.50069135</v>
      </c>
      <c r="O171" s="13"/>
    </row>
    <row r="172" spans="1:15" s="12" customFormat="1" x14ac:dyDescent="0.3">
      <c r="B172" s="35"/>
      <c r="C172" s="12">
        <v>2</v>
      </c>
      <c r="D172" s="13">
        <f>J171</f>
        <v>36865602.875057615</v>
      </c>
      <c r="E172" s="13">
        <f t="shared" si="6"/>
        <v>524744991.32357013</v>
      </c>
      <c r="F172" s="12">
        <v>1.7999999999999999E-2</v>
      </c>
      <c r="G172" s="13">
        <f t="shared" si="7"/>
        <v>534190401.1673944</v>
      </c>
      <c r="H172" s="14"/>
      <c r="O172" s="13"/>
    </row>
    <row r="173" spans="1:15" s="12" customFormat="1" x14ac:dyDescent="0.3">
      <c r="B173" s="35"/>
      <c r="C173" s="12">
        <v>3</v>
      </c>
      <c r="D173" s="13">
        <f>J171</f>
        <v>36865602.875057615</v>
      </c>
      <c r="E173" s="13">
        <f t="shared" si="6"/>
        <v>571056004.04245198</v>
      </c>
      <c r="F173" s="12">
        <v>1.7999999999999999E-2</v>
      </c>
      <c r="G173" s="13">
        <f t="shared" si="7"/>
        <v>581335012.11521614</v>
      </c>
      <c r="H173" s="14"/>
      <c r="O173" s="13"/>
    </row>
    <row r="174" spans="1:15" s="12" customFormat="1" x14ac:dyDescent="0.3">
      <c r="B174" s="35"/>
      <c r="C174" s="12">
        <v>4</v>
      </c>
      <c r="D174" s="13">
        <f>J171</f>
        <v>36865602.875057615</v>
      </c>
      <c r="E174" s="13">
        <f t="shared" si="6"/>
        <v>618200614.99027371</v>
      </c>
      <c r="F174" s="12">
        <v>1.7999999999999999E-2</v>
      </c>
      <c r="G174" s="13">
        <f t="shared" si="7"/>
        <v>629328226.06009865</v>
      </c>
      <c r="H174" s="14"/>
      <c r="O174" s="13"/>
    </row>
    <row r="175" spans="1:15" s="12" customFormat="1" x14ac:dyDescent="0.3">
      <c r="B175" s="35"/>
      <c r="C175" s="12">
        <v>5</v>
      </c>
      <c r="D175" s="13">
        <f>J171</f>
        <v>36865602.875057615</v>
      </c>
      <c r="E175" s="13">
        <f t="shared" si="6"/>
        <v>643662464.95161653</v>
      </c>
      <c r="F175" s="12">
        <v>1.7999999999999999E-2</v>
      </c>
      <c r="G175" s="13">
        <f t="shared" si="7"/>
        <v>655248389.32074559</v>
      </c>
      <c r="H175" s="14">
        <f xml:space="preserve"> M170</f>
        <v>22531363.98353976</v>
      </c>
      <c r="O175" s="13"/>
    </row>
    <row r="176" spans="1:15" s="12" customFormat="1" x14ac:dyDescent="0.3">
      <c r="B176" s="35"/>
      <c r="C176" s="12">
        <v>6</v>
      </c>
      <c r="D176" s="13">
        <f>J171</f>
        <v>36865602.875057615</v>
      </c>
      <c r="E176" s="13">
        <f t="shared" si="6"/>
        <v>692113992.19580317</v>
      </c>
      <c r="F176" s="12">
        <v>1.7999999999999999E-2</v>
      </c>
      <c r="G176" s="13">
        <f t="shared" si="7"/>
        <v>704572044.05532765</v>
      </c>
      <c r="H176" s="14"/>
      <c r="O176" s="13"/>
    </row>
    <row r="177" spans="1:15" s="12" customFormat="1" x14ac:dyDescent="0.3">
      <c r="B177" s="35"/>
      <c r="C177" s="12">
        <v>7</v>
      </c>
      <c r="D177" s="13">
        <f>J171</f>
        <v>36865602.875057615</v>
      </c>
      <c r="E177" s="13">
        <f t="shared" si="6"/>
        <v>741437646.93038523</v>
      </c>
      <c r="F177" s="12">
        <v>1.7999999999999999E-2</v>
      </c>
      <c r="G177" s="13">
        <f t="shared" si="7"/>
        <v>754783524.57513213</v>
      </c>
      <c r="H177" s="14"/>
      <c r="O177" s="13"/>
    </row>
    <row r="178" spans="1:15" s="12" customFormat="1" x14ac:dyDescent="0.3">
      <c r="B178" s="35"/>
      <c r="C178" s="12">
        <v>8</v>
      </c>
      <c r="D178" s="13">
        <f>J171</f>
        <v>36865602.875057615</v>
      </c>
      <c r="E178" s="13">
        <f t="shared" si="6"/>
        <v>791649127.45018971</v>
      </c>
      <c r="F178" s="12">
        <v>1.7999999999999999E-2</v>
      </c>
      <c r="G178" s="13">
        <f t="shared" si="7"/>
        <v>805898811.74429309</v>
      </c>
      <c r="H178" s="14"/>
      <c r="O178" s="13"/>
    </row>
    <row r="179" spans="1:15" s="12" customFormat="1" x14ac:dyDescent="0.3">
      <c r="B179" s="35"/>
      <c r="C179" s="12">
        <v>9</v>
      </c>
      <c r="D179" s="13">
        <f>J171</f>
        <v>36865602.875057615</v>
      </c>
      <c r="E179" s="13">
        <f t="shared" si="6"/>
        <v>842764414.61935067</v>
      </c>
      <c r="F179" s="12">
        <v>1.7999999999999999E-2</v>
      </c>
      <c r="G179" s="13">
        <f t="shared" si="7"/>
        <v>857934174.08249903</v>
      </c>
      <c r="H179" s="14"/>
      <c r="O179" s="13"/>
    </row>
    <row r="180" spans="1:15" s="12" customFormat="1" x14ac:dyDescent="0.3">
      <c r="B180" s="35"/>
      <c r="C180" s="12">
        <v>10</v>
      </c>
      <c r="D180" s="13">
        <f>J171</f>
        <v>36865602.875057615</v>
      </c>
      <c r="E180" s="13">
        <f t="shared" si="6"/>
        <v>894799776.95755661</v>
      </c>
      <c r="F180" s="12">
        <v>1.7999999999999999E-2</v>
      </c>
      <c r="G180" s="13">
        <f t="shared" si="7"/>
        <v>910906172.94279265</v>
      </c>
      <c r="H180" s="14"/>
      <c r="O180" s="13"/>
    </row>
    <row r="181" spans="1:15" s="12" customFormat="1" x14ac:dyDescent="0.3">
      <c r="B181" s="35"/>
      <c r="C181" s="12">
        <v>11</v>
      </c>
      <c r="D181" s="13">
        <f>J171</f>
        <v>36865602.875057615</v>
      </c>
      <c r="E181" s="13">
        <f t="shared" si="6"/>
        <v>947771775.81785023</v>
      </c>
      <c r="F181" s="12">
        <v>1.7999999999999999E-2</v>
      </c>
      <c r="G181" s="13">
        <f t="shared" si="7"/>
        <v>964831667.78257155</v>
      </c>
      <c r="H181" s="14"/>
      <c r="O181" s="13"/>
    </row>
    <row r="182" spans="1:15" s="26" customFormat="1" x14ac:dyDescent="0.3">
      <c r="B182" s="35"/>
      <c r="C182" s="26">
        <v>12</v>
      </c>
      <c r="D182" s="27">
        <f>J171</f>
        <v>36865602.875057615</v>
      </c>
      <c r="E182" s="27">
        <f t="shared" si="6"/>
        <v>971697270.65762913</v>
      </c>
      <c r="F182" s="26">
        <v>1.7999999999999999E-2</v>
      </c>
      <c r="G182" s="27">
        <f t="shared" si="7"/>
        <v>989187821.52946651</v>
      </c>
      <c r="H182" s="32">
        <v>30000000</v>
      </c>
      <c r="I182" s="27">
        <f xml:space="preserve"> (E171 + SUM(D172:D182)) - SUM(H172:H182)</f>
        <v>832243105.01784301</v>
      </c>
      <c r="J182" s="27">
        <f xml:space="preserve"> G182 - I182</f>
        <v>156944716.5116235</v>
      </c>
      <c r="K182" s="26">
        <v>0.84</v>
      </c>
      <c r="L182" s="27">
        <f xml:space="preserve"> J182 * K182</f>
        <v>131833561.86976373</v>
      </c>
      <c r="M182" s="27">
        <f xml:space="preserve"> J182 - L182</f>
        <v>25111154.64185977</v>
      </c>
      <c r="N182" s="26">
        <f xml:space="preserve"> J182 / I182 * 100</f>
        <v>18.858037461092412</v>
      </c>
      <c r="O182" s="27"/>
    </row>
    <row r="183" spans="1:15" s="12" customFormat="1" x14ac:dyDescent="0.3">
      <c r="A183" s="12">
        <v>16</v>
      </c>
      <c r="B183" s="35">
        <v>2037</v>
      </c>
      <c r="C183" s="12">
        <v>1</v>
      </c>
      <c r="D183" s="13">
        <f>J183</f>
        <v>41216159.230394438</v>
      </c>
      <c r="E183" s="13">
        <f xml:space="preserve"> (G182 / 2) + D183 - H183</f>
        <v>535810069.99512768</v>
      </c>
      <c r="F183" s="12">
        <v>1.7999999999999999E-2</v>
      </c>
      <c r="G183" s="13">
        <f t="shared" si="7"/>
        <v>545454651.25503993</v>
      </c>
      <c r="H183" s="14"/>
      <c r="J183" s="15">
        <f xml:space="preserve"> ((G182 - H183) / 2 / 12)</f>
        <v>41216159.230394438</v>
      </c>
      <c r="L183" s="9">
        <f xml:space="preserve"> (G182 - H183) / 2</f>
        <v>494593910.76473325</v>
      </c>
      <c r="O183" s="13"/>
    </row>
    <row r="184" spans="1:15" s="12" customFormat="1" x14ac:dyDescent="0.3">
      <c r="B184" s="35"/>
      <c r="C184" s="12">
        <v>2</v>
      </c>
      <c r="D184" s="13">
        <f>J183</f>
        <v>41216159.230394438</v>
      </c>
      <c r="E184" s="13">
        <f t="shared" si="6"/>
        <v>586670810.48543441</v>
      </c>
      <c r="F184" s="12">
        <v>1.7999999999999999E-2</v>
      </c>
      <c r="G184" s="13">
        <f t="shared" si="7"/>
        <v>597230885.07417226</v>
      </c>
      <c r="H184" s="14"/>
      <c r="O184" s="13"/>
    </row>
    <row r="185" spans="1:15" s="12" customFormat="1" x14ac:dyDescent="0.3">
      <c r="B185" s="35"/>
      <c r="C185" s="12">
        <v>3</v>
      </c>
      <c r="D185" s="13">
        <f>J183</f>
        <v>41216159.230394438</v>
      </c>
      <c r="E185" s="13">
        <f t="shared" si="6"/>
        <v>638447044.30456674</v>
      </c>
      <c r="F185" s="12">
        <v>1.7999999999999999E-2</v>
      </c>
      <c r="G185" s="13">
        <f t="shared" si="7"/>
        <v>649939091.10204899</v>
      </c>
      <c r="H185" s="14"/>
      <c r="O185" s="13"/>
    </row>
    <row r="186" spans="1:15" s="12" customFormat="1" x14ac:dyDescent="0.3">
      <c r="B186" s="35"/>
      <c r="C186" s="12">
        <v>4</v>
      </c>
      <c r="D186" s="13">
        <f>J183</f>
        <v>41216159.230394438</v>
      </c>
      <c r="E186" s="13">
        <f t="shared" si="6"/>
        <v>691155250.33244348</v>
      </c>
      <c r="F186" s="12">
        <v>1.7999999999999999E-2</v>
      </c>
      <c r="G186" s="13">
        <f t="shared" si="7"/>
        <v>703596044.83842742</v>
      </c>
      <c r="H186" s="14"/>
      <c r="O186" s="13"/>
    </row>
    <row r="187" spans="1:15" s="12" customFormat="1" x14ac:dyDescent="0.3">
      <c r="B187" s="35"/>
      <c r="C187" s="12">
        <v>5</v>
      </c>
      <c r="D187" s="13">
        <f>J183</f>
        <v>41216159.230394438</v>
      </c>
      <c r="E187" s="13">
        <f t="shared" si="6"/>
        <v>719701049.42696214</v>
      </c>
      <c r="F187" s="12">
        <v>1.7999999999999999E-2</v>
      </c>
      <c r="G187" s="13">
        <f t="shared" si="7"/>
        <v>732655668.31664741</v>
      </c>
      <c r="H187" s="14">
        <f xml:space="preserve"> M182</f>
        <v>25111154.64185977</v>
      </c>
      <c r="O187" s="13"/>
    </row>
    <row r="188" spans="1:15" s="12" customFormat="1" x14ac:dyDescent="0.3">
      <c r="B188" s="35"/>
      <c r="C188" s="12">
        <v>6</v>
      </c>
      <c r="D188" s="13">
        <f>J183</f>
        <v>41216159.230394438</v>
      </c>
      <c r="E188" s="13">
        <f t="shared" si="6"/>
        <v>773871827.54704189</v>
      </c>
      <c r="F188" s="12">
        <v>1.7999999999999999E-2</v>
      </c>
      <c r="G188" s="13">
        <f t="shared" si="7"/>
        <v>787801520.44288862</v>
      </c>
      <c r="H188" s="14"/>
      <c r="O188" s="13"/>
    </row>
    <row r="189" spans="1:15" s="12" customFormat="1" x14ac:dyDescent="0.3">
      <c r="B189" s="35"/>
      <c r="C189" s="12">
        <v>7</v>
      </c>
      <c r="D189" s="13">
        <f>J183</f>
        <v>41216159.230394438</v>
      </c>
      <c r="E189" s="13">
        <f t="shared" si="6"/>
        <v>829017679.6732831</v>
      </c>
      <c r="F189" s="12">
        <v>1.7999999999999999E-2</v>
      </c>
      <c r="G189" s="13">
        <f t="shared" si="7"/>
        <v>843939997.90740216</v>
      </c>
      <c r="H189" s="14"/>
      <c r="O189" s="13"/>
    </row>
    <row r="190" spans="1:15" s="12" customFormat="1" x14ac:dyDescent="0.3">
      <c r="B190" s="35"/>
      <c r="C190" s="12">
        <v>8</v>
      </c>
      <c r="D190" s="13">
        <f>J183</f>
        <v>41216159.230394438</v>
      </c>
      <c r="E190" s="13">
        <f t="shared" si="6"/>
        <v>885156157.13779664</v>
      </c>
      <c r="F190" s="12">
        <v>1.7999999999999999E-2</v>
      </c>
      <c r="G190" s="13">
        <f t="shared" si="7"/>
        <v>901088967.966277</v>
      </c>
      <c r="H190" s="14"/>
      <c r="O190" s="13"/>
    </row>
    <row r="191" spans="1:15" s="12" customFormat="1" x14ac:dyDescent="0.3">
      <c r="B191" s="35"/>
      <c r="C191" s="12">
        <v>9</v>
      </c>
      <c r="D191" s="13">
        <f>J183</f>
        <v>41216159.230394438</v>
      </c>
      <c r="E191" s="13">
        <f t="shared" si="6"/>
        <v>942305127.19667149</v>
      </c>
      <c r="F191" s="12">
        <v>1.7999999999999999E-2</v>
      </c>
      <c r="G191" s="13">
        <f t="shared" si="7"/>
        <v>959266619.48621154</v>
      </c>
      <c r="H191" s="14"/>
      <c r="O191" s="13"/>
    </row>
    <row r="192" spans="1:15" s="12" customFormat="1" x14ac:dyDescent="0.3">
      <c r="B192" s="35"/>
      <c r="C192" s="12">
        <v>10</v>
      </c>
      <c r="D192" s="13">
        <f>J183</f>
        <v>41216159.230394438</v>
      </c>
      <c r="E192" s="13">
        <f t="shared" si="6"/>
        <v>1000482778.716606</v>
      </c>
      <c r="F192" s="12">
        <v>1.7999999999999999E-2</v>
      </c>
      <c r="G192" s="13">
        <f t="shared" si="7"/>
        <v>1018491468.7335049</v>
      </c>
      <c r="H192" s="14"/>
      <c r="O192" s="13"/>
    </row>
    <row r="193" spans="1:15" s="12" customFormat="1" x14ac:dyDescent="0.3">
      <c r="B193" s="35"/>
      <c r="C193" s="12">
        <v>11</v>
      </c>
      <c r="D193" s="13">
        <f>J183</f>
        <v>41216159.230394438</v>
      </c>
      <c r="E193" s="13">
        <f t="shared" si="6"/>
        <v>1059707627.9638994</v>
      </c>
      <c r="F193" s="12">
        <v>1.7999999999999999E-2</v>
      </c>
      <c r="G193" s="13">
        <f t="shared" si="7"/>
        <v>1078782365.2672496</v>
      </c>
      <c r="H193" s="14"/>
      <c r="O193" s="13"/>
    </row>
    <row r="194" spans="1:15" s="26" customFormat="1" x14ac:dyDescent="0.3">
      <c r="B194" s="35"/>
      <c r="C194" s="26">
        <v>12</v>
      </c>
      <c r="D194" s="27">
        <f>J183</f>
        <v>41216159.230394438</v>
      </c>
      <c r="E194" s="27">
        <f t="shared" si="6"/>
        <v>989998524.49764395</v>
      </c>
      <c r="F194" s="26">
        <v>1.7999999999999999E-2</v>
      </c>
      <c r="G194" s="27">
        <f t="shared" si="7"/>
        <v>1007818497.9386015</v>
      </c>
      <c r="H194" s="32">
        <v>130000000</v>
      </c>
      <c r="I194" s="27">
        <f xml:space="preserve"> (E183 + SUM(D184:D194)) - SUM(H184:H194)</f>
        <v>834076666.88760662</v>
      </c>
      <c r="J194" s="27">
        <f xml:space="preserve"> G194 - I194</f>
        <v>173741831.05099487</v>
      </c>
      <c r="K194" s="26">
        <v>0.84</v>
      </c>
      <c r="L194" s="27">
        <f xml:space="preserve"> J194 * K194</f>
        <v>145943138.08283567</v>
      </c>
      <c r="M194" s="27">
        <f xml:space="preserve"> J194 - L194</f>
        <v>27798692.968159199</v>
      </c>
      <c r="N194" s="26">
        <f xml:space="preserve"> J194 / I194 * 100</f>
        <v>20.830438969036273</v>
      </c>
      <c r="O194" s="27"/>
    </row>
    <row r="195" spans="1:15" s="3" customFormat="1" x14ac:dyDescent="0.3">
      <c r="A195" s="3">
        <v>17</v>
      </c>
      <c r="B195" s="33">
        <v>2038</v>
      </c>
      <c r="C195" s="3">
        <v>1</v>
      </c>
      <c r="D195" s="4">
        <f>J195</f>
        <v>41992437.414108396</v>
      </c>
      <c r="E195" s="4">
        <f xml:space="preserve"> (G194 / 2) + D195 - H195</f>
        <v>545901686.38340914</v>
      </c>
      <c r="F195" s="3">
        <v>1.7999999999999999E-2</v>
      </c>
      <c r="G195" s="4">
        <f t="shared" si="7"/>
        <v>555727916.73831046</v>
      </c>
      <c r="H195" s="5"/>
      <c r="J195" s="6">
        <f xml:space="preserve"> ((G194 - H195) / 2 / 12)</f>
        <v>41992437.414108396</v>
      </c>
      <c r="L195" s="9">
        <f xml:space="preserve"> (G194 - H195) / 2</f>
        <v>503909248.96930075</v>
      </c>
      <c r="M195" s="7" t="s">
        <v>1</v>
      </c>
      <c r="O195" s="4"/>
    </row>
    <row r="196" spans="1:15" s="3" customFormat="1" x14ac:dyDescent="0.3">
      <c r="B196" s="33"/>
      <c r="C196" s="3">
        <v>2</v>
      </c>
      <c r="D196" s="4">
        <f>J195</f>
        <v>41992437.414108396</v>
      </c>
      <c r="E196" s="4">
        <f t="shared" si="6"/>
        <v>597720354.15241885</v>
      </c>
      <c r="F196" s="3">
        <v>1.7999999999999999E-2</v>
      </c>
      <c r="G196" s="4">
        <f t="shared" si="7"/>
        <v>608479320.52716243</v>
      </c>
      <c r="H196" s="5"/>
      <c r="O196" s="4"/>
    </row>
    <row r="197" spans="1:15" s="3" customFormat="1" x14ac:dyDescent="0.3">
      <c r="B197" s="33"/>
      <c r="C197" s="3">
        <v>3</v>
      </c>
      <c r="D197" s="4">
        <f>J195</f>
        <v>41992437.414108396</v>
      </c>
      <c r="E197" s="4">
        <f t="shared" ref="E197:E242" si="8" xml:space="preserve"> G196 + D197 - H197</f>
        <v>650471757.94127083</v>
      </c>
      <c r="F197" s="3">
        <v>1.7999999999999999E-2</v>
      </c>
      <c r="G197" s="4">
        <f t="shared" si="7"/>
        <v>662180249.58421373</v>
      </c>
      <c r="H197" s="5"/>
      <c r="O197" s="4"/>
    </row>
    <row r="198" spans="1:15" s="3" customFormat="1" x14ac:dyDescent="0.3">
      <c r="B198" s="33"/>
      <c r="C198" s="3">
        <v>4</v>
      </c>
      <c r="D198" s="4">
        <f>J195</f>
        <v>41992437.414108396</v>
      </c>
      <c r="E198" s="4">
        <f t="shared" si="8"/>
        <v>704172686.99832213</v>
      </c>
      <c r="F198" s="3">
        <v>1.7999999999999999E-2</v>
      </c>
      <c r="G198" s="4">
        <f t="shared" si="7"/>
        <v>716847795.36429191</v>
      </c>
      <c r="H198" s="5"/>
      <c r="O198" s="4"/>
    </row>
    <row r="199" spans="1:15" s="3" customFormat="1" x14ac:dyDescent="0.3">
      <c r="B199" s="33"/>
      <c r="C199" s="3">
        <v>5</v>
      </c>
      <c r="D199" s="4">
        <f>J195</f>
        <v>41992437.414108396</v>
      </c>
      <c r="E199" s="4">
        <f t="shared" si="8"/>
        <v>731041539.8102411</v>
      </c>
      <c r="F199" s="3">
        <v>1.7999999999999999E-2</v>
      </c>
      <c r="G199" s="4">
        <f t="shared" si="7"/>
        <v>744200287.52682543</v>
      </c>
      <c r="H199" s="5">
        <f xml:space="preserve"> M194</f>
        <v>27798692.968159199</v>
      </c>
      <c r="O199" s="4"/>
    </row>
    <row r="200" spans="1:15" s="3" customFormat="1" x14ac:dyDescent="0.3">
      <c r="B200" s="33"/>
      <c r="C200" s="3">
        <v>6</v>
      </c>
      <c r="D200" s="4">
        <f>J195</f>
        <v>41992437.414108396</v>
      </c>
      <c r="E200" s="4">
        <f t="shared" si="8"/>
        <v>786192724.94093382</v>
      </c>
      <c r="F200" s="3">
        <v>1.7999999999999999E-2</v>
      </c>
      <c r="G200" s="4">
        <f t="shared" si="7"/>
        <v>800344193.98987067</v>
      </c>
      <c r="H200" s="5"/>
      <c r="O200" s="4"/>
    </row>
    <row r="201" spans="1:15" s="3" customFormat="1" x14ac:dyDescent="0.3">
      <c r="B201" s="33"/>
      <c r="C201" s="3">
        <v>7</v>
      </c>
      <c r="D201" s="4">
        <f>J195</f>
        <v>41992437.414108396</v>
      </c>
      <c r="E201" s="4">
        <f t="shared" si="8"/>
        <v>842336631.40397906</v>
      </c>
      <c r="F201" s="3">
        <v>1.7999999999999999E-2</v>
      </c>
      <c r="G201" s="4">
        <f t="shared" si="7"/>
        <v>857498690.76925063</v>
      </c>
      <c r="H201" s="5"/>
      <c r="O201" s="4"/>
    </row>
    <row r="202" spans="1:15" s="3" customFormat="1" x14ac:dyDescent="0.3">
      <c r="B202" s="33"/>
      <c r="C202" s="3">
        <v>8</v>
      </c>
      <c r="D202" s="4">
        <f>J195</f>
        <v>41992437.414108396</v>
      </c>
      <c r="E202" s="4">
        <f t="shared" si="8"/>
        <v>899491128.18335903</v>
      </c>
      <c r="F202" s="3">
        <v>1.7999999999999999E-2</v>
      </c>
      <c r="G202" s="4">
        <f t="shared" si="7"/>
        <v>915681968.49065948</v>
      </c>
      <c r="H202" s="5"/>
      <c r="O202" s="4"/>
    </row>
    <row r="203" spans="1:15" s="3" customFormat="1" x14ac:dyDescent="0.3">
      <c r="B203" s="33"/>
      <c r="C203" s="3">
        <v>9</v>
      </c>
      <c r="D203" s="4">
        <f>J195</f>
        <v>41992437.414108396</v>
      </c>
      <c r="E203" s="4">
        <f t="shared" si="8"/>
        <v>957674405.90476787</v>
      </c>
      <c r="F203" s="3">
        <v>1.7999999999999999E-2</v>
      </c>
      <c r="G203" s="4">
        <f t="shared" si="7"/>
        <v>974912545.21105373</v>
      </c>
      <c r="H203" s="5"/>
      <c r="O203" s="4"/>
    </row>
    <row r="204" spans="1:15" s="3" customFormat="1" x14ac:dyDescent="0.3">
      <c r="B204" s="33"/>
      <c r="C204" s="3">
        <v>10</v>
      </c>
      <c r="D204" s="4">
        <f>J195</f>
        <v>41992437.414108396</v>
      </c>
      <c r="E204" s="4">
        <f t="shared" si="8"/>
        <v>1016904982.6251621</v>
      </c>
      <c r="F204" s="3">
        <v>1.7999999999999999E-2</v>
      </c>
      <c r="G204" s="4">
        <f t="shared" si="7"/>
        <v>1035209272.312415</v>
      </c>
      <c r="H204" s="5"/>
      <c r="O204" s="4"/>
    </row>
    <row r="205" spans="1:15" s="3" customFormat="1" x14ac:dyDescent="0.3">
      <c r="B205" s="33"/>
      <c r="C205" s="3">
        <v>11</v>
      </c>
      <c r="D205" s="4">
        <f>J195</f>
        <v>41992437.414108396</v>
      </c>
      <c r="E205" s="4">
        <f t="shared" si="8"/>
        <v>1077201709.7265234</v>
      </c>
      <c r="F205" s="3">
        <v>1.7999999999999999E-2</v>
      </c>
      <c r="G205" s="4">
        <f t="shared" si="7"/>
        <v>1096591340.5016007</v>
      </c>
      <c r="H205" s="5"/>
      <c r="O205" s="4"/>
    </row>
    <row r="206" spans="1:15" s="3" customFormat="1" x14ac:dyDescent="0.3">
      <c r="B206" s="33"/>
      <c r="C206" s="3">
        <v>12</v>
      </c>
      <c r="D206" s="4">
        <f>J195</f>
        <v>41992437.414108396</v>
      </c>
      <c r="E206" s="4">
        <f t="shared" si="8"/>
        <v>1098583777.915709</v>
      </c>
      <c r="F206" s="3">
        <v>1.7999999999999999E-2</v>
      </c>
      <c r="G206" s="4">
        <f t="shared" si="7"/>
        <v>1118358285.9181917</v>
      </c>
      <c r="H206" s="17">
        <v>40000000</v>
      </c>
      <c r="I206" s="4">
        <f xml:space="preserve"> (E195 + SUM(D196:D206)) - SUM(H196:H206)</f>
        <v>940019804.9704423</v>
      </c>
      <c r="J206" s="9">
        <f xml:space="preserve"> G206 - I206</f>
        <v>178338480.94774938</v>
      </c>
      <c r="K206" s="3">
        <v>0.84</v>
      </c>
      <c r="L206" s="4">
        <f xml:space="preserve"> J206 * K206</f>
        <v>149804323.99610946</v>
      </c>
      <c r="M206" s="4">
        <f xml:space="preserve"> J206 - L206</f>
        <v>28534156.95163992</v>
      </c>
      <c r="N206" s="3">
        <f xml:space="preserve"> J206 / I206 * 100</f>
        <v>18.971779105585654</v>
      </c>
      <c r="O206" s="4"/>
    </row>
    <row r="207" spans="1:15" s="3" customFormat="1" x14ac:dyDescent="0.3">
      <c r="A207" s="3">
        <v>18</v>
      </c>
      <c r="B207" s="33">
        <v>2039</v>
      </c>
      <c r="C207" s="3">
        <v>1</v>
      </c>
      <c r="D207" s="4">
        <f>J207</f>
        <v>46598261.913257986</v>
      </c>
      <c r="E207" s="4">
        <f xml:space="preserve"> (G206 / 2) + D207 - H207</f>
        <v>605777404.87235379</v>
      </c>
      <c r="F207" s="3">
        <v>1.7999999999999999E-2</v>
      </c>
      <c r="G207" s="4">
        <f t="shared" si="7"/>
        <v>616681398.16005611</v>
      </c>
      <c r="H207" s="5"/>
      <c r="J207" s="6">
        <f xml:space="preserve"> ((G206 - H207) / 2 / 12)</f>
        <v>46598261.913257986</v>
      </c>
      <c r="L207" s="9">
        <f xml:space="preserve"> (G206 - H207) / 2</f>
        <v>559179142.95909584</v>
      </c>
      <c r="O207" s="4"/>
    </row>
    <row r="208" spans="1:15" s="3" customFormat="1" x14ac:dyDescent="0.3">
      <c r="B208" s="33"/>
      <c r="C208" s="3">
        <v>2</v>
      </c>
      <c r="D208" s="4">
        <f>J207</f>
        <v>46598261.913257986</v>
      </c>
      <c r="E208" s="4">
        <f t="shared" si="8"/>
        <v>663279660.07331407</v>
      </c>
      <c r="F208" s="3">
        <v>1.7999999999999999E-2</v>
      </c>
      <c r="G208" s="4">
        <f t="shared" si="7"/>
        <v>675218693.95463371</v>
      </c>
      <c r="H208" s="5"/>
      <c r="O208" s="4"/>
    </row>
    <row r="209" spans="1:15" s="3" customFormat="1" x14ac:dyDescent="0.3">
      <c r="B209" s="33"/>
      <c r="C209" s="3">
        <v>3</v>
      </c>
      <c r="D209" s="4">
        <f>J207</f>
        <v>46598261.913257986</v>
      </c>
      <c r="E209" s="4">
        <f t="shared" si="8"/>
        <v>721816955.86789167</v>
      </c>
      <c r="F209" s="3">
        <v>1.7999999999999999E-2</v>
      </c>
      <c r="G209" s="4">
        <f t="shared" si="7"/>
        <v>734809661.07351375</v>
      </c>
      <c r="H209" s="5"/>
      <c r="O209" s="4"/>
    </row>
    <row r="210" spans="1:15" s="3" customFormat="1" x14ac:dyDescent="0.3">
      <c r="B210" s="33"/>
      <c r="C210" s="3">
        <v>4</v>
      </c>
      <c r="D210" s="4">
        <f>J207</f>
        <v>46598261.913257986</v>
      </c>
      <c r="E210" s="4">
        <f t="shared" si="8"/>
        <v>781407922.9867717</v>
      </c>
      <c r="F210" s="3">
        <v>1.7999999999999999E-2</v>
      </c>
      <c r="G210" s="4">
        <f t="shared" si="7"/>
        <v>795473265.6005336</v>
      </c>
      <c r="H210" s="5"/>
      <c r="O210" s="4"/>
    </row>
    <row r="211" spans="1:15" s="3" customFormat="1" x14ac:dyDescent="0.3">
      <c r="B211" s="33"/>
      <c r="C211" s="3">
        <v>5</v>
      </c>
      <c r="D211" s="4">
        <f>J207</f>
        <v>46598261.913257986</v>
      </c>
      <c r="E211" s="4">
        <f t="shared" si="8"/>
        <v>813537370.56215167</v>
      </c>
      <c r="F211" s="3">
        <v>1.7999999999999999E-2</v>
      </c>
      <c r="G211" s="4">
        <f t="shared" si="7"/>
        <v>828181043.23227036</v>
      </c>
      <c r="H211" s="5">
        <f xml:space="preserve"> M206</f>
        <v>28534156.95163992</v>
      </c>
      <c r="O211" s="4"/>
    </row>
    <row r="212" spans="1:15" s="3" customFormat="1" x14ac:dyDescent="0.3">
      <c r="B212" s="33"/>
      <c r="C212" s="3">
        <v>6</v>
      </c>
      <c r="D212" s="4">
        <f>J207</f>
        <v>46598261.913257986</v>
      </c>
      <c r="E212" s="4">
        <f t="shared" si="8"/>
        <v>874779305.14552832</v>
      </c>
      <c r="F212" s="3">
        <v>1.7999999999999999E-2</v>
      </c>
      <c r="G212" s="4">
        <f t="shared" si="7"/>
        <v>890525332.63814783</v>
      </c>
      <c r="H212" s="5"/>
      <c r="O212" s="4"/>
    </row>
    <row r="213" spans="1:15" s="3" customFormat="1" x14ac:dyDescent="0.3">
      <c r="B213" s="33"/>
      <c r="C213" s="3">
        <v>7</v>
      </c>
      <c r="D213" s="4">
        <f>J207</f>
        <v>46598261.913257986</v>
      </c>
      <c r="E213" s="4">
        <f t="shared" si="8"/>
        <v>937123594.55140579</v>
      </c>
      <c r="F213" s="3">
        <v>1.7999999999999999E-2</v>
      </c>
      <c r="G213" s="4">
        <f t="shared" si="7"/>
        <v>953991819.25333107</v>
      </c>
      <c r="H213" s="5"/>
      <c r="O213" s="4"/>
    </row>
    <row r="214" spans="1:15" s="3" customFormat="1" x14ac:dyDescent="0.3">
      <c r="B214" s="33"/>
      <c r="C214" s="3">
        <v>8</v>
      </c>
      <c r="D214" s="4">
        <f>J207</f>
        <v>46598261.913257986</v>
      </c>
      <c r="E214" s="4">
        <f t="shared" si="8"/>
        <v>1000590081.166589</v>
      </c>
      <c r="F214" s="3">
        <v>1.7999999999999999E-2</v>
      </c>
      <c r="G214" s="4">
        <f t="shared" si="7"/>
        <v>1018600702.6275877</v>
      </c>
      <c r="H214" s="5"/>
      <c r="O214" s="4"/>
    </row>
    <row r="215" spans="1:15" s="3" customFormat="1" x14ac:dyDescent="0.3">
      <c r="B215" s="33"/>
      <c r="C215" s="3">
        <v>9</v>
      </c>
      <c r="D215" s="4">
        <f>J207</f>
        <v>46598261.913257986</v>
      </c>
      <c r="E215" s="4">
        <f t="shared" si="8"/>
        <v>1065198964.5408456</v>
      </c>
      <c r="F215" s="3">
        <v>1.7999999999999999E-2</v>
      </c>
      <c r="G215" s="4">
        <f t="shared" si="7"/>
        <v>1084372545.9025807</v>
      </c>
      <c r="H215" s="5"/>
      <c r="O215" s="4"/>
    </row>
    <row r="216" spans="1:15" s="3" customFormat="1" x14ac:dyDescent="0.3">
      <c r="B216" s="33"/>
      <c r="C216" s="3">
        <v>10</v>
      </c>
      <c r="D216" s="4">
        <f>J207</f>
        <v>46598261.913257986</v>
      </c>
      <c r="E216" s="4">
        <f t="shared" si="8"/>
        <v>1130970807.8158388</v>
      </c>
      <c r="F216" s="3">
        <v>1.7999999999999999E-2</v>
      </c>
      <c r="G216" s="4">
        <f t="shared" si="7"/>
        <v>1151328282.356524</v>
      </c>
      <c r="H216" s="5"/>
      <c r="O216" s="4"/>
    </row>
    <row r="217" spans="1:15" s="3" customFormat="1" x14ac:dyDescent="0.3">
      <c r="B217" s="33"/>
      <c r="C217" s="3">
        <v>11</v>
      </c>
      <c r="D217" s="4">
        <f>J207</f>
        <v>46598261.913257986</v>
      </c>
      <c r="E217" s="4">
        <f t="shared" si="8"/>
        <v>1197926544.2697821</v>
      </c>
      <c r="F217" s="3">
        <v>1.7999999999999999E-2</v>
      </c>
      <c r="G217" s="4">
        <f t="shared" si="7"/>
        <v>1219489222.0666382</v>
      </c>
      <c r="H217" s="5"/>
      <c r="O217" s="4"/>
    </row>
    <row r="218" spans="1:15" s="3" customFormat="1" x14ac:dyDescent="0.3">
      <c r="B218" s="33"/>
      <c r="C218" s="3">
        <v>12</v>
      </c>
      <c r="D218" s="4">
        <f>J207</f>
        <v>46598261.913257986</v>
      </c>
      <c r="E218" s="4">
        <f t="shared" si="8"/>
        <v>1226087483.9798963</v>
      </c>
      <c r="F218" s="3">
        <v>1.7999999999999999E-2</v>
      </c>
      <c r="G218" s="4">
        <f t="shared" si="7"/>
        <v>1248157058.6915345</v>
      </c>
      <c r="H218" s="17">
        <v>40000000</v>
      </c>
      <c r="I218" s="4">
        <f xml:space="preserve"> (E207 + SUM(D208:D218)) - SUM(H208:H218)</f>
        <v>1049824128.9665515</v>
      </c>
      <c r="J218" s="9">
        <f xml:space="preserve"> G218 - I218</f>
        <v>198332929.72498298</v>
      </c>
      <c r="K218" s="3">
        <v>0.84</v>
      </c>
      <c r="L218" s="4">
        <f xml:space="preserve"> J218 * K218</f>
        <v>166599660.96898571</v>
      </c>
      <c r="M218" s="4">
        <f xml:space="preserve"> J218 - L218</f>
        <v>31733268.75599727</v>
      </c>
      <c r="N218" s="3">
        <f xml:space="preserve"> J218 / I218 * 100</f>
        <v>18.892014791108128</v>
      </c>
      <c r="O218" s="4"/>
    </row>
    <row r="219" spans="1:15" s="3" customFormat="1" x14ac:dyDescent="0.3">
      <c r="A219" s="3">
        <v>19</v>
      </c>
      <c r="B219" s="33">
        <v>2040</v>
      </c>
      <c r="C219" s="3">
        <v>1</v>
      </c>
      <c r="D219" s="4">
        <f>J219</f>
        <v>52006544.112147272</v>
      </c>
      <c r="E219" s="4">
        <f xml:space="preserve"> (G218 / 2) + D219 - H219</f>
        <v>676085073.45791459</v>
      </c>
      <c r="F219" s="3">
        <v>1.7999999999999999E-2</v>
      </c>
      <c r="G219" s="4">
        <f t="shared" si="7"/>
        <v>688254604.78015709</v>
      </c>
      <c r="H219" s="5"/>
      <c r="J219" s="6">
        <f xml:space="preserve"> ((G218 - H219) / 2 / 12)</f>
        <v>52006544.112147272</v>
      </c>
      <c r="L219" s="9">
        <f xml:space="preserve"> (G218 - H219) / 2</f>
        <v>624078529.34576726</v>
      </c>
      <c r="O219" s="4"/>
    </row>
    <row r="220" spans="1:15" s="3" customFormat="1" x14ac:dyDescent="0.3">
      <c r="B220" s="33"/>
      <c r="C220" s="3">
        <v>2</v>
      </c>
      <c r="D220" s="4">
        <f>J219</f>
        <v>52006544.112147272</v>
      </c>
      <c r="E220" s="4">
        <f t="shared" si="8"/>
        <v>740261148.89230442</v>
      </c>
      <c r="F220" s="3">
        <v>1.7999999999999999E-2</v>
      </c>
      <c r="G220" s="4">
        <f t="shared" si="7"/>
        <v>753585849.57236588</v>
      </c>
      <c r="H220" s="5"/>
      <c r="O220" s="4"/>
    </row>
    <row r="221" spans="1:15" s="3" customFormat="1" x14ac:dyDescent="0.3">
      <c r="B221" s="33"/>
      <c r="C221" s="3">
        <v>3</v>
      </c>
      <c r="D221" s="4">
        <f>J219</f>
        <v>52006544.112147272</v>
      </c>
      <c r="E221" s="4">
        <f t="shared" si="8"/>
        <v>805592393.68451309</v>
      </c>
      <c r="F221" s="3">
        <v>1.7999999999999999E-2</v>
      </c>
      <c r="G221" s="4">
        <f t="shared" si="7"/>
        <v>820093056.77083433</v>
      </c>
      <c r="H221" s="5"/>
      <c r="O221" s="4"/>
    </row>
    <row r="222" spans="1:15" s="3" customFormat="1" x14ac:dyDescent="0.3">
      <c r="B222" s="33"/>
      <c r="C222" s="3">
        <v>4</v>
      </c>
      <c r="D222" s="4">
        <f>J219</f>
        <v>52006544.112147272</v>
      </c>
      <c r="E222" s="4">
        <f t="shared" si="8"/>
        <v>872099600.88298154</v>
      </c>
      <c r="F222" s="3">
        <v>1.7999999999999999E-2</v>
      </c>
      <c r="G222" s="4">
        <f t="shared" ref="G222:G242" si="9" xml:space="preserve"> (E222 * F222) + E222</f>
        <v>887797393.69887519</v>
      </c>
      <c r="H222" s="5"/>
      <c r="O222" s="4"/>
    </row>
    <row r="223" spans="1:15" s="3" customFormat="1" x14ac:dyDescent="0.3">
      <c r="B223" s="33"/>
      <c r="C223" s="3">
        <v>5</v>
      </c>
      <c r="D223" s="4">
        <f>J219</f>
        <v>52006544.112147272</v>
      </c>
      <c r="E223" s="4">
        <f t="shared" si="8"/>
        <v>908070669.05502522</v>
      </c>
      <c r="F223" s="3">
        <v>1.7999999999999999E-2</v>
      </c>
      <c r="G223" s="4">
        <f t="shared" si="9"/>
        <v>924415941.09801567</v>
      </c>
      <c r="H223" s="5">
        <f xml:space="preserve"> M218</f>
        <v>31733268.75599727</v>
      </c>
      <c r="O223" s="4"/>
    </row>
    <row r="224" spans="1:15" s="3" customFormat="1" x14ac:dyDescent="0.3">
      <c r="B224" s="33"/>
      <c r="C224" s="3">
        <v>6</v>
      </c>
      <c r="D224" s="4">
        <f>J219</f>
        <v>52006544.112147272</v>
      </c>
      <c r="E224" s="4">
        <f t="shared" si="8"/>
        <v>976422485.21016288</v>
      </c>
      <c r="F224" s="3">
        <v>1.7999999999999999E-2</v>
      </c>
      <c r="G224" s="4">
        <f t="shared" si="9"/>
        <v>993998089.94394577</v>
      </c>
      <c r="H224" s="5"/>
      <c r="O224" s="4"/>
    </row>
    <row r="225" spans="1:15" s="3" customFormat="1" x14ac:dyDescent="0.3">
      <c r="B225" s="33"/>
      <c r="C225" s="3">
        <v>7</v>
      </c>
      <c r="D225" s="4">
        <f>J219</f>
        <v>52006544.112147272</v>
      </c>
      <c r="E225" s="4">
        <f t="shared" si="8"/>
        <v>1046004634.056093</v>
      </c>
      <c r="F225" s="3">
        <v>1.7999999999999999E-2</v>
      </c>
      <c r="G225" s="4">
        <f t="shared" si="9"/>
        <v>1064832717.4691026</v>
      </c>
      <c r="H225" s="5"/>
      <c r="O225" s="4"/>
    </row>
    <row r="226" spans="1:15" s="3" customFormat="1" x14ac:dyDescent="0.3">
      <c r="B226" s="33"/>
      <c r="C226" s="3">
        <v>8</v>
      </c>
      <c r="D226" s="4">
        <f>J219</f>
        <v>52006544.112147272</v>
      </c>
      <c r="E226" s="4">
        <f t="shared" si="8"/>
        <v>1116839261.58125</v>
      </c>
      <c r="F226" s="3">
        <v>1.7999999999999999E-2</v>
      </c>
      <c r="G226" s="4">
        <f t="shared" si="9"/>
        <v>1136942368.2897124</v>
      </c>
      <c r="H226" s="5"/>
      <c r="O226" s="4"/>
    </row>
    <row r="227" spans="1:15" s="3" customFormat="1" x14ac:dyDescent="0.3">
      <c r="B227" s="33"/>
      <c r="C227" s="3">
        <v>9</v>
      </c>
      <c r="D227" s="4">
        <f>J219</f>
        <v>52006544.112147272</v>
      </c>
      <c r="E227" s="4">
        <f t="shared" si="8"/>
        <v>1188948912.4018598</v>
      </c>
      <c r="F227" s="3">
        <v>1.7999999999999999E-2</v>
      </c>
      <c r="G227" s="4">
        <f t="shared" si="9"/>
        <v>1210349992.8250933</v>
      </c>
      <c r="H227" s="5"/>
      <c r="O227" s="4"/>
    </row>
    <row r="228" spans="1:15" s="3" customFormat="1" x14ac:dyDescent="0.3">
      <c r="B228" s="33"/>
      <c r="C228" s="3">
        <v>10</v>
      </c>
      <c r="D228" s="4">
        <f>J219</f>
        <v>52006544.112147272</v>
      </c>
      <c r="E228" s="4">
        <f t="shared" si="8"/>
        <v>1262356536.9372406</v>
      </c>
      <c r="F228" s="3">
        <v>1.7999999999999999E-2</v>
      </c>
      <c r="G228" s="4">
        <f t="shared" si="9"/>
        <v>1285078954.6021109</v>
      </c>
      <c r="H228" s="5"/>
      <c r="O228" s="4"/>
    </row>
    <row r="229" spans="1:15" s="3" customFormat="1" x14ac:dyDescent="0.3">
      <c r="B229" s="33"/>
      <c r="C229" s="3">
        <v>11</v>
      </c>
      <c r="D229" s="4">
        <f>J219</f>
        <v>52006544.112147272</v>
      </c>
      <c r="E229" s="4">
        <f t="shared" si="8"/>
        <v>1337085498.7142582</v>
      </c>
      <c r="F229" s="3">
        <v>1.7999999999999999E-2</v>
      </c>
      <c r="G229" s="4">
        <f t="shared" si="9"/>
        <v>1361153037.6911149</v>
      </c>
      <c r="H229" s="5"/>
      <c r="O229" s="4"/>
    </row>
    <row r="230" spans="1:15" s="3" customFormat="1" x14ac:dyDescent="0.3">
      <c r="B230" s="33"/>
      <c r="C230" s="3">
        <v>12</v>
      </c>
      <c r="D230" s="4">
        <f>J219</f>
        <v>52006544.112147272</v>
      </c>
      <c r="E230" s="4">
        <f t="shared" si="8"/>
        <v>1373159581.8032622</v>
      </c>
      <c r="F230" s="3">
        <v>1.7999999999999999E-2</v>
      </c>
      <c r="G230" s="4">
        <f t="shared" si="9"/>
        <v>1397876454.2757208</v>
      </c>
      <c r="H230" s="17">
        <v>40000000</v>
      </c>
      <c r="I230" s="4">
        <f xml:space="preserve"> (E219 + SUM(D220:D230)) - SUM(H220:H230)</f>
        <v>1176423789.9355373</v>
      </c>
      <c r="J230" s="9">
        <f xml:space="preserve"> G230 - I230</f>
        <v>221452664.3401835</v>
      </c>
      <c r="K230" s="3">
        <v>0.84</v>
      </c>
      <c r="L230" s="4">
        <f xml:space="preserve"> J230 * K230</f>
        <v>186020238.04575413</v>
      </c>
      <c r="M230" s="4">
        <f xml:space="preserve"> J230 - L230</f>
        <v>35432426.294429362</v>
      </c>
      <c r="N230" s="3">
        <f xml:space="preserve"> J230 / I230 * 100</f>
        <v>18.824225269391917</v>
      </c>
      <c r="O230" s="4"/>
    </row>
    <row r="231" spans="1:15" s="3" customFormat="1" x14ac:dyDescent="0.3">
      <c r="A231" s="3">
        <v>20</v>
      </c>
      <c r="B231" s="33">
        <v>2041</v>
      </c>
      <c r="C231" s="3">
        <v>1</v>
      </c>
      <c r="D231" s="4">
        <f>J231</f>
        <v>58244852.261488371</v>
      </c>
      <c r="E231" s="4">
        <f xml:space="preserve"> (G230 / 2) + D231 - H231</f>
        <v>757183079.39934874</v>
      </c>
      <c r="F231" s="3">
        <v>1.7999999999999999E-2</v>
      </c>
      <c r="G231" s="4">
        <f t="shared" si="9"/>
        <v>770812374.82853699</v>
      </c>
      <c r="H231" s="5"/>
      <c r="J231" s="6">
        <f xml:space="preserve"> ((G230 - H231) / 2 / 12)</f>
        <v>58244852.261488371</v>
      </c>
      <c r="L231" s="9">
        <f xml:space="preserve"> (G230 - H231) / 2</f>
        <v>698938227.13786042</v>
      </c>
      <c r="O231" s="4"/>
    </row>
    <row r="232" spans="1:15" s="3" customFormat="1" x14ac:dyDescent="0.3">
      <c r="B232" s="33"/>
      <c r="C232" s="3">
        <v>2</v>
      </c>
      <c r="D232" s="4">
        <f>J231</f>
        <v>58244852.261488371</v>
      </c>
      <c r="E232" s="4">
        <f t="shared" si="8"/>
        <v>829057227.09002531</v>
      </c>
      <c r="F232" s="3">
        <v>1.7999999999999999E-2</v>
      </c>
      <c r="G232" s="4">
        <f t="shared" si="9"/>
        <v>843980257.1776458</v>
      </c>
      <c r="H232" s="5"/>
      <c r="O232" s="4"/>
    </row>
    <row r="233" spans="1:15" s="3" customFormat="1" x14ac:dyDescent="0.3">
      <c r="B233" s="33"/>
      <c r="C233" s="3">
        <v>3</v>
      </c>
      <c r="D233" s="4">
        <f>J231</f>
        <v>58244852.261488371</v>
      </c>
      <c r="E233" s="4">
        <f t="shared" si="8"/>
        <v>902225109.43913412</v>
      </c>
      <c r="F233" s="3">
        <v>1.7999999999999999E-2</v>
      </c>
      <c r="G233" s="4">
        <f t="shared" si="9"/>
        <v>918465161.40903854</v>
      </c>
      <c r="H233" s="5"/>
      <c r="O233" s="4"/>
    </row>
    <row r="234" spans="1:15" s="3" customFormat="1" x14ac:dyDescent="0.3">
      <c r="B234" s="33"/>
      <c r="C234" s="3">
        <v>4</v>
      </c>
      <c r="D234" s="4">
        <f>J231</f>
        <v>58244852.261488371</v>
      </c>
      <c r="E234" s="4">
        <f t="shared" si="8"/>
        <v>976710013.67052686</v>
      </c>
      <c r="F234" s="3">
        <v>1.7999999999999999E-2</v>
      </c>
      <c r="G234" s="4">
        <f t="shared" si="9"/>
        <v>994290793.91659629</v>
      </c>
      <c r="H234" s="5"/>
      <c r="O234" s="4"/>
    </row>
    <row r="235" spans="1:15" s="3" customFormat="1" x14ac:dyDescent="0.3">
      <c r="B235" s="33"/>
      <c r="C235" s="3">
        <v>5</v>
      </c>
      <c r="D235" s="4">
        <f>J231</f>
        <v>58244852.261488371</v>
      </c>
      <c r="E235" s="4">
        <f t="shared" si="8"/>
        <v>1017103219.8836553</v>
      </c>
      <c r="F235" s="3">
        <v>1.7999999999999999E-2</v>
      </c>
      <c r="G235" s="4">
        <f t="shared" si="9"/>
        <v>1035411077.8415611</v>
      </c>
      <c r="H235" s="5">
        <f xml:space="preserve"> M230</f>
        <v>35432426.294429362</v>
      </c>
      <c r="O235" s="4"/>
    </row>
    <row r="236" spans="1:15" s="3" customFormat="1" x14ac:dyDescent="0.3">
      <c r="B236" s="33"/>
      <c r="C236" s="3">
        <v>6</v>
      </c>
      <c r="D236" s="4">
        <f>J231</f>
        <v>58244852.261488371</v>
      </c>
      <c r="E236" s="4">
        <f t="shared" si="8"/>
        <v>1093655930.1030495</v>
      </c>
      <c r="F236" s="3">
        <v>1.7999999999999999E-2</v>
      </c>
      <c r="G236" s="4">
        <f t="shared" si="9"/>
        <v>1113341736.8449044</v>
      </c>
      <c r="H236" s="5"/>
      <c r="O236" s="4"/>
    </row>
    <row r="237" spans="1:15" s="3" customFormat="1" x14ac:dyDescent="0.3">
      <c r="B237" s="33"/>
      <c r="C237" s="3">
        <v>7</v>
      </c>
      <c r="D237" s="4">
        <f>J231</f>
        <v>58244852.261488371</v>
      </c>
      <c r="E237" s="4">
        <f t="shared" si="8"/>
        <v>1171586589.1063929</v>
      </c>
      <c r="F237" s="3">
        <v>1.7999999999999999E-2</v>
      </c>
      <c r="G237" s="4">
        <f t="shared" si="9"/>
        <v>1192675147.7103078</v>
      </c>
      <c r="H237" s="5"/>
      <c r="O237" s="4"/>
    </row>
    <row r="238" spans="1:15" s="3" customFormat="1" x14ac:dyDescent="0.3">
      <c r="B238" s="33"/>
      <c r="C238" s="3">
        <v>8</v>
      </c>
      <c r="D238" s="4">
        <f>J231</f>
        <v>58244852.261488371</v>
      </c>
      <c r="E238" s="4">
        <f t="shared" si="8"/>
        <v>1250919999.9717963</v>
      </c>
      <c r="F238" s="3">
        <v>1.7999999999999999E-2</v>
      </c>
      <c r="G238" s="4">
        <f t="shared" si="9"/>
        <v>1273436559.9712887</v>
      </c>
      <c r="H238" s="5"/>
      <c r="O238" s="4"/>
    </row>
    <row r="239" spans="1:15" s="3" customFormat="1" x14ac:dyDescent="0.3">
      <c r="B239" s="33"/>
      <c r="C239" s="3">
        <v>9</v>
      </c>
      <c r="D239" s="4">
        <f>J231</f>
        <v>58244852.261488371</v>
      </c>
      <c r="E239" s="4">
        <f t="shared" si="8"/>
        <v>1331681412.2327771</v>
      </c>
      <c r="F239" s="3">
        <v>1.7999999999999999E-2</v>
      </c>
      <c r="G239" s="4">
        <f t="shared" si="9"/>
        <v>1355651677.6529672</v>
      </c>
      <c r="H239" s="5"/>
      <c r="O239" s="4"/>
    </row>
    <row r="240" spans="1:15" s="3" customFormat="1" x14ac:dyDescent="0.3">
      <c r="B240" s="33"/>
      <c r="C240" s="3">
        <v>10</v>
      </c>
      <c r="D240" s="4">
        <f>J231</f>
        <v>58244852.261488371</v>
      </c>
      <c r="E240" s="4">
        <f t="shared" si="8"/>
        <v>1413896529.9144557</v>
      </c>
      <c r="F240" s="3">
        <v>1.7999999999999999E-2</v>
      </c>
      <c r="G240" s="4">
        <f t="shared" si="9"/>
        <v>1439346667.4529159</v>
      </c>
      <c r="H240" s="5"/>
      <c r="O240" s="4"/>
    </row>
    <row r="241" spans="1:15" s="3" customFormat="1" x14ac:dyDescent="0.3">
      <c r="B241" s="33"/>
      <c r="C241" s="3">
        <v>11</v>
      </c>
      <c r="D241" s="4">
        <f>J231</f>
        <v>58244852.261488371</v>
      </c>
      <c r="E241" s="4">
        <f t="shared" si="8"/>
        <v>1497591519.7144043</v>
      </c>
      <c r="F241" s="3">
        <v>1.7999999999999999E-2</v>
      </c>
      <c r="G241" s="4">
        <f t="shared" si="9"/>
        <v>1524548167.0692637</v>
      </c>
      <c r="H241" s="5"/>
      <c r="O241" s="4"/>
    </row>
    <row r="242" spans="1:15" s="3" customFormat="1" x14ac:dyDescent="0.3">
      <c r="B242" s="33"/>
      <c r="C242" s="3">
        <v>12</v>
      </c>
      <c r="D242" s="4">
        <f>J231</f>
        <v>58244852.261488371</v>
      </c>
      <c r="E242" s="4">
        <f t="shared" si="8"/>
        <v>1542793019.3307521</v>
      </c>
      <c r="F242" s="3">
        <v>1.7999999999999999E-2</v>
      </c>
      <c r="G242" s="4">
        <f t="shared" si="9"/>
        <v>1570563293.6787057</v>
      </c>
      <c r="H242" s="17">
        <v>40000000</v>
      </c>
      <c r="I242" s="4">
        <f xml:space="preserve"> (E231 + SUM(D232:D242)) - SUM(H232:H242)</f>
        <v>1322444027.9812913</v>
      </c>
      <c r="J242" s="9">
        <f xml:space="preserve"> G242 - I242</f>
        <v>248119265.6974144</v>
      </c>
      <c r="K242" s="3">
        <v>0.84</v>
      </c>
      <c r="L242" s="4">
        <f xml:space="preserve"> J242 * K242</f>
        <v>208420183.18582809</v>
      </c>
      <c r="M242" s="4">
        <f xml:space="preserve"> J242 - L242</f>
        <v>39699082.511586308</v>
      </c>
      <c r="N242" s="3">
        <f xml:space="preserve"> J242 / I242 * 100</f>
        <v>18.762175218573756</v>
      </c>
      <c r="O242" s="4"/>
    </row>
    <row r="243" spans="1:15" s="3" customFormat="1" x14ac:dyDescent="0.3">
      <c r="A243" s="3">
        <v>21</v>
      </c>
      <c r="B243" s="33">
        <v>2042</v>
      </c>
      <c r="C243" s="3">
        <v>1</v>
      </c>
      <c r="D243" s="4">
        <f>J243</f>
        <v>65440137.236612737</v>
      </c>
      <c r="E243" s="4">
        <f xml:space="preserve"> (G242 / 2) + D243 - H243</f>
        <v>850721784.07596564</v>
      </c>
      <c r="F243" s="3">
        <v>1.7999999999999999E-2</v>
      </c>
      <c r="G243" s="4">
        <f t="shared" ref="G243:G254" si="10" xml:space="preserve"> (E243 * F243) + E243</f>
        <v>866034776.18933308</v>
      </c>
      <c r="H243" s="5"/>
      <c r="J243" s="6">
        <f xml:space="preserve"> ((G242 - H243) / 2 / 12)</f>
        <v>65440137.236612737</v>
      </c>
      <c r="L243" s="9">
        <f xml:space="preserve"> (G242 - H243) / 2</f>
        <v>785281646.83935285</v>
      </c>
      <c r="O243" s="4"/>
    </row>
    <row r="244" spans="1:15" x14ac:dyDescent="0.3">
      <c r="A244" s="3"/>
      <c r="B244" s="33"/>
      <c r="C244" s="3">
        <v>2</v>
      </c>
      <c r="D244" s="4">
        <f>J243</f>
        <v>65440137.236612737</v>
      </c>
      <c r="E244" s="4">
        <f t="shared" ref="E244:E254" si="11" xml:space="preserve"> G243 + D244 - H244</f>
        <v>931474913.42594576</v>
      </c>
      <c r="F244" s="3">
        <v>1.7999999999999999E-2</v>
      </c>
      <c r="G244" s="4">
        <f t="shared" si="10"/>
        <v>948241461.86761284</v>
      </c>
      <c r="H244" s="5"/>
      <c r="I244" s="3"/>
      <c r="J244" s="3"/>
      <c r="K244" s="3"/>
      <c r="L244" s="3"/>
      <c r="M244" s="3"/>
      <c r="N244" s="3"/>
    </row>
    <row r="245" spans="1:15" x14ac:dyDescent="0.3">
      <c r="A245" s="3"/>
      <c r="B245" s="33"/>
      <c r="C245" s="3">
        <v>3</v>
      </c>
      <c r="D245" s="4">
        <f>J243</f>
        <v>65440137.236612737</v>
      </c>
      <c r="E245" s="4">
        <f t="shared" si="11"/>
        <v>1013681599.1042256</v>
      </c>
      <c r="F245" s="3">
        <v>1.7999999999999999E-2</v>
      </c>
      <c r="G245" s="4">
        <f t="shared" si="10"/>
        <v>1031927867.8881017</v>
      </c>
      <c r="H245" s="5"/>
      <c r="I245" s="3"/>
      <c r="J245" s="3"/>
      <c r="K245" s="3"/>
      <c r="L245" s="3"/>
      <c r="M245" s="3"/>
      <c r="N245" s="3"/>
    </row>
    <row r="246" spans="1:15" x14ac:dyDescent="0.3">
      <c r="A246" s="3"/>
      <c r="B246" s="33"/>
      <c r="C246" s="3">
        <v>4</v>
      </c>
      <c r="D246" s="4">
        <f>J243</f>
        <v>65440137.236612737</v>
      </c>
      <c r="E246" s="4">
        <f t="shared" si="11"/>
        <v>1097368005.1247144</v>
      </c>
      <c r="F246" s="3">
        <v>1.7999999999999999E-2</v>
      </c>
      <c r="G246" s="4">
        <f t="shared" si="10"/>
        <v>1117120629.2169592</v>
      </c>
      <c r="H246" s="5"/>
      <c r="I246" s="3"/>
      <c r="J246" s="3"/>
      <c r="K246" s="3"/>
      <c r="L246" s="3"/>
      <c r="M246" s="3"/>
      <c r="N246" s="3"/>
    </row>
    <row r="247" spans="1:15" x14ac:dyDescent="0.3">
      <c r="A247" s="3"/>
      <c r="B247" s="33"/>
      <c r="C247" s="3">
        <v>5</v>
      </c>
      <c r="D247" s="4">
        <f>J243</f>
        <v>65440137.236612737</v>
      </c>
      <c r="E247" s="4">
        <f t="shared" si="11"/>
        <v>1142861683.9419856</v>
      </c>
      <c r="F247" s="3">
        <v>1.7999999999999999E-2</v>
      </c>
      <c r="G247" s="4">
        <f t="shared" si="10"/>
        <v>1163433194.2529414</v>
      </c>
      <c r="H247" s="5">
        <f xml:space="preserve"> M242</f>
        <v>39699082.511586308</v>
      </c>
      <c r="I247" s="3"/>
      <c r="J247" s="3"/>
      <c r="K247" s="3"/>
      <c r="L247" s="3"/>
      <c r="M247" s="3"/>
      <c r="N247" s="3"/>
    </row>
    <row r="248" spans="1:15" x14ac:dyDescent="0.3">
      <c r="A248" s="3"/>
      <c r="B248" s="33"/>
      <c r="C248" s="3">
        <v>6</v>
      </c>
      <c r="D248" s="4">
        <f>J243</f>
        <v>65440137.236612737</v>
      </c>
      <c r="E248" s="4">
        <f t="shared" si="11"/>
        <v>1228873331.4895542</v>
      </c>
      <c r="F248" s="3">
        <v>1.7999999999999999E-2</v>
      </c>
      <c r="G248" s="4">
        <f t="shared" si="10"/>
        <v>1250993051.4563661</v>
      </c>
      <c r="H248" s="5"/>
      <c r="I248" s="3"/>
      <c r="J248" s="3"/>
      <c r="K248" s="3"/>
      <c r="L248" s="3"/>
      <c r="M248" s="3"/>
      <c r="N248" s="3"/>
    </row>
    <row r="249" spans="1:15" x14ac:dyDescent="0.3">
      <c r="A249" s="3"/>
      <c r="B249" s="33"/>
      <c r="C249" s="3">
        <v>7</v>
      </c>
      <c r="D249" s="4">
        <f>J243</f>
        <v>65440137.236612737</v>
      </c>
      <c r="E249" s="4">
        <f t="shared" si="11"/>
        <v>1316433188.6929789</v>
      </c>
      <c r="F249" s="3">
        <v>1.7999999999999999E-2</v>
      </c>
      <c r="G249" s="4">
        <f t="shared" si="10"/>
        <v>1340128986.0894525</v>
      </c>
      <c r="H249" s="5"/>
      <c r="I249" s="3"/>
      <c r="J249" s="3"/>
      <c r="K249" s="3"/>
      <c r="L249" s="3"/>
      <c r="M249" s="3"/>
      <c r="N249" s="3"/>
    </row>
    <row r="250" spans="1:15" x14ac:dyDescent="0.3">
      <c r="A250" s="3"/>
      <c r="B250" s="33"/>
      <c r="C250" s="3">
        <v>8</v>
      </c>
      <c r="D250" s="4">
        <f>J243</f>
        <v>65440137.236612737</v>
      </c>
      <c r="E250" s="4">
        <f t="shared" si="11"/>
        <v>1405569123.3260653</v>
      </c>
      <c r="F250" s="3">
        <v>1.7999999999999999E-2</v>
      </c>
      <c r="G250" s="4">
        <f t="shared" si="10"/>
        <v>1430869367.5459344</v>
      </c>
      <c r="H250" s="5"/>
      <c r="I250" s="3"/>
      <c r="J250" s="3"/>
      <c r="K250" s="3"/>
      <c r="L250" s="3"/>
      <c r="M250" s="3"/>
      <c r="N250" s="3"/>
    </row>
    <row r="251" spans="1:15" x14ac:dyDescent="0.3">
      <c r="A251" s="3"/>
      <c r="B251" s="33"/>
      <c r="C251" s="3">
        <v>9</v>
      </c>
      <c r="D251" s="4">
        <f>J243</f>
        <v>65440137.236612737</v>
      </c>
      <c r="E251" s="4">
        <f t="shared" si="11"/>
        <v>1496309504.7825472</v>
      </c>
      <c r="F251" s="3">
        <v>1.7999999999999999E-2</v>
      </c>
      <c r="G251" s="4">
        <f t="shared" si="10"/>
        <v>1523243075.868633</v>
      </c>
      <c r="H251" s="5"/>
      <c r="I251" s="3"/>
      <c r="J251" s="3"/>
      <c r="K251" s="3"/>
      <c r="L251" s="3"/>
      <c r="M251" s="3"/>
      <c r="N251" s="3"/>
    </row>
    <row r="252" spans="1:15" x14ac:dyDescent="0.3">
      <c r="A252" s="3"/>
      <c r="B252" s="33"/>
      <c r="C252" s="3">
        <v>10</v>
      </c>
      <c r="D252" s="4">
        <f>J243</f>
        <v>65440137.236612737</v>
      </c>
      <c r="E252" s="4">
        <f t="shared" si="11"/>
        <v>1588683213.1052458</v>
      </c>
      <c r="F252" s="3">
        <v>1.7999999999999999E-2</v>
      </c>
      <c r="G252" s="4">
        <f t="shared" si="10"/>
        <v>1617279510.9411402</v>
      </c>
      <c r="H252" s="5"/>
      <c r="I252" s="3"/>
      <c r="J252" s="3"/>
      <c r="K252" s="3"/>
      <c r="L252" s="3"/>
      <c r="M252" s="3"/>
      <c r="N252" s="3"/>
    </row>
    <row r="253" spans="1:15" x14ac:dyDescent="0.3">
      <c r="A253" s="3"/>
      <c r="B253" s="33"/>
      <c r="C253" s="3">
        <v>11</v>
      </c>
      <c r="D253" s="4">
        <f>J243</f>
        <v>65440137.236612737</v>
      </c>
      <c r="E253" s="4">
        <f t="shared" si="11"/>
        <v>1682719648.177753</v>
      </c>
      <c r="F253" s="3">
        <v>1.7999999999999999E-2</v>
      </c>
      <c r="G253" s="4">
        <f t="shared" si="10"/>
        <v>1713008601.8449526</v>
      </c>
      <c r="H253" s="5"/>
      <c r="I253" s="3"/>
      <c r="J253" s="3"/>
      <c r="K253" s="3"/>
      <c r="L253" s="3"/>
      <c r="M253" s="3"/>
      <c r="N253" s="3"/>
    </row>
    <row r="254" spans="1:15" x14ac:dyDescent="0.3">
      <c r="A254" s="3"/>
      <c r="B254" s="33"/>
      <c r="C254" s="3">
        <v>12</v>
      </c>
      <c r="D254" s="4">
        <f>J243</f>
        <v>65440137.236612737</v>
      </c>
      <c r="E254" s="4">
        <f t="shared" si="11"/>
        <v>1778448739.0815654</v>
      </c>
      <c r="F254" s="3">
        <v>1.7999999999999999E-2</v>
      </c>
      <c r="G254" s="4">
        <f t="shared" si="10"/>
        <v>1810460816.3850336</v>
      </c>
      <c r="H254" s="5"/>
      <c r="I254" s="4">
        <f xml:space="preserve"> (E243 + SUM(D244:D254)) - SUM(H244:H254)</f>
        <v>1530864211.1671195</v>
      </c>
      <c r="J254" s="9">
        <f xml:space="preserve"> G254 - I254</f>
        <v>279596605.2179141</v>
      </c>
      <c r="K254" s="3">
        <v>0.84</v>
      </c>
      <c r="L254" s="4">
        <f xml:space="preserve"> J254 * K254</f>
        <v>234861148.38304785</v>
      </c>
      <c r="M254" s="4">
        <f xml:space="preserve"> J254 - L254</f>
        <v>44735456.834866256</v>
      </c>
      <c r="N254" s="3">
        <f xml:space="preserve"> J254 / I254 * 100</f>
        <v>18.263971629773206</v>
      </c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"/>
  <sheetViews>
    <sheetView workbookViewId="0">
      <selection activeCell="D13" sqref="D13"/>
    </sheetView>
  </sheetViews>
  <sheetFormatPr defaultRowHeight="16.5" x14ac:dyDescent="0.3"/>
  <cols>
    <col min="1" max="1" width="10.25" bestFit="1" customWidth="1"/>
    <col min="2" max="2" width="11.125" customWidth="1"/>
    <col min="3" max="3" width="9.25" bestFit="1" customWidth="1"/>
    <col min="4" max="4" width="10.625" bestFit="1" customWidth="1"/>
    <col min="5" max="5" width="12.5" bestFit="1" customWidth="1"/>
    <col min="6" max="13" width="9.25" bestFit="1" customWidth="1"/>
    <col min="14" max="15" width="9.25" customWidth="1"/>
    <col min="16" max="16" width="9.25" bestFit="1" customWidth="1"/>
    <col min="17" max="17" width="10.625" bestFit="1" customWidth="1"/>
    <col min="18" max="18" width="9.25" bestFit="1" customWidth="1"/>
  </cols>
  <sheetData>
    <row r="2" spans="1:18" x14ac:dyDescent="0.3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14</v>
      </c>
      <c r="M2" t="s">
        <v>11</v>
      </c>
      <c r="N2" t="s">
        <v>27</v>
      </c>
      <c r="O2" t="s">
        <v>28</v>
      </c>
      <c r="P2" t="s">
        <v>12</v>
      </c>
      <c r="Q2" t="s">
        <v>29</v>
      </c>
      <c r="R2" t="s">
        <v>13</v>
      </c>
    </row>
    <row r="3" spans="1:18" x14ac:dyDescent="0.3">
      <c r="A3" t="s">
        <v>30</v>
      </c>
      <c r="B3" s="1">
        <v>6930000</v>
      </c>
      <c r="C3" s="1">
        <v>630000</v>
      </c>
      <c r="D3" s="1">
        <v>2500000</v>
      </c>
      <c r="E3" s="1">
        <v>1300000</v>
      </c>
      <c r="F3" s="1">
        <v>670000</v>
      </c>
      <c r="G3" s="1">
        <v>100000</v>
      </c>
      <c r="H3" s="1">
        <v>300000</v>
      </c>
      <c r="I3" s="1">
        <v>100000</v>
      </c>
      <c r="J3" s="1">
        <v>200000</v>
      </c>
      <c r="K3" s="1">
        <v>500000</v>
      </c>
      <c r="L3" s="1">
        <v>150000</v>
      </c>
      <c r="M3" s="1">
        <v>300000</v>
      </c>
      <c r="N3" s="1">
        <v>0</v>
      </c>
      <c r="O3" s="1">
        <v>0</v>
      </c>
      <c r="P3" s="1">
        <v>0</v>
      </c>
      <c r="Q3" s="1">
        <f>SUM(C3:P3)</f>
        <v>6750000</v>
      </c>
      <c r="R3" s="1">
        <f xml:space="preserve"> B3 - Q3</f>
        <v>180000</v>
      </c>
    </row>
    <row r="4" spans="1:18" x14ac:dyDescent="0.3">
      <c r="A4" t="s">
        <v>31</v>
      </c>
      <c r="B4" s="1">
        <v>6930000</v>
      </c>
      <c r="C4" s="1">
        <v>630000</v>
      </c>
      <c r="D4" s="1">
        <v>2500000</v>
      </c>
      <c r="E4" s="1">
        <v>1300000</v>
      </c>
      <c r="F4" s="1">
        <v>670000</v>
      </c>
      <c r="G4" s="1">
        <v>100000</v>
      </c>
      <c r="H4" s="1">
        <v>300000</v>
      </c>
      <c r="I4" s="1">
        <v>100000</v>
      </c>
      <c r="J4" s="1">
        <v>200000</v>
      </c>
      <c r="K4" s="1">
        <v>500000</v>
      </c>
      <c r="L4" s="1">
        <v>150000</v>
      </c>
      <c r="M4" s="1">
        <v>300000</v>
      </c>
      <c r="N4" s="1">
        <v>0</v>
      </c>
      <c r="O4" s="1">
        <v>0</v>
      </c>
      <c r="P4" s="1">
        <v>0</v>
      </c>
      <c r="Q4" s="1">
        <f>SUM(C4:P4)</f>
        <v>6750000</v>
      </c>
      <c r="R4" s="1">
        <f xml:space="preserve"> B4 - Q4</f>
        <v>180000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workbookViewId="0">
      <selection activeCell="B13" sqref="B13"/>
    </sheetView>
  </sheetViews>
  <sheetFormatPr defaultRowHeight="16.5" x14ac:dyDescent="0.3"/>
  <cols>
    <col min="2" max="2" width="11.25" customWidth="1"/>
    <col min="3" max="3" width="11.625" bestFit="1" customWidth="1"/>
    <col min="4" max="4" width="11.875" customWidth="1"/>
    <col min="5" max="5" width="17.125" customWidth="1"/>
    <col min="7" max="7" width="18.375" customWidth="1"/>
    <col min="9" max="10" width="10.625" bestFit="1" customWidth="1"/>
  </cols>
  <sheetData>
    <row r="2" spans="2:10" x14ac:dyDescent="0.3">
      <c r="B2" s="36" t="s">
        <v>17</v>
      </c>
      <c r="C2" s="36"/>
      <c r="D2" s="36"/>
      <c r="E2" s="36"/>
      <c r="G2" s="36" t="s">
        <v>19</v>
      </c>
      <c r="H2" s="36"/>
      <c r="I2" s="36"/>
      <c r="J2" s="36"/>
    </row>
    <row r="3" spans="2:10" x14ac:dyDescent="0.3">
      <c r="B3" s="18" t="s">
        <v>22</v>
      </c>
      <c r="C3" s="18" t="s">
        <v>23</v>
      </c>
      <c r="D3" s="18" t="s">
        <v>24</v>
      </c>
      <c r="E3" s="18" t="s">
        <v>25</v>
      </c>
      <c r="G3" s="18" t="s">
        <v>22</v>
      </c>
      <c r="H3" s="18" t="s">
        <v>23</v>
      </c>
      <c r="I3" s="18" t="s">
        <v>24</v>
      </c>
      <c r="J3" s="18" t="s">
        <v>25</v>
      </c>
    </row>
    <row r="4" spans="2:10" x14ac:dyDescent="0.3">
      <c r="B4" s="12" t="s">
        <v>16</v>
      </c>
      <c r="C4" s="12">
        <v>12</v>
      </c>
      <c r="D4" s="12">
        <v>180000</v>
      </c>
      <c r="E4" s="13">
        <f t="shared" ref="E4:E9" si="0" xml:space="preserve"> C4 * D4</f>
        <v>2160000</v>
      </c>
      <c r="G4" s="8" t="s">
        <v>18</v>
      </c>
      <c r="H4" s="8">
        <v>12</v>
      </c>
      <c r="I4" s="9">
        <v>320000</v>
      </c>
      <c r="J4" s="9">
        <f xml:space="preserve"> H4 * I4</f>
        <v>3840000</v>
      </c>
    </row>
    <row r="5" spans="2:10" x14ac:dyDescent="0.3">
      <c r="B5" s="12" t="s">
        <v>14</v>
      </c>
      <c r="C5" s="12">
        <v>40</v>
      </c>
      <c r="D5" s="13">
        <v>75000</v>
      </c>
      <c r="E5" s="13">
        <f t="shared" si="0"/>
        <v>3000000</v>
      </c>
      <c r="G5" s="8" t="s">
        <v>21</v>
      </c>
      <c r="H5" s="8">
        <v>1</v>
      </c>
      <c r="I5" s="9">
        <v>2500000</v>
      </c>
      <c r="J5" s="9">
        <f xml:space="preserve"> H5 * I5</f>
        <v>2500000</v>
      </c>
    </row>
    <row r="6" spans="2:10" x14ac:dyDescent="0.3">
      <c r="B6" s="23" t="s">
        <v>20</v>
      </c>
      <c r="C6" s="23">
        <v>52</v>
      </c>
      <c r="D6" s="24">
        <v>110000</v>
      </c>
      <c r="E6" s="24">
        <f t="shared" si="0"/>
        <v>5720000</v>
      </c>
      <c r="G6" s="8"/>
      <c r="H6" s="8"/>
      <c r="I6" s="9"/>
      <c r="J6" s="9"/>
    </row>
    <row r="7" spans="2:10" x14ac:dyDescent="0.3">
      <c r="B7" s="12" t="s">
        <v>10</v>
      </c>
      <c r="C7" s="12">
        <v>20</v>
      </c>
      <c r="D7" s="13">
        <v>400000</v>
      </c>
      <c r="E7" s="13">
        <f t="shared" si="0"/>
        <v>8000000</v>
      </c>
      <c r="G7" s="8"/>
      <c r="H7" s="8"/>
      <c r="I7" s="9"/>
      <c r="J7" s="9"/>
    </row>
    <row r="8" spans="2:10" x14ac:dyDescent="0.3">
      <c r="B8" s="12" t="s">
        <v>5</v>
      </c>
      <c r="C8" s="12">
        <v>12</v>
      </c>
      <c r="D8" s="13">
        <v>370000</v>
      </c>
      <c r="E8" s="13">
        <f t="shared" si="0"/>
        <v>4440000</v>
      </c>
      <c r="G8" s="8"/>
      <c r="H8" s="8"/>
      <c r="I8" s="9"/>
      <c r="J8" s="9"/>
    </row>
    <row r="9" spans="2:10" x14ac:dyDescent="0.3">
      <c r="B9" s="12" t="s">
        <v>15</v>
      </c>
      <c r="C9" s="12">
        <v>12</v>
      </c>
      <c r="D9" s="13">
        <v>200000</v>
      </c>
      <c r="E9" s="13">
        <f t="shared" si="0"/>
        <v>2400000</v>
      </c>
      <c r="G9" s="8"/>
      <c r="H9" s="8"/>
      <c r="I9" s="9"/>
      <c r="J9" s="8"/>
    </row>
    <row r="10" spans="2:10" x14ac:dyDescent="0.3">
      <c r="B10" s="8"/>
      <c r="C10" s="8"/>
      <c r="D10" s="9"/>
      <c r="E10" s="9">
        <f>SUM(E4:E9)</f>
        <v>25720000</v>
      </c>
      <c r="G10" s="8"/>
      <c r="H10" s="8"/>
      <c r="I10" s="8"/>
      <c r="J10" s="9">
        <f>SUM(J4:J8)</f>
        <v>6340000</v>
      </c>
    </row>
    <row r="11" spans="2:10" x14ac:dyDescent="0.3">
      <c r="B11" s="8"/>
      <c r="C11" s="8"/>
      <c r="D11" s="9"/>
      <c r="E11" s="9"/>
      <c r="G11" s="8"/>
      <c r="H11" s="8"/>
      <c r="I11" s="8"/>
      <c r="J11" s="8"/>
    </row>
    <row r="12" spans="2:10" x14ac:dyDescent="0.3">
      <c r="B12" s="8"/>
      <c r="C12" s="8">
        <v>12</v>
      </c>
      <c r="D12" s="9">
        <f xml:space="preserve"> E10</f>
        <v>25720000</v>
      </c>
      <c r="E12" s="9">
        <f xml:space="preserve"> D12 / C12</f>
        <v>2143333.3333333335</v>
      </c>
      <c r="G12" s="8"/>
      <c r="H12" s="8">
        <v>12</v>
      </c>
      <c r="I12" s="9">
        <f xml:space="preserve"> J10</f>
        <v>6340000</v>
      </c>
      <c r="J12" s="8">
        <f xml:space="preserve"> I12 / H12</f>
        <v>528333.33333333337</v>
      </c>
    </row>
    <row r="14" spans="2:10" x14ac:dyDescent="0.3">
      <c r="D14" s="21" t="s">
        <v>26</v>
      </c>
      <c r="E14" s="22">
        <f xml:space="preserve"> E12</f>
        <v>2143333.3333333335</v>
      </c>
      <c r="F14" s="21">
        <f xml:space="preserve"> J12</f>
        <v>528333.33333333337</v>
      </c>
      <c r="G14" s="22">
        <f xml:space="preserve"> E14 - F14</f>
        <v>1615000</v>
      </c>
    </row>
    <row r="16" spans="2:10" x14ac:dyDescent="0.3">
      <c r="B16" s="37" t="s">
        <v>32</v>
      </c>
      <c r="C16" s="19" t="s">
        <v>38</v>
      </c>
      <c r="D16" s="37" t="s">
        <v>37</v>
      </c>
      <c r="E16" s="37"/>
      <c r="F16" s="37"/>
      <c r="G16" s="37"/>
      <c r="H16" s="37"/>
    </row>
    <row r="17" spans="2:8" x14ac:dyDescent="0.3">
      <c r="B17" s="37"/>
      <c r="C17" s="20" t="s">
        <v>33</v>
      </c>
      <c r="D17" s="20" t="s">
        <v>34</v>
      </c>
      <c r="E17" s="20" t="s">
        <v>35</v>
      </c>
      <c r="F17" s="39" t="s">
        <v>39</v>
      </c>
      <c r="G17" s="40"/>
      <c r="H17" s="20" t="s">
        <v>36</v>
      </c>
    </row>
    <row r="18" spans="2:8" x14ac:dyDescent="0.3">
      <c r="B18" s="8"/>
      <c r="C18" s="25">
        <v>700000</v>
      </c>
      <c r="D18" s="25">
        <v>10000</v>
      </c>
      <c r="E18" s="25">
        <v>11000</v>
      </c>
      <c r="F18" s="38">
        <v>130000</v>
      </c>
      <c r="G18" s="38"/>
      <c r="H18" s="25"/>
    </row>
  </sheetData>
  <mergeCells count="6">
    <mergeCell ref="B2:E2"/>
    <mergeCell ref="G2:J2"/>
    <mergeCell ref="D16:H16"/>
    <mergeCell ref="B16:B17"/>
    <mergeCell ref="F18:G18"/>
    <mergeCell ref="F17:G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시나리오_A</vt:lpstr>
      <vt:lpstr>생활패턴</vt:lpstr>
      <vt:lpstr>병원지출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2022-08-09T06:24:09Z</dcterms:modified>
</cp:coreProperties>
</file>