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350E24C8-925F-4622-8CB4-04E53D285895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5" l="1"/>
  <c r="C15" i="5" l="1"/>
  <c r="T14" i="5" l="1"/>
  <c r="R17" i="5"/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C19" i="5" l="1"/>
  <c r="T19" i="5" s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P148" i="18"/>
  <c r="K132" i="18"/>
  <c r="Q132" i="18" s="1"/>
  <c r="S132" i="18" s="1"/>
  <c r="T116" i="5" l="1"/>
  <c r="C117" i="5" s="1"/>
  <c r="P149" i="18"/>
  <c r="K133" i="18"/>
  <c r="Q133" i="18" s="1"/>
  <c r="S133" i="18" s="1"/>
  <c r="T117" i="5" l="1"/>
  <c r="C118" i="5" s="1"/>
  <c r="P150" i="18"/>
  <c r="K134" i="18"/>
  <c r="Q134" i="18" s="1"/>
  <c r="S134" i="18" s="1"/>
  <c r="T118" i="5" l="1"/>
  <c r="C119" i="5" s="1"/>
  <c r="P151" i="18"/>
  <c r="K135" i="18"/>
  <c r="Q135" i="18" s="1"/>
  <c r="S135" i="18" s="1"/>
  <c r="T119" i="5" l="1"/>
  <c r="C120" i="5" s="1"/>
  <c r="P152" i="18"/>
  <c r="K136" i="18"/>
  <c r="Q136" i="18" s="1"/>
  <c r="S136" i="18" s="1"/>
  <c r="T120" i="5" l="1"/>
  <c r="C121" i="5" s="1"/>
  <c r="P153" i="18"/>
  <c r="K137" i="18"/>
  <c r="Q137" i="18" s="1"/>
  <c r="S137" i="18" s="1"/>
  <c r="T121" i="5" l="1"/>
  <c r="C122" i="5" s="1"/>
  <c r="P154" i="18"/>
  <c r="K138" i="18"/>
  <c r="Q138" i="18" s="1"/>
  <c r="S138" i="18" s="1"/>
  <c r="T122" i="5" l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<sst xmlns="http://schemas.openxmlformats.org/spreadsheetml/2006/main" count="557" uniqueCount="295">
  <si>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</si>
  <si>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</si>
  <si>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</si>
  <si>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</si>
  <si>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</si>
  <si>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</si>
  <si>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</si>
  <si>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</si>
  <si>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</si>
  <si>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</si>
  <si>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</si>
  <si>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</si>
  <si>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</si>
  <si>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</si>
  <si>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</si>
  <si>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</si>
  <si>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</si>
  <si>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</si>
  <si>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</si>
  <si>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</si>
  <si>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</si>
  <si>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</si>
  <si>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</si>
  <si>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</si>
  <si>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</si>
  <si>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</si>
  <si>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</si>
  <si>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</si>
  <si>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</si>
  <si>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</si>
  <si>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</si>
  <si>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</si>
  <si>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</si>
  <si>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</si>
  <si>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</si>
  <si>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</si>
  <si>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</si>
  <si>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</si>
  <si>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</si>
  <si>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</si>
  <si>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</si>
  <si>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</si>
  <si>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</si>
  <si>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</si>
  <si>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</si>
  <si>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</si>
  <si>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</si>
  <si>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</si>
  <si>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</si>
  <si>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</si>
  <si>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</si>
  <si>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</si>
  <si>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</si>
  <si>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</si>
  <si>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</si>
  <si>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</si>
  <si>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</si>
  <si>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</si>
  <si>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</si>
  <si>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</si>
  <si>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</si>
  <si>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</si>
  <si>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</si>
  <si>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</si>
  <si>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</si>
  <si>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</si>
  <si>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</si>
  <si>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</si>
  <si>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</si>
  <si>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</si>
  <si>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</si>
  <si>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</si>
  <si>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</si>
  <si>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</si>
  <si>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</si>
  <si>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</si>
  <si>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</si>
  <si>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</si>
  <si>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</si>
  <si>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</si>
  <si>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</si>
  <si>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</si>
  <si>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</si>
  <si>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</si>
  <si>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</si>
  <si>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</si>
  <si>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</si>
  <si>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</si>
  <si>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</si>
  <si>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</si>
  <si>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</si>
  <si>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</si>
  <si>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</si>
  <si>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</si>
  <si>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</si>
  <si>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</si>
  <si>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</si>
  <si>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</si>
  <si>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</si>
  <si>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</si>
  <si>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</si>
  <si>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</si>
  <si>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</si>
  <si>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</si>
  <si>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</si>
  <si>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</si>
  <si>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</si>
  <si>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</si>
  <si>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</si>
  <si>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</si>
  <si>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</si>
  <si>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</si>
  <si>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</si>
  <si>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</si>
  <si>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</si>
  <si>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</si>
  <si>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</si>
  <si>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</si>
  <si>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</si>
  <si>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</si>
  <si>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</si>
  <si>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</si>
  <si>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</si>
  <si>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</si>
  <si>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</si>
  <si>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</si>
  <si>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</si>
  <si>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</si>
  <si>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</si>
  <si>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</si>
  <si>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</si>
  <si>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</si>
  <si>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</si>
  <si>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</si>
  <si>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</si>
  <si>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</si>
  <si>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</si>
  <si>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</si>
  <si>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</si>
  <si>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</si>
  <si>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</si>
  <si>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</si>
  <si>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</si>
  <si>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</si>
  <si>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</si>
  <si>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</si>
  <si>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</si>
  <si>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</si>
  <si>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</si>
  <si>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</si>
  <si>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</si>
  <si>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</si>
  <si>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</si>
  <si>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</si>
  <si>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</si>
  <si>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</si>
  <si>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</si>
  <si>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</si>
  <si>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</si>
  <si>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</si>
  <si>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</si>
  <si>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</si>
  <si>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</si>
  <si>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</si>
  <si>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</si>
  <si>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</si>
  <si>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</si>
  <si>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</si>
  <si>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</si>
  <si>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</si>
  <si>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</si>
  <si>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</si>
  <si>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</si>
  <si>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</si>
  <si>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</si>
  <si>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</si>
  <si>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</si>
  <si>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</si>
  <si>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</si>
  <si>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</si>
  <si>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</si>
  <si>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</si>
  <si>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</si>
  <si>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</si>
  <si>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</si>
  <si>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</si>
  <si>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</si>
  <si>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</si>
  <si>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</si>
  <si>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</si>
  <si>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</si>
  <si>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</si>
  <si>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</si>
  <si>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</si>
  <si>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</si>
  <si>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</si>
  <si>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</si>
  <si>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</si>
  <si>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</si>
  <si>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</si>
  <si>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</si>
  <si>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</si>
  <si>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</si>
  <si>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</si>
  <si>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</si>
  <si>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</si>
  <si>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</si>
  <si>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</si>
  <si>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</si>
  <si>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</si>
  <si>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</si>
  <si>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</si>
  <si>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</si>
  <si>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</si>
  <si>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</si>
  <si>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</si>
  <si>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</si>
  <si>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</si>
  <si>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</si>
  <si>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</si>
  <si>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</si>
  <si>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</si>
  <si>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</si>
  <si>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</si>
  <si>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</si>
  <si>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</si>
  <si>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</si>
  <si>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</si>
  <si>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</si>
  <si>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</si>
  <si>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</si>
  <si>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</si>
  <si>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</si>
  <si>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</si>
  <si>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</si>
  <si>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</si>
  <si>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</si>
  <si>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</si>
  <si>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</si>
  <si>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</si>
  <si>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</si>
  <si>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</si>
  <si>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</si>
  <si>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</si>
  <si>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</si>
  <si>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</si>
  <si>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</si>
  <si>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</si>
  <si>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</si>
  <si>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</si>
  <si>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</si>
  <si>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</si>
  <si>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</si>
  <si>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</si>
  <si>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</si>
  <si>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</si>
  <si>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</si>
  <si>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</si>
  <si>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</si>
  <si>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</si>
  <si>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</si>
  <si>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</si>
  <si>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</si>
  <si>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</si>
  <si>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</si>
  <si>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</si>
  <si>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</si>
  <si>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</si>
  <si>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</si>
  <si>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</si>
  <si>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</si>
  <si>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</si>
  <si>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</si>
  <si>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</si>
  <si>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</si>
  <si>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</si>
  <si>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</si>
  <si>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</si>
  <si>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</si>
  <si>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</si>
  <si>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</si>
  <si>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</si>
  <si>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</si>
  <si>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</si>
  <si>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</si>
  <si>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</si>
  <si>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</si>
  <si>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</si>
  <si>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</si>
  <si>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</si>
  <si>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</si>
  <si>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</si>
  <si>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</si>
  <si>
    <t>주택청약</t>
    <phoneticPr fontId="1" type="noConversion"/>
  </si>
  <si>
    <t>전기료+가스비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</si>
</sst>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8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33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1" xfId="0" applyFont="1" applyFill="1" applyBorder="1">
      <alignment vertical="center"/>
    </xf>
    <xf numFmtId="0" fontId="26" fillId="44" borderId="24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2" xfId="0" applyFont="1" applyFill="1" applyBorder="1">
      <alignment vertical="center"/>
    </xf>
    <xf numFmtId="0" fontId="26" fillId="44" borderId="33" xfId="0" applyFont="1" applyFill="1" applyBorder="1">
      <alignment vertical="center"/>
    </xf>
    <xf numFmtId="0" fontId="26" fillId="44" borderId="34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7" xfId="0" applyFill="1" applyBorder="1">
      <alignment vertical="center"/>
    </xf>
    <xf numFmtId="0" fontId="0" fillId="45" borderId="33" xfId="0" applyFill="1" applyBorder="1">
      <alignment vertical="center"/>
    </xf>
    <xf numFmtId="0" fontId="0" fillId="45" borderId="34" xfId="0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4" xfId="0" applyFon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8" borderId="21" xfId="0" applyNumberFormat="1" applyFill="1" applyBorder="1">
      <alignment vertical="center"/>
    </xf>
    <xf numFmtId="176" fontId="0" fillId="39" borderId="21" xfId="0" applyNumberFormat="1" applyFill="1" applyBorder="1">
      <alignment vertical="center"/>
    </xf>
    <xf numFmtId="0" fontId="18" fillId="31" borderId="57" xfId="41" applyBorder="1">
      <alignment vertical="center"/>
    </xf>
    <xf numFmtId="176" fontId="18" fillId="31" borderId="57" xfId="41" applyNumberFormat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8" fillId="46" borderId="57" xfId="41" applyFill="1" applyBorder="1">
      <alignment vertical="center"/>
    </xf>
    <xf numFmtId="176" fontId="18" fillId="46" borderId="57" xfId="41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6" borderId="21" xfId="0" applyNumberFormat="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6" fontId="0" fillId="47" borderId="1" xfId="0" applyNumberFormat="1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82" fontId="2" fillId="47" borderId="3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176" fontId="2" fillId="47" borderId="5" xfId="0" applyNumberFormat="1" applyFont="1" applyFill="1" applyBorder="1">
      <alignment vertical="center"/>
    </xf>
    <xf numFmtId="0" fontId="2" fillId="47" borderId="4" xfId="0" applyFont="1" applyFill="1" applyBorder="1">
      <alignment vertical="center"/>
    </xf>
    <xf numFmtId="176" fontId="2" fillId="47" borderId="1" xfId="0" applyNumberFormat="1" applyFont="1" applyFill="1" applyBorder="1">
      <alignment vertical="center"/>
    </xf>
    <xf numFmtId="0" fontId="0" fillId="47" borderId="5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abSelected="1" topLeftCell="G61" workbookViewId="0">
      <selection activeCell="A73" sqref="A73:XFD73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0" customWidth="1"/>
    <col min="5" max="5" width="12.5" style="19" bestFit="1" customWidth="1"/>
    <col min="6" max="6" width="11.25" style="90" customWidth="1"/>
    <col min="7" max="7" width="14.25" style="151" customWidth="1"/>
    <col min="8" max="9" width="12.5" style="114" bestFit="1" customWidth="1"/>
    <col min="10" max="10" width="14.25" style="114" customWidth="1"/>
    <col min="11" max="11" width="14.875" style="157" bestFit="1" customWidth="1"/>
    <col min="12" max="12" width="11.25" style="118" bestFit="1" customWidth="1"/>
    <col min="13" max="13" width="14.25" style="134" bestFit="1" customWidth="1"/>
    <col min="14" max="14" width="16.625" style="133" bestFit="1" customWidth="1"/>
    <col min="15" max="15" width="9.125" style="92" bestFit="1" customWidth="1"/>
    <col min="16" max="16" width="14.25" style="134" bestFit="1" customWidth="1"/>
    <col min="17" max="17" width="16.625" style="168" bestFit="1" customWidth="1"/>
    <col min="18" max="18" width="12.5" style="1" bestFit="1" customWidth="1"/>
    <col min="19" max="19" width="12.375" style="1" bestFit="1" customWidth="1"/>
  </cols>
  <sheetData>
    <row r="1" spans="1:20" x14ac:dyDescent="0.3">
      <c r="A1" s="220"/>
      <c r="B1" s="220"/>
      <c r="C1" s="221"/>
      <c r="D1" s="222" t="s">
        <v>85</v>
      </c>
      <c r="E1" s="223"/>
      <c r="F1" s="223"/>
      <c r="G1" s="223"/>
      <c r="H1" s="227" t="s">
        <v>179</v>
      </c>
      <c r="I1" s="227"/>
      <c r="J1" s="224" t="s">
        <v>169</v>
      </c>
      <c r="K1" s="225"/>
      <c r="L1" s="226"/>
      <c r="M1" s="216" t="s">
        <v>170</v>
      </c>
      <c r="N1" s="217"/>
      <c r="O1" s="217"/>
      <c r="P1" s="218"/>
      <c r="Q1" s="213" t="s">
        <v>182</v>
      </c>
      <c r="R1" s="210" t="s">
        <v>183</v>
      </c>
      <c r="S1" s="211" t="s">
        <v>184</v>
      </c>
    </row>
    <row r="2" spans="1:20" ht="33" x14ac:dyDescent="0.3">
      <c r="A2" s="220"/>
      <c r="B2" s="220"/>
      <c r="C2" s="221"/>
      <c r="D2" s="165" t="s">
        <v>166</v>
      </c>
      <c r="E2" s="159" t="s">
        <v>165</v>
      </c>
      <c r="F2" s="110" t="s">
        <v>171</v>
      </c>
      <c r="G2" s="146" t="s">
        <v>172</v>
      </c>
      <c r="H2" s="158" t="s">
        <v>180</v>
      </c>
      <c r="I2" s="158" t="s">
        <v>181</v>
      </c>
      <c r="J2" s="158" t="s">
        <v>178</v>
      </c>
      <c r="K2" s="152" t="s">
        <v>86</v>
      </c>
      <c r="L2" s="129" t="s">
        <v>12</v>
      </c>
      <c r="M2" s="135" t="s">
        <v>175</v>
      </c>
      <c r="N2" s="131" t="s">
        <v>87</v>
      </c>
      <c r="O2" s="111" t="s">
        <v>12</v>
      </c>
      <c r="P2" s="137" t="s">
        <v>176</v>
      </c>
      <c r="Q2" s="213"/>
      <c r="R2" s="210"/>
      <c r="S2" s="211"/>
    </row>
    <row r="3" spans="1:20" s="17" customFormat="1" x14ac:dyDescent="0.3">
      <c r="A3" s="24" t="s">
        <v>13</v>
      </c>
      <c r="B3" s="24"/>
      <c r="C3" s="25"/>
      <c r="D3" s="91">
        <v>0</v>
      </c>
      <c r="E3" s="160"/>
      <c r="F3" s="112"/>
      <c r="G3" s="147"/>
      <c r="H3" s="112"/>
      <c r="I3" s="112"/>
      <c r="J3" s="112"/>
      <c r="K3" s="153">
        <v>800000</v>
      </c>
      <c r="L3" s="130"/>
      <c r="M3" s="39">
        <v>0</v>
      </c>
      <c r="N3" s="132">
        <v>0</v>
      </c>
      <c r="O3" s="25"/>
      <c r="P3" s="39">
        <v>0</v>
      </c>
      <c r="Q3" s="168"/>
      <c r="R3" s="18"/>
      <c r="S3" s="18"/>
    </row>
    <row r="4" spans="1:20" s="22" customFormat="1" hidden="1" x14ac:dyDescent="0.3">
      <c r="A4" s="22">
        <v>1</v>
      </c>
      <c r="B4" s="219">
        <v>2022</v>
      </c>
      <c r="C4" s="127">
        <v>1</v>
      </c>
      <c r="D4" s="166">
        <v>2500000</v>
      </c>
      <c r="E4" s="161">
        <v>0</v>
      </c>
      <c r="F4" s="114"/>
      <c r="G4" s="148">
        <v>400000</v>
      </c>
      <c r="H4" s="114"/>
      <c r="I4" s="114"/>
      <c r="J4" s="114"/>
      <c r="K4" s="153">
        <f t="shared" ref="K4:K15" si="0" xml:space="preserve"> (K3 + G4) + ((K3 + G4) * O4 )</f>
        <v>1212000</v>
      </c>
      <c r="L4" s="130"/>
      <c r="M4" s="39"/>
      <c r="N4" s="132">
        <v>0</v>
      </c>
      <c r="O4" s="25">
        <v>0.01</v>
      </c>
      <c r="P4" s="24"/>
      <c r="Q4" s="168"/>
      <c r="T4" s="96"/>
    </row>
    <row r="5" spans="1:20" s="22" customFormat="1" hidden="1" x14ac:dyDescent="0.3">
      <c r="B5" s="219"/>
      <c r="C5" s="127">
        <v>2</v>
      </c>
      <c r="D5" s="166">
        <v>2500000</v>
      </c>
      <c r="E5" s="161">
        <v>0</v>
      </c>
      <c r="F5" s="114"/>
      <c r="G5" s="148">
        <v>400000</v>
      </c>
      <c r="H5" s="114"/>
      <c r="I5" s="114"/>
      <c r="J5" s="114"/>
      <c r="K5" s="153">
        <f t="shared" si="0"/>
        <v>1628120</v>
      </c>
      <c r="L5" s="130"/>
      <c r="M5" s="39"/>
      <c r="N5" s="132">
        <v>0</v>
      </c>
      <c r="O5" s="25">
        <v>0.01</v>
      </c>
      <c r="P5" s="24"/>
      <c r="Q5" s="168"/>
      <c r="T5" s="96"/>
    </row>
    <row r="6" spans="1:20" s="22" customFormat="1" hidden="1" x14ac:dyDescent="0.3">
      <c r="B6" s="219"/>
      <c r="C6" s="127">
        <v>3</v>
      </c>
      <c r="D6" s="166">
        <v>2500000</v>
      </c>
      <c r="E6" s="161">
        <v>0</v>
      </c>
      <c r="F6" s="114"/>
      <c r="G6" s="148">
        <v>400000</v>
      </c>
      <c r="H6" s="114"/>
      <c r="I6" s="114"/>
      <c r="J6" s="114"/>
      <c r="K6" s="153">
        <f t="shared" si="0"/>
        <v>2048401.2</v>
      </c>
      <c r="L6" s="130"/>
      <c r="M6" s="39"/>
      <c r="N6" s="132">
        <v>0</v>
      </c>
      <c r="O6" s="25">
        <v>0.01</v>
      </c>
      <c r="P6" s="24"/>
      <c r="Q6" s="168"/>
      <c r="T6" s="96"/>
    </row>
    <row r="7" spans="1:20" s="22" customFormat="1" hidden="1" x14ac:dyDescent="0.3">
      <c r="B7" s="219"/>
      <c r="C7" s="127">
        <v>4</v>
      </c>
      <c r="D7" s="166">
        <v>2500000</v>
      </c>
      <c r="E7" s="161">
        <v>0</v>
      </c>
      <c r="F7" s="114"/>
      <c r="G7" s="148">
        <v>400000</v>
      </c>
      <c r="H7" s="114"/>
      <c r="I7" s="114"/>
      <c r="J7" s="114"/>
      <c r="K7" s="153">
        <f t="shared" si="0"/>
        <v>2472885.2120000003</v>
      </c>
      <c r="L7" s="130"/>
      <c r="M7" s="39"/>
      <c r="N7" s="132">
        <v>0</v>
      </c>
      <c r="O7" s="25">
        <v>0.01</v>
      </c>
      <c r="P7" s="24"/>
      <c r="Q7" s="168"/>
      <c r="T7" s="96"/>
    </row>
    <row r="8" spans="1:20" s="22" customFormat="1" hidden="1" x14ac:dyDescent="0.3">
      <c r="B8" s="219"/>
      <c r="C8" s="127">
        <v>5</v>
      </c>
      <c r="D8" s="166">
        <v>2500000</v>
      </c>
      <c r="E8" s="161">
        <v>1000000</v>
      </c>
      <c r="F8" s="114"/>
      <c r="G8" s="148">
        <v>400000</v>
      </c>
      <c r="H8" s="114"/>
      <c r="I8" s="114"/>
      <c r="J8" s="114"/>
      <c r="K8" s="153">
        <f t="shared" si="0"/>
        <v>2901614.0641200002</v>
      </c>
      <c r="L8" s="130"/>
      <c r="M8" s="39"/>
      <c r="N8" s="132">
        <v>0</v>
      </c>
      <c r="O8" s="25">
        <v>0.01</v>
      </c>
      <c r="P8" s="24"/>
      <c r="Q8" s="168"/>
      <c r="T8" s="96"/>
    </row>
    <row r="9" spans="1:20" s="22" customFormat="1" hidden="1" x14ac:dyDescent="0.3">
      <c r="B9" s="219"/>
      <c r="C9" s="127">
        <v>6</v>
      </c>
      <c r="D9" s="166">
        <v>2500000</v>
      </c>
      <c r="E9" s="161">
        <v>0</v>
      </c>
      <c r="F9" s="114"/>
      <c r="G9" s="148">
        <v>400000</v>
      </c>
      <c r="H9" s="114"/>
      <c r="I9" s="114"/>
      <c r="J9" s="114"/>
      <c r="K9" s="153">
        <f t="shared" si="0"/>
        <v>3334630.2047612001</v>
      </c>
      <c r="L9" s="130"/>
      <c r="M9" s="39"/>
      <c r="N9" s="132">
        <v>0</v>
      </c>
      <c r="O9" s="25">
        <v>0.01</v>
      </c>
      <c r="P9" s="24"/>
      <c r="Q9" s="168"/>
      <c r="T9" s="96"/>
    </row>
    <row r="10" spans="1:20" s="22" customFormat="1" hidden="1" x14ac:dyDescent="0.3">
      <c r="B10" s="219"/>
      <c r="C10" s="127">
        <v>7</v>
      </c>
      <c r="D10" s="166">
        <v>2500000</v>
      </c>
      <c r="E10" s="161">
        <v>600000</v>
      </c>
      <c r="F10" s="114"/>
      <c r="G10" s="148">
        <v>400000</v>
      </c>
      <c r="H10" s="114"/>
      <c r="I10" s="114"/>
      <c r="J10" s="114"/>
      <c r="K10" s="153">
        <f t="shared" si="0"/>
        <v>3771976.5068088123</v>
      </c>
      <c r="L10" s="130"/>
      <c r="M10" s="39"/>
      <c r="N10" s="132">
        <v>0</v>
      </c>
      <c r="O10" s="25">
        <v>0.01</v>
      </c>
      <c r="P10" s="24"/>
      <c r="Q10" s="168"/>
      <c r="T10" s="96"/>
    </row>
    <row r="11" spans="1:20" s="22" customFormat="1" hidden="1" x14ac:dyDescent="0.3">
      <c r="B11" s="219"/>
      <c r="C11" s="127">
        <v>8</v>
      </c>
      <c r="D11" s="166">
        <v>2500000</v>
      </c>
      <c r="E11" s="161">
        <v>5056544</v>
      </c>
      <c r="F11" s="114"/>
      <c r="G11" s="148">
        <v>400000</v>
      </c>
      <c r="H11" s="114"/>
      <c r="I11" s="114"/>
      <c r="J11" s="114"/>
      <c r="K11" s="153">
        <f t="shared" si="0"/>
        <v>4213696.2718769005</v>
      </c>
      <c r="L11" s="130"/>
      <c r="M11" s="39"/>
      <c r="N11" s="132">
        <v>0</v>
      </c>
      <c r="O11" s="25">
        <v>0.01</v>
      </c>
      <c r="P11" s="24"/>
      <c r="Q11" s="168"/>
      <c r="T11" s="96"/>
    </row>
    <row r="12" spans="1:20" s="22" customFormat="1" hidden="1" x14ac:dyDescent="0.3">
      <c r="B12" s="219"/>
      <c r="C12" s="127">
        <v>9</v>
      </c>
      <c r="D12" s="166">
        <v>1800000</v>
      </c>
      <c r="E12" s="161">
        <v>1600000</v>
      </c>
      <c r="F12" s="114"/>
      <c r="G12" s="148">
        <v>400000</v>
      </c>
      <c r="H12" s="114"/>
      <c r="I12" s="114"/>
      <c r="J12" s="114"/>
      <c r="K12" s="153">
        <f t="shared" si="0"/>
        <v>4696742.8047706848</v>
      </c>
      <c r="L12" s="130"/>
      <c r="M12" s="39"/>
      <c r="N12" s="132">
        <v>0</v>
      </c>
      <c r="O12" s="25">
        <v>1.7999999999999999E-2</v>
      </c>
      <c r="P12" s="24"/>
      <c r="Q12" s="168"/>
      <c r="T12" s="96"/>
    </row>
    <row r="13" spans="1:20" s="22" customFormat="1" hidden="1" x14ac:dyDescent="0.3">
      <c r="B13" s="219"/>
      <c r="C13" s="127">
        <v>10</v>
      </c>
      <c r="D13" s="166">
        <v>4500000</v>
      </c>
      <c r="E13" s="161">
        <v>3700000</v>
      </c>
      <c r="F13" s="114"/>
      <c r="G13" s="148">
        <v>400000</v>
      </c>
      <c r="H13" s="114"/>
      <c r="I13" s="114"/>
      <c r="J13" s="114"/>
      <c r="K13" s="153">
        <f t="shared" si="0"/>
        <v>4638035.9523413228</v>
      </c>
      <c r="L13" s="130"/>
      <c r="M13" s="39"/>
      <c r="N13" s="132">
        <v>0</v>
      </c>
      <c r="O13" s="25">
        <v>-0.09</v>
      </c>
      <c r="P13" s="24"/>
      <c r="Q13" s="168"/>
      <c r="T13" s="96"/>
    </row>
    <row r="14" spans="1:20" s="23" customFormat="1" ht="15.75" hidden="1" customHeight="1" thickBot="1" x14ac:dyDescent="0.3">
      <c r="A14" s="22"/>
      <c r="B14" s="219"/>
      <c r="C14" s="127">
        <v>11</v>
      </c>
      <c r="D14" s="166">
        <v>3500000</v>
      </c>
      <c r="E14" s="161">
        <v>0</v>
      </c>
      <c r="F14" s="114"/>
      <c r="G14" s="148">
        <v>400000</v>
      </c>
      <c r="H14" s="114"/>
      <c r="I14" s="114"/>
      <c r="J14" s="114"/>
      <c r="K14" s="153">
        <f t="shared" si="0"/>
        <v>5128720.5994834667</v>
      </c>
      <c r="L14" s="130"/>
      <c r="M14" s="39"/>
      <c r="N14" s="132">
        <v>0</v>
      </c>
      <c r="O14" s="25">
        <v>1.7999999999999999E-2</v>
      </c>
      <c r="P14" s="24"/>
      <c r="Q14" s="168"/>
      <c r="R14" s="22"/>
      <c r="S14" s="22"/>
      <c r="T14" s="97"/>
    </row>
    <row r="15" spans="1:20" s="21" customFormat="1" ht="17.25" hidden="1" thickBot="1" x14ac:dyDescent="0.35">
      <c r="A15" s="40"/>
      <c r="B15" s="219"/>
      <c r="C15" s="128">
        <v>12</v>
      </c>
      <c r="D15" s="166">
        <v>2500000</v>
      </c>
      <c r="E15" s="162">
        <v>1000000</v>
      </c>
      <c r="F15" s="115"/>
      <c r="G15" s="149">
        <v>400000</v>
      </c>
      <c r="H15" s="115"/>
      <c r="I15" s="115"/>
      <c r="J15" s="115"/>
      <c r="K15" s="132">
        <f t="shared" si="0"/>
        <v>5241227.1283103265</v>
      </c>
      <c r="L15" s="130"/>
      <c r="M15" s="39"/>
      <c r="N15" s="132">
        <v>0</v>
      </c>
      <c r="O15" s="136">
        <v>-5.1999999999999998E-2</v>
      </c>
      <c r="P15" s="91"/>
      <c r="Q15" s="168"/>
      <c r="R15" s="40"/>
      <c r="S15" s="40"/>
      <c r="T15" s="38"/>
    </row>
    <row r="16" spans="1:20" s="35" customFormat="1" x14ac:dyDescent="0.3">
      <c r="A16" s="22">
        <v>2</v>
      </c>
      <c r="B16" s="214">
        <v>2023</v>
      </c>
      <c r="C16" s="127">
        <v>1</v>
      </c>
      <c r="D16" s="167">
        <v>2500000</v>
      </c>
      <c r="E16" s="161">
        <v>0</v>
      </c>
      <c r="F16" s="113"/>
      <c r="G16" s="150">
        <v>400000</v>
      </c>
      <c r="H16" s="113"/>
      <c r="I16" s="113"/>
      <c r="J16" s="113"/>
      <c r="K16" s="141">
        <f xml:space="preserve"> (K15 + 400000) + ((K15 + 400000) * O16 )</f>
        <v>5906364.8033409119</v>
      </c>
      <c r="L16" s="143"/>
      <c r="M16" s="140">
        <v>0</v>
      </c>
      <c r="N16" s="141">
        <v>0</v>
      </c>
      <c r="O16" s="142">
        <v>4.7E-2</v>
      </c>
      <c r="P16" s="144"/>
      <c r="Q16" s="144"/>
      <c r="R16" s="22"/>
      <c r="S16" s="22"/>
      <c r="T16" s="98"/>
    </row>
    <row r="17" spans="1:20" s="22" customFormat="1" x14ac:dyDescent="0.3">
      <c r="B17" s="214"/>
      <c r="C17" s="127">
        <v>2</v>
      </c>
      <c r="D17" s="167">
        <v>2500000</v>
      </c>
      <c r="E17" s="161">
        <v>0</v>
      </c>
      <c r="F17" s="113"/>
      <c r="G17" s="150">
        <v>400000</v>
      </c>
      <c r="H17" s="113"/>
      <c r="I17" s="113"/>
      <c r="J17" s="113"/>
      <c r="K17" s="141">
        <f xml:space="preserve"> (K16 + 400000) + ((K16 + 400000) * O17 )</f>
        <v>6325283.8977509346</v>
      </c>
      <c r="L17" s="143"/>
      <c r="M17" s="140">
        <v>0</v>
      </c>
      <c r="N17" s="141">
        <v>0</v>
      </c>
      <c r="O17" s="142">
        <v>3.0000000000000001E-3</v>
      </c>
      <c r="P17" s="144"/>
      <c r="Q17" s="144"/>
      <c r="T17" s="96"/>
    </row>
    <row r="18" spans="1:20" s="22" customFormat="1" x14ac:dyDescent="0.3">
      <c r="B18" s="214"/>
      <c r="C18" s="127">
        <v>3</v>
      </c>
      <c r="D18" s="167">
        <v>2500000</v>
      </c>
      <c r="E18" s="161">
        <v>0</v>
      </c>
      <c r="F18" s="113"/>
      <c r="G18" s="150">
        <v>400000</v>
      </c>
      <c r="H18" s="113"/>
      <c r="I18" s="113"/>
      <c r="J18" s="113"/>
      <c r="K18" s="141">
        <f xml:space="preserve"> (K17 + 400000) + ((K17 + 400000) * O18 )</f>
        <v>6557151.8003071612</v>
      </c>
      <c r="L18" s="143"/>
      <c r="M18" s="140">
        <v>0</v>
      </c>
      <c r="N18" s="141">
        <v>7000000</v>
      </c>
      <c r="O18" s="142">
        <v>-2.5000000000000001E-2</v>
      </c>
      <c r="P18" s="144"/>
      <c r="Q18" s="144"/>
      <c r="T18" s="96"/>
    </row>
    <row r="19" spans="1:20" s="22" customFormat="1" x14ac:dyDescent="0.3">
      <c r="B19" s="214"/>
      <c r="C19" s="127">
        <v>4</v>
      </c>
      <c r="D19" s="167">
        <v>500000</v>
      </c>
      <c r="E19" s="161">
        <v>0</v>
      </c>
      <c r="F19" s="113"/>
      <c r="G19" s="150">
        <v>400000</v>
      </c>
      <c r="H19" s="113"/>
      <c r="I19" s="113"/>
      <c r="J19" s="113"/>
      <c r="K19" s="141">
        <f xml:space="preserve"> (K18 + 400000) + ((K18 + 400000) * O19 )</f>
        <v>6365793.8972810525</v>
      </c>
      <c r="L19" s="143"/>
      <c r="M19" s="140">
        <v>0</v>
      </c>
      <c r="N19" s="141">
        <f xml:space="preserve"> (N18 + D19 - E19 - M19) + ((N18 + D19 - E19 - M19) * O19)</f>
        <v>6862500</v>
      </c>
      <c r="O19" s="142">
        <v>-8.5000000000000006E-2</v>
      </c>
      <c r="P19" s="144"/>
      <c r="Q19" s="144"/>
      <c r="T19" s="96"/>
    </row>
    <row r="20" spans="1:20" s="22" customFormat="1" x14ac:dyDescent="0.3">
      <c r="B20" s="214"/>
      <c r="C20" s="127">
        <v>5</v>
      </c>
      <c r="D20" s="167">
        <v>100000</v>
      </c>
      <c r="E20" s="161">
        <v>0</v>
      </c>
      <c r="F20" s="113">
        <v>100000</v>
      </c>
      <c r="G20" s="150">
        <v>400000</v>
      </c>
      <c r="H20" s="113"/>
      <c r="I20" s="113"/>
      <c r="J20" s="113"/>
      <c r="K20" s="141">
        <f xml:space="preserve"> (K19 + G20 + F20) + ((K19 + G20 + F20) * L20 )</f>
        <v>7957455.1269487403</v>
      </c>
      <c r="L20" s="139">
        <v>0.159</v>
      </c>
      <c r="M20" s="140">
        <v>0</v>
      </c>
      <c r="N20" s="141">
        <f xml:space="preserve"> (N19 + D20 - E20 - M20) + ((N19 + D20 - E20 - M20) * O20)</f>
        <v>6266250</v>
      </c>
      <c r="O20" s="142">
        <v>-0.1</v>
      </c>
      <c r="P20" s="140">
        <f xml:space="preserve"> M20 + N20</f>
        <v>6266250</v>
      </c>
      <c r="Q20" s="138">
        <f xml:space="preserve"> K20 + P20</f>
        <v>14223705.12694874</v>
      </c>
      <c r="T20" s="96"/>
    </row>
    <row r="21" spans="1:20" s="22" customFormat="1" x14ac:dyDescent="0.3">
      <c r="B21" s="214"/>
      <c r="C21" s="127">
        <v>6</v>
      </c>
      <c r="D21" s="167">
        <v>15000000</v>
      </c>
      <c r="E21" s="161">
        <v>0</v>
      </c>
      <c r="F21" s="113">
        <v>750000</v>
      </c>
      <c r="G21" s="150">
        <v>500000</v>
      </c>
      <c r="H21" s="113"/>
      <c r="I21" s="113"/>
      <c r="J21" s="113"/>
      <c r="K21" s="141">
        <f xml:space="preserve"> (K20 + G21 + F21) + ((K20 + G21 + F21) * L21 )</f>
        <v>9373189.319233818</v>
      </c>
      <c r="L21" s="139">
        <v>1.7999999999999999E-2</v>
      </c>
      <c r="M21" s="140">
        <v>50000</v>
      </c>
      <c r="N21" s="141">
        <f xml:space="preserve"> (N20 + D21 - E21 - M21) + ((N20 + D21 - E21 - M21) * O21)</f>
        <v>24610850</v>
      </c>
      <c r="O21" s="142">
        <v>0.16</v>
      </c>
      <c r="P21" s="140">
        <f xml:space="preserve"> M21 + N21</f>
        <v>24660850</v>
      </c>
      <c r="Q21" s="138">
        <f xml:space="preserve"> K21 + P21</f>
        <v>34034039.31923382</v>
      </c>
      <c r="T21" s="96"/>
    </row>
    <row r="22" spans="1:20" s="22" customFormat="1" x14ac:dyDescent="0.3">
      <c r="B22" s="214"/>
      <c r="C22" s="127">
        <v>7</v>
      </c>
      <c r="D22" s="167">
        <v>700000</v>
      </c>
      <c r="E22" s="161">
        <v>0</v>
      </c>
      <c r="F22" s="113">
        <v>300000</v>
      </c>
      <c r="G22" s="150">
        <v>500000</v>
      </c>
      <c r="H22" s="113"/>
      <c r="I22" s="113"/>
      <c r="J22" s="113"/>
      <c r="K22" s="141">
        <f t="shared" ref="K22:K85" si="1" xml:space="preserve"> (K21 + G22 + F22) + ((K21 + G22 + F22) * L22 )</f>
        <v>10356306.726980027</v>
      </c>
      <c r="L22" s="139">
        <v>1.7999999999999999E-2</v>
      </c>
      <c r="M22" s="140">
        <v>100000</v>
      </c>
      <c r="N22" s="141">
        <f xml:space="preserve"> (N21 + D22 - E22 - M22) + ((N21 + D22 - E22 - M22) * O22)</f>
        <v>27227718</v>
      </c>
      <c r="O22" s="142">
        <v>0.08</v>
      </c>
      <c r="P22" s="140">
        <f t="shared" ref="P22:P85" si="2" xml:space="preserve"> M22 + N22</f>
        <v>27327718</v>
      </c>
      <c r="Q22" s="138">
        <f t="shared" ref="Q22:Q85" si="3" xml:space="preserve"> K22 + P22</f>
        <v>37684024.726980031</v>
      </c>
      <c r="T22" s="96"/>
    </row>
    <row r="23" spans="1:20" s="22" customFormat="1" x14ac:dyDescent="0.3">
      <c r="B23" s="214"/>
      <c r="C23" s="127">
        <v>8</v>
      </c>
      <c r="D23" s="167">
        <v>1100000</v>
      </c>
      <c r="E23" s="161">
        <v>17450000</v>
      </c>
      <c r="F23" s="113">
        <v>300000</v>
      </c>
      <c r="G23" s="150">
        <v>100000</v>
      </c>
      <c r="H23" s="113"/>
      <c r="I23" s="113"/>
      <c r="J23" s="113"/>
      <c r="K23" s="141">
        <f t="shared" si="1"/>
        <v>10853113.487522848</v>
      </c>
      <c r="L23" s="139">
        <v>8.9999999999999993E-3</v>
      </c>
      <c r="M23" s="140">
        <v>50000</v>
      </c>
      <c r="N23" s="141">
        <f xml:space="preserve"> (N22 + D23 - E23 - M23) + ((N22 + D23 - E23 - M23) * O23)</f>
        <v>9095283.1199999992</v>
      </c>
      <c r="O23" s="142">
        <v>-0.16</v>
      </c>
      <c r="P23" s="140">
        <f t="shared" si="2"/>
        <v>9145283.1199999992</v>
      </c>
      <c r="Q23" s="138">
        <f t="shared" si="3"/>
        <v>19998396.607522845</v>
      </c>
      <c r="T23" s="96"/>
    </row>
    <row r="24" spans="1:20" s="22" customFormat="1" x14ac:dyDescent="0.3">
      <c r="B24" s="214"/>
      <c r="C24" s="127">
        <v>9</v>
      </c>
      <c r="D24" s="167">
        <v>1100000</v>
      </c>
      <c r="E24" s="161">
        <v>0</v>
      </c>
      <c r="F24" s="113">
        <v>300000</v>
      </c>
      <c r="G24" s="150">
        <v>100000</v>
      </c>
      <c r="H24" s="113"/>
      <c r="I24" s="113"/>
      <c r="J24" s="113"/>
      <c r="K24" s="141">
        <f t="shared" si="1"/>
        <v>11050557.444747437</v>
      </c>
      <c r="L24" s="139">
        <v>-1.7999999999999999E-2</v>
      </c>
      <c r="M24" s="140">
        <v>50000</v>
      </c>
      <c r="N24" s="141">
        <f t="shared" ref="N24:N87" si="4" xml:space="preserve"> (N23 + D24 - E24 - M24) + ((N23 + D24 - E24 - M24) * O24)</f>
        <v>7507509.5088</v>
      </c>
      <c r="O24" s="142">
        <v>-0.26</v>
      </c>
      <c r="P24" s="140">
        <f t="shared" si="2"/>
        <v>7557509.5088</v>
      </c>
      <c r="Q24" s="138">
        <f t="shared" si="3"/>
        <v>18608066.953547437</v>
      </c>
      <c r="T24" s="96"/>
    </row>
    <row r="25" spans="1:20" s="22" customFormat="1" x14ac:dyDescent="0.3">
      <c r="B25" s="214"/>
      <c r="C25" s="127">
        <v>10</v>
      </c>
      <c r="D25" s="167">
        <v>7100000</v>
      </c>
      <c r="E25" s="161">
        <v>0</v>
      </c>
      <c r="F25" s="113">
        <v>300000</v>
      </c>
      <c r="G25" s="150">
        <v>100000</v>
      </c>
      <c r="H25" s="113">
        <v>16000000</v>
      </c>
      <c r="I25" s="113">
        <v>70000000</v>
      </c>
      <c r="J25" s="113">
        <v>54000000</v>
      </c>
      <c r="K25" s="141">
        <f t="shared" si="1"/>
        <v>11656667.478752891</v>
      </c>
      <c r="L25" s="139">
        <v>1.7999999999999999E-2</v>
      </c>
      <c r="M25" s="140">
        <v>50000</v>
      </c>
      <c r="N25" s="141">
        <f t="shared" si="4"/>
        <v>9316806.0856320001</v>
      </c>
      <c r="O25" s="142">
        <v>-0.36</v>
      </c>
      <c r="P25" s="140">
        <f t="shared" si="2"/>
        <v>9366806.0856320001</v>
      </c>
      <c r="Q25" s="138">
        <f t="shared" si="3"/>
        <v>21023473.564384893</v>
      </c>
      <c r="R25" s="113">
        <f xml:space="preserve"> H25 + I25</f>
        <v>86000000</v>
      </c>
      <c r="S25" s="113">
        <f xml:space="preserve"> J25 + Q25</f>
        <v>75023473.564384893</v>
      </c>
      <c r="T25" s="96"/>
    </row>
    <row r="26" spans="1:20" s="23" customFormat="1" ht="17.25" thickBot="1" x14ac:dyDescent="0.35">
      <c r="A26" s="22"/>
      <c r="B26" s="214"/>
      <c r="C26" s="127">
        <v>11</v>
      </c>
      <c r="D26" s="167">
        <v>4000000</v>
      </c>
      <c r="E26" s="161">
        <v>0</v>
      </c>
      <c r="F26" s="113">
        <v>300000</v>
      </c>
      <c r="G26" s="150">
        <v>100000</v>
      </c>
      <c r="H26" s="113">
        <v>10600000</v>
      </c>
      <c r="I26" s="113">
        <v>70000000</v>
      </c>
      <c r="J26" s="113">
        <v>54000000</v>
      </c>
      <c r="K26" s="141">
        <f t="shared" si="1"/>
        <v>11839647.464135339</v>
      </c>
      <c r="L26" s="139">
        <v>-1.7999999999999999E-2</v>
      </c>
      <c r="M26" s="140">
        <v>50000</v>
      </c>
      <c r="N26" s="141">
        <f t="shared" si="4"/>
        <v>8623423.9556608014</v>
      </c>
      <c r="O26" s="142">
        <v>-0.35</v>
      </c>
      <c r="P26" s="140">
        <f t="shared" si="2"/>
        <v>8673423.9556608014</v>
      </c>
      <c r="Q26" s="138">
        <f t="shared" si="3"/>
        <v>20513071.419796139</v>
      </c>
      <c r="R26" s="113">
        <f xml:space="preserve"> H26 + I26</f>
        <v>80600000</v>
      </c>
      <c r="S26" s="113">
        <f xml:space="preserve"> J26 + Q26</f>
        <v>74513071.419796139</v>
      </c>
      <c r="T26" s="97"/>
    </row>
    <row r="27" spans="1:20" s="209" customFormat="1" ht="17.25" thickBot="1" x14ac:dyDescent="0.35">
      <c r="A27" s="22"/>
      <c r="B27" s="214"/>
      <c r="C27" s="127">
        <v>12</v>
      </c>
      <c r="D27" s="167">
        <v>1400000</v>
      </c>
      <c r="E27" s="161">
        <v>0</v>
      </c>
      <c r="F27" s="113">
        <v>0</v>
      </c>
      <c r="G27" s="150">
        <v>100000</v>
      </c>
      <c r="H27" s="113">
        <v>10600000</v>
      </c>
      <c r="I27" s="113">
        <v>70000000</v>
      </c>
      <c r="J27" s="113">
        <v>54000000</v>
      </c>
      <c r="K27" s="141">
        <f t="shared" si="1"/>
        <v>12154561.118489776</v>
      </c>
      <c r="L27" s="139">
        <v>1.7999999999999999E-2</v>
      </c>
      <c r="M27" s="140">
        <v>50000</v>
      </c>
      <c r="N27" s="141">
        <f t="shared" si="4"/>
        <v>8377676.122755073</v>
      </c>
      <c r="O27" s="142">
        <v>-0.16</v>
      </c>
      <c r="P27" s="140">
        <f t="shared" si="2"/>
        <v>8427676.122755073</v>
      </c>
      <c r="Q27" s="138">
        <f t="shared" si="3"/>
        <v>20582237.241244849</v>
      </c>
      <c r="R27" s="113">
        <f t="shared" ref="R27:R90" si="5" xml:space="preserve"> H27 + I27</f>
        <v>80600000</v>
      </c>
      <c r="S27" s="113">
        <f t="shared" ref="S27:S90" si="6" xml:space="preserve"> J27 + Q27</f>
        <v>74582237.241244853</v>
      </c>
      <c r="T27" s="208"/>
    </row>
    <row r="28" spans="1:20" s="26" customFormat="1" x14ac:dyDescent="0.3">
      <c r="A28" s="26">
        <v>3</v>
      </c>
      <c r="B28" s="215">
        <v>2024</v>
      </c>
      <c r="C28" s="27">
        <v>1</v>
      </c>
      <c r="D28" s="163">
        <v>0</v>
      </c>
      <c r="E28" s="163">
        <v>8340000</v>
      </c>
      <c r="F28" s="163">
        <v>300000</v>
      </c>
      <c r="G28" s="148">
        <v>100000</v>
      </c>
      <c r="H28" s="114">
        <v>10600000</v>
      </c>
      <c r="I28" s="114">
        <v>70000000</v>
      </c>
      <c r="J28" s="114">
        <v>54000000</v>
      </c>
      <c r="K28" s="154">
        <f t="shared" si="1"/>
        <v>12680106.729674673</v>
      </c>
      <c r="L28" s="117">
        <v>0.01</v>
      </c>
      <c r="M28" s="39">
        <v>0</v>
      </c>
      <c r="N28" s="132">
        <f t="shared" si="4"/>
        <v>29387.375748956947</v>
      </c>
      <c r="O28" s="142">
        <v>-0.22</v>
      </c>
      <c r="P28" s="39">
        <f t="shared" si="2"/>
        <v>29387.375748956947</v>
      </c>
      <c r="Q28" s="169">
        <f t="shared" si="3"/>
        <v>12709494.105423629</v>
      </c>
      <c r="R28" s="116">
        <f t="shared" si="5"/>
        <v>80600000</v>
      </c>
      <c r="S28" s="116">
        <f t="shared" si="6"/>
        <v>66709494.105423629</v>
      </c>
      <c r="T28" s="101"/>
    </row>
    <row r="29" spans="1:20" s="32" customFormat="1" x14ac:dyDescent="0.3">
      <c r="B29" s="214"/>
      <c r="C29" s="33">
        <v>2</v>
      </c>
      <c r="D29" s="163">
        <v>0</v>
      </c>
      <c r="E29" s="163">
        <v>0</v>
      </c>
      <c r="F29" s="163">
        <v>300000</v>
      </c>
      <c r="G29" s="148">
        <v>100000</v>
      </c>
      <c r="H29" s="114">
        <v>10600000</v>
      </c>
      <c r="I29" s="114">
        <v>70000000</v>
      </c>
      <c r="J29" s="114">
        <v>54000000</v>
      </c>
      <c r="K29" s="155">
        <f t="shared" si="1"/>
        <v>13315548.650808817</v>
      </c>
      <c r="L29" s="117">
        <v>1.7999999999999999E-2</v>
      </c>
      <c r="M29" s="39">
        <v>0</v>
      </c>
      <c r="N29" s="132">
        <f t="shared" si="4"/>
        <v>29916.348512438173</v>
      </c>
      <c r="O29" s="25">
        <v>1.7999999999999999E-2</v>
      </c>
      <c r="P29" s="39">
        <f t="shared" si="2"/>
        <v>29916.348512438173</v>
      </c>
      <c r="Q29" s="169">
        <f t="shared" si="3"/>
        <v>13345464.999321256</v>
      </c>
      <c r="R29" s="116">
        <f t="shared" si="5"/>
        <v>80600000</v>
      </c>
      <c r="S29" s="116">
        <f t="shared" si="6"/>
        <v>67345464.999321252</v>
      </c>
      <c r="T29" s="102"/>
    </row>
    <row r="30" spans="1:20" s="18" customFormat="1" x14ac:dyDescent="0.3">
      <c r="B30" s="214"/>
      <c r="C30" s="28">
        <v>3</v>
      </c>
      <c r="D30" s="163">
        <v>0</v>
      </c>
      <c r="E30" s="163">
        <v>0</v>
      </c>
      <c r="F30" s="163">
        <v>300000</v>
      </c>
      <c r="G30" s="148">
        <v>100000</v>
      </c>
      <c r="H30" s="114">
        <v>10600000</v>
      </c>
      <c r="I30" s="114">
        <v>70000000</v>
      </c>
      <c r="J30" s="114">
        <v>54000000</v>
      </c>
      <c r="K30" s="155">
        <f t="shared" si="1"/>
        <v>13962428.526523376</v>
      </c>
      <c r="L30" s="117">
        <v>1.7999999999999999E-2</v>
      </c>
      <c r="M30" s="39">
        <v>0</v>
      </c>
      <c r="N30" s="132">
        <f t="shared" si="4"/>
        <v>30454.842785662062</v>
      </c>
      <c r="O30" s="25">
        <v>1.7999999999999999E-2</v>
      </c>
      <c r="P30" s="39">
        <f t="shared" si="2"/>
        <v>30454.842785662062</v>
      </c>
      <c r="Q30" s="169">
        <f t="shared" si="3"/>
        <v>13992883.369309038</v>
      </c>
      <c r="R30" s="116">
        <f t="shared" si="5"/>
        <v>80600000</v>
      </c>
      <c r="S30" s="116">
        <f t="shared" si="6"/>
        <v>67992883.369309038</v>
      </c>
      <c r="T30" s="99"/>
    </row>
    <row r="31" spans="1:20" s="18" customFormat="1" x14ac:dyDescent="0.3">
      <c r="B31" s="214"/>
      <c r="C31" s="28">
        <v>4</v>
      </c>
      <c r="D31" s="163">
        <v>0</v>
      </c>
      <c r="E31" s="163">
        <v>0</v>
      </c>
      <c r="F31" s="163">
        <v>300000</v>
      </c>
      <c r="G31" s="148">
        <v>100000</v>
      </c>
      <c r="H31" s="114">
        <v>10600000</v>
      </c>
      <c r="I31" s="114">
        <v>70000000</v>
      </c>
      <c r="J31" s="114">
        <v>54000000</v>
      </c>
      <c r="K31" s="155">
        <f t="shared" si="1"/>
        <v>14620952.240000797</v>
      </c>
      <c r="L31" s="117">
        <v>1.7999999999999999E-2</v>
      </c>
      <c r="M31" s="39">
        <v>0</v>
      </c>
      <c r="N31" s="132">
        <f t="shared" si="4"/>
        <v>31003.029955803981</v>
      </c>
      <c r="O31" s="25">
        <v>1.7999999999999999E-2</v>
      </c>
      <c r="P31" s="39">
        <f t="shared" si="2"/>
        <v>31003.029955803981</v>
      </c>
      <c r="Q31" s="169">
        <f t="shared" si="3"/>
        <v>14651955.269956602</v>
      </c>
      <c r="R31" s="116">
        <f t="shared" si="5"/>
        <v>80600000</v>
      </c>
      <c r="S31" s="116">
        <f t="shared" si="6"/>
        <v>68651955.269956604</v>
      </c>
      <c r="T31" s="99"/>
    </row>
    <row r="32" spans="1:20" s="18" customFormat="1" x14ac:dyDescent="0.3">
      <c r="B32" s="214"/>
      <c r="C32" s="28">
        <v>5</v>
      </c>
      <c r="D32" s="163">
        <v>0</v>
      </c>
      <c r="E32" s="163">
        <v>0</v>
      </c>
      <c r="F32" s="163">
        <v>300000</v>
      </c>
      <c r="G32" s="148">
        <v>100000</v>
      </c>
      <c r="H32" s="114">
        <v>10600000</v>
      </c>
      <c r="I32" s="114">
        <v>70000000</v>
      </c>
      <c r="J32" s="114">
        <v>54000000</v>
      </c>
      <c r="K32" s="155">
        <f t="shared" si="1"/>
        <v>15291329.380320812</v>
      </c>
      <c r="L32" s="117">
        <v>1.7999999999999999E-2</v>
      </c>
      <c r="M32" s="39">
        <v>0</v>
      </c>
      <c r="N32" s="132">
        <f t="shared" si="4"/>
        <v>31561.084495008454</v>
      </c>
      <c r="O32" s="25">
        <v>1.7999999999999999E-2</v>
      </c>
      <c r="P32" s="39">
        <f t="shared" si="2"/>
        <v>31561.084495008454</v>
      </c>
      <c r="Q32" s="169">
        <f t="shared" si="3"/>
        <v>15322890.46481582</v>
      </c>
      <c r="R32" s="116">
        <f t="shared" si="5"/>
        <v>80600000</v>
      </c>
      <c r="S32" s="116">
        <f t="shared" si="6"/>
        <v>69322890.464815825</v>
      </c>
      <c r="T32" s="99"/>
    </row>
    <row r="33" spans="1:20" s="18" customFormat="1" x14ac:dyDescent="0.3">
      <c r="B33" s="214"/>
      <c r="C33" s="28">
        <v>6</v>
      </c>
      <c r="D33" s="163">
        <v>0</v>
      </c>
      <c r="E33" s="163">
        <v>0</v>
      </c>
      <c r="F33" s="163">
        <v>300000</v>
      </c>
      <c r="G33" s="148">
        <v>100000</v>
      </c>
      <c r="H33" s="114">
        <v>10600000</v>
      </c>
      <c r="I33" s="114">
        <v>70000000</v>
      </c>
      <c r="J33" s="114">
        <v>54000000</v>
      </c>
      <c r="K33" s="155">
        <f t="shared" si="1"/>
        <v>15973773.309166586</v>
      </c>
      <c r="L33" s="117">
        <v>1.7999999999999999E-2</v>
      </c>
      <c r="M33" s="39">
        <v>0</v>
      </c>
      <c r="N33" s="132">
        <f t="shared" si="4"/>
        <v>32129.184015918607</v>
      </c>
      <c r="O33" s="25">
        <v>1.7999999999999999E-2</v>
      </c>
      <c r="P33" s="39">
        <f t="shared" si="2"/>
        <v>32129.184015918607</v>
      </c>
      <c r="Q33" s="169">
        <f t="shared" si="3"/>
        <v>16005902.493182505</v>
      </c>
      <c r="R33" s="116">
        <f t="shared" si="5"/>
        <v>80600000</v>
      </c>
      <c r="S33" s="116">
        <f t="shared" si="6"/>
        <v>70005902.49318251</v>
      </c>
      <c r="T33" s="99"/>
    </row>
    <row r="34" spans="1:20" s="18" customFormat="1" x14ac:dyDescent="0.3">
      <c r="B34" s="214"/>
      <c r="C34" s="28">
        <v>7</v>
      </c>
      <c r="D34" s="163">
        <v>0</v>
      </c>
      <c r="E34" s="163">
        <v>0</v>
      </c>
      <c r="F34" s="163">
        <v>300000</v>
      </c>
      <c r="G34" s="148">
        <v>100000</v>
      </c>
      <c r="H34" s="114">
        <v>10600000</v>
      </c>
      <c r="I34" s="114">
        <v>70000000</v>
      </c>
      <c r="J34" s="114">
        <v>54000000</v>
      </c>
      <c r="K34" s="155">
        <f t="shared" si="1"/>
        <v>16668501.228731584</v>
      </c>
      <c r="L34" s="117">
        <v>1.7999999999999999E-2</v>
      </c>
      <c r="M34" s="39">
        <v>0</v>
      </c>
      <c r="N34" s="132">
        <f t="shared" si="4"/>
        <v>32707.509328205142</v>
      </c>
      <c r="O34" s="25">
        <v>1.7999999999999999E-2</v>
      </c>
      <c r="P34" s="39">
        <f t="shared" si="2"/>
        <v>32707.509328205142</v>
      </c>
      <c r="Q34" s="169">
        <f t="shared" si="3"/>
        <v>16701208.738059789</v>
      </c>
      <c r="R34" s="116">
        <f t="shared" si="5"/>
        <v>80600000</v>
      </c>
      <c r="S34" s="116">
        <f t="shared" si="6"/>
        <v>70701208.738059789</v>
      </c>
      <c r="T34" s="99"/>
    </row>
    <row r="35" spans="1:20" s="18" customFormat="1" x14ac:dyDescent="0.3">
      <c r="B35" s="214"/>
      <c r="C35" s="28">
        <v>8</v>
      </c>
      <c r="D35" s="163">
        <v>0</v>
      </c>
      <c r="E35" s="163">
        <v>0</v>
      </c>
      <c r="F35" s="163">
        <v>300000</v>
      </c>
      <c r="G35" s="148">
        <v>100000</v>
      </c>
      <c r="H35" s="114">
        <v>10600000</v>
      </c>
      <c r="I35" s="114">
        <v>70000000</v>
      </c>
      <c r="J35" s="114">
        <v>54000000</v>
      </c>
      <c r="K35" s="155">
        <f t="shared" si="1"/>
        <v>17375734.250848752</v>
      </c>
      <c r="L35" s="117">
        <v>1.7999999999999999E-2</v>
      </c>
      <c r="M35" s="39">
        <v>0</v>
      </c>
      <c r="N35" s="132">
        <f t="shared" si="4"/>
        <v>33296.244496112835</v>
      </c>
      <c r="O35" s="25">
        <v>1.7999999999999999E-2</v>
      </c>
      <c r="P35" s="39">
        <f t="shared" si="2"/>
        <v>33296.244496112835</v>
      </c>
      <c r="Q35" s="169">
        <f t="shared" si="3"/>
        <v>17409030.495344866</v>
      </c>
      <c r="R35" s="116">
        <f t="shared" si="5"/>
        <v>80600000</v>
      </c>
      <c r="S35" s="116">
        <f t="shared" si="6"/>
        <v>71409030.495344862</v>
      </c>
      <c r="T35" s="99"/>
    </row>
    <row r="36" spans="1:20" s="18" customFormat="1" x14ac:dyDescent="0.3">
      <c r="B36" s="214"/>
      <c r="C36" s="28">
        <v>9</v>
      </c>
      <c r="D36" s="163">
        <v>0</v>
      </c>
      <c r="E36" s="163">
        <v>0</v>
      </c>
      <c r="F36" s="163">
        <v>300000</v>
      </c>
      <c r="G36" s="148">
        <v>100000</v>
      </c>
      <c r="H36" s="114">
        <v>10600000</v>
      </c>
      <c r="I36" s="114">
        <v>70000000</v>
      </c>
      <c r="J36" s="114">
        <v>54000000</v>
      </c>
      <c r="K36" s="155">
        <f t="shared" si="1"/>
        <v>18095697.467364028</v>
      </c>
      <c r="L36" s="117">
        <v>1.7999999999999999E-2</v>
      </c>
      <c r="M36" s="39">
        <v>0</v>
      </c>
      <c r="N36" s="132">
        <f t="shared" si="4"/>
        <v>33895.576897042869</v>
      </c>
      <c r="O36" s="25">
        <v>1.7999999999999999E-2</v>
      </c>
      <c r="P36" s="39">
        <f t="shared" si="2"/>
        <v>33895.576897042869</v>
      </c>
      <c r="Q36" s="169">
        <f t="shared" si="3"/>
        <v>18129593.044261072</v>
      </c>
      <c r="R36" s="116">
        <f t="shared" si="5"/>
        <v>80600000</v>
      </c>
      <c r="S36" s="116">
        <f t="shared" si="6"/>
        <v>72129593.044261068</v>
      </c>
      <c r="T36" s="99"/>
    </row>
    <row r="37" spans="1:20" s="18" customFormat="1" x14ac:dyDescent="0.3">
      <c r="B37" s="214"/>
      <c r="C37" s="28">
        <v>10</v>
      </c>
      <c r="D37" s="163">
        <v>0</v>
      </c>
      <c r="E37" s="163">
        <v>0</v>
      </c>
      <c r="F37" s="163">
        <v>300000</v>
      </c>
      <c r="G37" s="148">
        <v>100000</v>
      </c>
      <c r="H37" s="114">
        <v>10600000</v>
      </c>
      <c r="I37" s="114">
        <v>70000000</v>
      </c>
      <c r="J37" s="114">
        <v>54000000</v>
      </c>
      <c r="K37" s="155">
        <f t="shared" si="1"/>
        <v>18828620.021776579</v>
      </c>
      <c r="L37" s="117">
        <v>1.7999999999999999E-2</v>
      </c>
      <c r="M37" s="39">
        <v>0</v>
      </c>
      <c r="N37" s="132">
        <f t="shared" si="4"/>
        <v>34505.697281189641</v>
      </c>
      <c r="O37" s="25">
        <v>1.7999999999999999E-2</v>
      </c>
      <c r="P37" s="39">
        <f t="shared" si="2"/>
        <v>34505.697281189641</v>
      </c>
      <c r="Q37" s="169">
        <f t="shared" si="3"/>
        <v>18863125.719057769</v>
      </c>
      <c r="R37" s="116">
        <f t="shared" si="5"/>
        <v>80600000</v>
      </c>
      <c r="S37" s="116">
        <f t="shared" si="6"/>
        <v>72863125.719057769</v>
      </c>
      <c r="T37" s="99"/>
    </row>
    <row r="38" spans="1:20" s="29" customFormat="1" ht="17.25" thickBot="1" x14ac:dyDescent="0.35">
      <c r="B38" s="214"/>
      <c r="C38" s="30">
        <v>11</v>
      </c>
      <c r="D38" s="163">
        <v>0</v>
      </c>
      <c r="E38" s="163">
        <v>0</v>
      </c>
      <c r="F38" s="163">
        <v>300000</v>
      </c>
      <c r="G38" s="148">
        <v>100000</v>
      </c>
      <c r="H38" s="114">
        <v>10600000</v>
      </c>
      <c r="I38" s="114">
        <v>70000000</v>
      </c>
      <c r="J38" s="114">
        <v>54000000</v>
      </c>
      <c r="K38" s="155">
        <f t="shared" si="1"/>
        <v>19574735.182168558</v>
      </c>
      <c r="L38" s="117">
        <v>1.7999999999999999E-2</v>
      </c>
      <c r="M38" s="39">
        <v>0</v>
      </c>
      <c r="N38" s="132">
        <f t="shared" si="4"/>
        <v>35126.799832251054</v>
      </c>
      <c r="O38" s="94">
        <v>1.7999999999999999E-2</v>
      </c>
      <c r="P38" s="39">
        <f t="shared" si="2"/>
        <v>35126.799832251054</v>
      </c>
      <c r="Q38" s="169">
        <f t="shared" si="3"/>
        <v>19609861.982000809</v>
      </c>
      <c r="R38" s="116">
        <f t="shared" si="5"/>
        <v>80600000</v>
      </c>
      <c r="S38" s="116">
        <f t="shared" si="6"/>
        <v>73609861.982000813</v>
      </c>
      <c r="T38" s="100"/>
    </row>
    <row r="39" spans="1:20" s="178" customFormat="1" ht="17.25" thickBot="1" x14ac:dyDescent="0.35">
      <c r="A39" s="179"/>
      <c r="B39" s="214"/>
      <c r="C39" s="180">
        <v>12</v>
      </c>
      <c r="D39" s="171">
        <v>0</v>
      </c>
      <c r="E39" s="171">
        <v>0</v>
      </c>
      <c r="F39" s="163">
        <v>300000</v>
      </c>
      <c r="G39" s="173">
        <v>100000</v>
      </c>
      <c r="H39" s="114">
        <v>10600000</v>
      </c>
      <c r="I39" s="172">
        <v>70000000</v>
      </c>
      <c r="J39" s="172">
        <v>54000000</v>
      </c>
      <c r="K39" s="181">
        <f t="shared" si="1"/>
        <v>20334280.415447593</v>
      </c>
      <c r="L39" s="182">
        <v>1.7999999999999999E-2</v>
      </c>
      <c r="M39" s="39">
        <v>0</v>
      </c>
      <c r="N39" s="174">
        <f t="shared" si="4"/>
        <v>35759.082229231572</v>
      </c>
      <c r="O39" s="183">
        <v>1.7999999999999999E-2</v>
      </c>
      <c r="P39" s="175">
        <f t="shared" si="2"/>
        <v>35759.082229231572</v>
      </c>
      <c r="Q39" s="176">
        <f t="shared" si="3"/>
        <v>20370039.497676823</v>
      </c>
      <c r="R39" s="172">
        <f t="shared" si="5"/>
        <v>80600000</v>
      </c>
      <c r="S39" s="172">
        <f t="shared" si="6"/>
        <v>74370039.49767682</v>
      </c>
      <c r="T39" s="177"/>
    </row>
    <row r="40" spans="1:20" s="26" customFormat="1" x14ac:dyDescent="0.3">
      <c r="A40" s="26">
        <v>4</v>
      </c>
      <c r="B40" s="214">
        <v>2025</v>
      </c>
      <c r="C40" s="27">
        <v>1</v>
      </c>
      <c r="D40" s="170">
        <v>1100000</v>
      </c>
      <c r="E40" s="163">
        <v>0</v>
      </c>
      <c r="F40" s="114">
        <v>300000</v>
      </c>
      <c r="G40" s="148">
        <v>100000</v>
      </c>
      <c r="H40" s="114">
        <v>10600000</v>
      </c>
      <c r="I40" s="114">
        <v>70000000</v>
      </c>
      <c r="J40" s="114">
        <v>54000000</v>
      </c>
      <c r="K40" s="155">
        <f t="shared" si="1"/>
        <v>21107497.46292565</v>
      </c>
      <c r="L40" s="117">
        <v>1.7999999999999999E-2</v>
      </c>
      <c r="M40" s="39">
        <v>0</v>
      </c>
      <c r="N40" s="132">
        <f t="shared" si="4"/>
        <v>1140302.1185581484</v>
      </c>
      <c r="O40" s="93">
        <v>4.0000000000000001E-3</v>
      </c>
      <c r="P40" s="39">
        <f t="shared" si="2"/>
        <v>1140302.1185581484</v>
      </c>
      <c r="Q40" s="169">
        <f t="shared" si="3"/>
        <v>22247799.5814838</v>
      </c>
      <c r="R40" s="116">
        <f t="shared" si="5"/>
        <v>80600000</v>
      </c>
      <c r="S40" s="116">
        <f t="shared" si="6"/>
        <v>76247799.581483796</v>
      </c>
      <c r="T40" s="101"/>
    </row>
    <row r="41" spans="1:20" s="18" customFormat="1" x14ac:dyDescent="0.3">
      <c r="B41" s="214"/>
      <c r="C41" s="28">
        <v>2</v>
      </c>
      <c r="D41" s="170">
        <v>1100000</v>
      </c>
      <c r="E41" s="163">
        <v>0</v>
      </c>
      <c r="F41" s="114">
        <v>300000</v>
      </c>
      <c r="G41" s="148">
        <v>100000</v>
      </c>
      <c r="H41" s="114">
        <v>10600000</v>
      </c>
      <c r="I41" s="114">
        <v>70000000</v>
      </c>
      <c r="J41" s="114">
        <v>54000000</v>
      </c>
      <c r="K41" s="155">
        <f t="shared" si="1"/>
        <v>21894632.417258311</v>
      </c>
      <c r="L41" s="117">
        <v>1.7999999999999999E-2</v>
      </c>
      <c r="M41" s="39">
        <v>0</v>
      </c>
      <c r="N41" s="132">
        <f t="shared" si="4"/>
        <v>2280627.5566921951</v>
      </c>
      <c r="O41" s="25">
        <v>1.7999999999999999E-2</v>
      </c>
      <c r="P41" s="39">
        <f t="shared" si="2"/>
        <v>2280627.5566921951</v>
      </c>
      <c r="Q41" s="169">
        <f t="shared" si="3"/>
        <v>24175259.973950505</v>
      </c>
      <c r="R41" s="116">
        <f t="shared" si="5"/>
        <v>80600000</v>
      </c>
      <c r="S41" s="116">
        <f t="shared" si="6"/>
        <v>78175259.973950505</v>
      </c>
      <c r="T41" s="99"/>
    </row>
    <row r="42" spans="1:20" s="18" customFormat="1" x14ac:dyDescent="0.3">
      <c r="B42" s="214"/>
      <c r="C42" s="28">
        <v>3</v>
      </c>
      <c r="D42" s="170">
        <v>1100000</v>
      </c>
      <c r="E42" s="163">
        <v>0</v>
      </c>
      <c r="F42" s="114">
        <v>300000</v>
      </c>
      <c r="G42" s="148">
        <v>100000</v>
      </c>
      <c r="H42" s="114">
        <v>10600000</v>
      </c>
      <c r="I42" s="114">
        <v>70000000</v>
      </c>
      <c r="J42" s="114">
        <v>54000000</v>
      </c>
      <c r="K42" s="155">
        <f t="shared" si="1"/>
        <v>22695935.80076896</v>
      </c>
      <c r="L42" s="117">
        <v>1.7999999999999999E-2</v>
      </c>
      <c r="M42" s="39">
        <v>0</v>
      </c>
      <c r="N42" s="132">
        <f t="shared" si="4"/>
        <v>3441478.8527126545</v>
      </c>
      <c r="O42" s="25">
        <v>1.7999999999999999E-2</v>
      </c>
      <c r="P42" s="39">
        <f t="shared" si="2"/>
        <v>3441478.8527126545</v>
      </c>
      <c r="Q42" s="169">
        <f t="shared" si="3"/>
        <v>26137414.653481614</v>
      </c>
      <c r="R42" s="116">
        <f t="shared" si="5"/>
        <v>80600000</v>
      </c>
      <c r="S42" s="116">
        <f t="shared" si="6"/>
        <v>80137414.653481618</v>
      </c>
      <c r="T42" s="99"/>
    </row>
    <row r="43" spans="1:20" s="18" customFormat="1" x14ac:dyDescent="0.3">
      <c r="B43" s="214"/>
      <c r="C43" s="28">
        <v>4</v>
      </c>
      <c r="D43" s="170">
        <v>1100000</v>
      </c>
      <c r="E43" s="163">
        <v>0</v>
      </c>
      <c r="F43" s="114">
        <v>300000</v>
      </c>
      <c r="G43" s="148">
        <v>100000</v>
      </c>
      <c r="H43" s="114">
        <v>10600000</v>
      </c>
      <c r="I43" s="114">
        <v>70000000</v>
      </c>
      <c r="J43" s="114">
        <v>54000000</v>
      </c>
      <c r="K43" s="155">
        <f t="shared" si="1"/>
        <v>23511662.645182803</v>
      </c>
      <c r="L43" s="117">
        <v>1.7999999999999999E-2</v>
      </c>
      <c r="M43" s="39">
        <v>0</v>
      </c>
      <c r="N43" s="132">
        <f t="shared" si="4"/>
        <v>4623225.4720614823</v>
      </c>
      <c r="O43" s="25">
        <v>1.7999999999999999E-2</v>
      </c>
      <c r="P43" s="39">
        <f t="shared" si="2"/>
        <v>4623225.4720614823</v>
      </c>
      <c r="Q43" s="169">
        <f t="shared" si="3"/>
        <v>28134888.117244285</v>
      </c>
      <c r="R43" s="116">
        <f t="shared" si="5"/>
        <v>80600000</v>
      </c>
      <c r="S43" s="116">
        <f t="shared" si="6"/>
        <v>82134888.117244288</v>
      </c>
      <c r="T43" s="99"/>
    </row>
    <row r="44" spans="1:20" s="18" customFormat="1" x14ac:dyDescent="0.3">
      <c r="B44" s="214"/>
      <c r="C44" s="28">
        <v>5</v>
      </c>
      <c r="D44" s="170">
        <v>1100000</v>
      </c>
      <c r="E44" s="163">
        <v>0</v>
      </c>
      <c r="F44" s="114">
        <v>300000</v>
      </c>
      <c r="G44" s="148">
        <v>100000</v>
      </c>
      <c r="H44" s="114">
        <v>10600000</v>
      </c>
      <c r="I44" s="114">
        <v>70000000</v>
      </c>
      <c r="J44" s="114">
        <v>54000000</v>
      </c>
      <c r="K44" s="155">
        <f t="shared" si="1"/>
        <v>24342072.572796095</v>
      </c>
      <c r="L44" s="117">
        <v>1.7999999999999999E-2</v>
      </c>
      <c r="M44" s="39">
        <v>0</v>
      </c>
      <c r="N44" s="132">
        <f t="shared" si="4"/>
        <v>5826243.5305585889</v>
      </c>
      <c r="O44" s="25">
        <v>1.7999999999999999E-2</v>
      </c>
      <c r="P44" s="39">
        <f t="shared" si="2"/>
        <v>5826243.5305585889</v>
      </c>
      <c r="Q44" s="169">
        <f t="shared" si="3"/>
        <v>30168316.103354685</v>
      </c>
      <c r="R44" s="116">
        <f t="shared" si="5"/>
        <v>80600000</v>
      </c>
      <c r="S44" s="116">
        <f t="shared" si="6"/>
        <v>84168316.103354692</v>
      </c>
      <c r="T44" s="99"/>
    </row>
    <row r="45" spans="1:20" s="18" customFormat="1" x14ac:dyDescent="0.3">
      <c r="B45" s="214"/>
      <c r="C45" s="28">
        <v>6</v>
      </c>
      <c r="D45" s="170">
        <v>1100000</v>
      </c>
      <c r="E45" s="163">
        <v>0</v>
      </c>
      <c r="F45" s="114">
        <v>300000</v>
      </c>
      <c r="G45" s="148">
        <v>100000</v>
      </c>
      <c r="H45" s="114">
        <v>10600000</v>
      </c>
      <c r="I45" s="114">
        <v>70000000</v>
      </c>
      <c r="J45" s="114">
        <v>54000000</v>
      </c>
      <c r="K45" s="155">
        <f t="shared" si="1"/>
        <v>25187429.879106425</v>
      </c>
      <c r="L45" s="117">
        <v>1.7999999999999999E-2</v>
      </c>
      <c r="M45" s="39">
        <v>0</v>
      </c>
      <c r="N45" s="132">
        <f t="shared" si="4"/>
        <v>7050915.9141086433</v>
      </c>
      <c r="O45" s="25">
        <v>1.7999999999999999E-2</v>
      </c>
      <c r="P45" s="39">
        <f t="shared" si="2"/>
        <v>7050915.9141086433</v>
      </c>
      <c r="Q45" s="169">
        <f t="shared" si="3"/>
        <v>32238345.793215066</v>
      </c>
      <c r="R45" s="116">
        <f t="shared" si="5"/>
        <v>80600000</v>
      </c>
      <c r="S45" s="116">
        <f t="shared" si="6"/>
        <v>86238345.793215066</v>
      </c>
      <c r="T45" s="99"/>
    </row>
    <row r="46" spans="1:20" s="18" customFormat="1" x14ac:dyDescent="0.3">
      <c r="B46" s="214"/>
      <c r="C46" s="28">
        <v>7</v>
      </c>
      <c r="D46" s="170">
        <v>1100000</v>
      </c>
      <c r="E46" s="163">
        <v>0</v>
      </c>
      <c r="F46" s="114">
        <v>300000</v>
      </c>
      <c r="G46" s="148">
        <v>100000</v>
      </c>
      <c r="H46" s="114">
        <v>10600000</v>
      </c>
      <c r="I46" s="114">
        <v>70000000</v>
      </c>
      <c r="J46" s="114">
        <v>54000000</v>
      </c>
      <c r="K46" s="155">
        <f t="shared" si="1"/>
        <v>26048003.616930339</v>
      </c>
      <c r="L46" s="117">
        <v>1.7999999999999999E-2</v>
      </c>
      <c r="M46" s="39">
        <v>0</v>
      </c>
      <c r="N46" s="132">
        <f t="shared" si="4"/>
        <v>8297632.4005625993</v>
      </c>
      <c r="O46" s="25">
        <v>1.7999999999999999E-2</v>
      </c>
      <c r="P46" s="39">
        <f t="shared" si="2"/>
        <v>8297632.4005625993</v>
      </c>
      <c r="Q46" s="169">
        <f t="shared" si="3"/>
        <v>34345636.017492935</v>
      </c>
      <c r="R46" s="116">
        <f t="shared" si="5"/>
        <v>80600000</v>
      </c>
      <c r="S46" s="116">
        <f t="shared" si="6"/>
        <v>88345636.017492935</v>
      </c>
      <c r="T46" s="99"/>
    </row>
    <row r="47" spans="1:20" s="18" customFormat="1" x14ac:dyDescent="0.3">
      <c r="B47" s="214"/>
      <c r="C47" s="28">
        <v>8</v>
      </c>
      <c r="D47" s="170">
        <v>1100000</v>
      </c>
      <c r="E47" s="163">
        <v>0</v>
      </c>
      <c r="F47" s="114">
        <v>300000</v>
      </c>
      <c r="G47" s="148">
        <v>100000</v>
      </c>
      <c r="H47" s="114">
        <v>10600000</v>
      </c>
      <c r="I47" s="114">
        <v>70000000</v>
      </c>
      <c r="J47" s="114">
        <v>54000000</v>
      </c>
      <c r="K47" s="155">
        <f t="shared" si="1"/>
        <v>26924067.682035085</v>
      </c>
      <c r="L47" s="117">
        <v>1.7999999999999999E-2</v>
      </c>
      <c r="M47" s="39">
        <v>0</v>
      </c>
      <c r="N47" s="132">
        <f t="shared" si="4"/>
        <v>9566789.7837727256</v>
      </c>
      <c r="O47" s="25">
        <v>1.7999999999999999E-2</v>
      </c>
      <c r="P47" s="39">
        <f t="shared" si="2"/>
        <v>9566789.7837727256</v>
      </c>
      <c r="Q47" s="169">
        <f t="shared" si="3"/>
        <v>36490857.46580781</v>
      </c>
      <c r="R47" s="116">
        <f t="shared" si="5"/>
        <v>80600000</v>
      </c>
      <c r="S47" s="116">
        <f t="shared" si="6"/>
        <v>90490857.46580781</v>
      </c>
      <c r="T47" s="99"/>
    </row>
    <row r="48" spans="1:20" s="89" customFormat="1" x14ac:dyDescent="0.3">
      <c r="B48" s="214"/>
      <c r="C48" s="119">
        <v>9</v>
      </c>
      <c r="D48" s="170">
        <v>1100000</v>
      </c>
      <c r="E48" s="163">
        <v>0</v>
      </c>
      <c r="F48" s="114">
        <v>300000</v>
      </c>
      <c r="G48" s="148">
        <v>100000</v>
      </c>
      <c r="H48" s="114">
        <v>10600000</v>
      </c>
      <c r="I48" s="114">
        <v>70000000</v>
      </c>
      <c r="J48" s="114">
        <v>54000000</v>
      </c>
      <c r="K48" s="155">
        <f t="shared" si="1"/>
        <v>27815900.900311716</v>
      </c>
      <c r="L48" s="88">
        <v>1.7999999999999999E-2</v>
      </c>
      <c r="M48" s="39">
        <v>0</v>
      </c>
      <c r="N48" s="132">
        <f t="shared" si="4"/>
        <v>10858791.999880634</v>
      </c>
      <c r="O48" s="120">
        <v>1.7999999999999999E-2</v>
      </c>
      <c r="P48" s="39">
        <f t="shared" si="2"/>
        <v>10858791.999880634</v>
      </c>
      <c r="Q48" s="169">
        <f t="shared" si="3"/>
        <v>38674692.90019235</v>
      </c>
      <c r="R48" s="116">
        <f t="shared" si="5"/>
        <v>80600000</v>
      </c>
      <c r="S48" s="116">
        <f t="shared" si="6"/>
        <v>92674692.90019235</v>
      </c>
      <c r="T48" s="121"/>
    </row>
    <row r="49" spans="1:20" s="18" customFormat="1" x14ac:dyDescent="0.3">
      <c r="B49" s="214"/>
      <c r="C49" s="28">
        <v>10</v>
      </c>
      <c r="D49" s="170">
        <v>1100000</v>
      </c>
      <c r="E49" s="163">
        <v>0</v>
      </c>
      <c r="F49" s="114">
        <v>300000</v>
      </c>
      <c r="G49" s="148">
        <v>100000</v>
      </c>
      <c r="H49" s="114">
        <v>10600000</v>
      </c>
      <c r="I49" s="114">
        <v>70000000</v>
      </c>
      <c r="J49" s="114">
        <v>54000000</v>
      </c>
      <c r="K49" s="155">
        <f t="shared" si="1"/>
        <v>28723787.116517328</v>
      </c>
      <c r="L49" s="117">
        <v>1.7999999999999999E-2</v>
      </c>
      <c r="M49" s="39">
        <v>0</v>
      </c>
      <c r="N49" s="132">
        <f t="shared" si="4"/>
        <v>12174050.255878486</v>
      </c>
      <c r="O49" s="25">
        <v>1.7999999999999999E-2</v>
      </c>
      <c r="P49" s="39">
        <f t="shared" si="2"/>
        <v>12174050.255878486</v>
      </c>
      <c r="Q49" s="169">
        <f t="shared" si="3"/>
        <v>40897837.372395813</v>
      </c>
      <c r="R49" s="116">
        <f t="shared" si="5"/>
        <v>80600000</v>
      </c>
      <c r="S49" s="116">
        <f t="shared" si="6"/>
        <v>94897837.372395813</v>
      </c>
      <c r="T49" s="99"/>
    </row>
    <row r="50" spans="1:20" s="29" customFormat="1" ht="17.25" thickBot="1" x14ac:dyDescent="0.35">
      <c r="B50" s="214"/>
      <c r="C50" s="30">
        <v>11</v>
      </c>
      <c r="D50" s="170">
        <v>1100000</v>
      </c>
      <c r="E50" s="163">
        <v>0</v>
      </c>
      <c r="F50" s="114">
        <v>300000</v>
      </c>
      <c r="G50" s="148">
        <v>100000</v>
      </c>
      <c r="H50" s="114">
        <v>10600000</v>
      </c>
      <c r="I50" s="114">
        <v>70000000</v>
      </c>
      <c r="J50" s="114">
        <v>54000000</v>
      </c>
      <c r="K50" s="155">
        <f t="shared" si="1"/>
        <v>29648015.284614641</v>
      </c>
      <c r="L50" s="117">
        <v>1.7999999999999999E-2</v>
      </c>
      <c r="M50" s="39">
        <v>0</v>
      </c>
      <c r="N50" s="132">
        <f t="shared" si="4"/>
        <v>13512983.160484299</v>
      </c>
      <c r="O50" s="94">
        <v>1.7999999999999999E-2</v>
      </c>
      <c r="P50" s="39">
        <f t="shared" si="2"/>
        <v>13512983.160484299</v>
      </c>
      <c r="Q50" s="169">
        <f t="shared" si="3"/>
        <v>43160998.445098937</v>
      </c>
      <c r="R50" s="116">
        <f t="shared" si="5"/>
        <v>80600000</v>
      </c>
      <c r="S50" s="116">
        <f t="shared" si="6"/>
        <v>97160998.445098937</v>
      </c>
      <c r="T50" s="100"/>
    </row>
    <row r="51" spans="1:20" s="108" customFormat="1" ht="17.25" thickBot="1" x14ac:dyDescent="0.35">
      <c r="A51" s="103"/>
      <c r="B51" s="214"/>
      <c r="C51" s="104">
        <v>12</v>
      </c>
      <c r="D51" s="170">
        <v>1100000</v>
      </c>
      <c r="E51" s="164">
        <v>0</v>
      </c>
      <c r="F51" s="114">
        <v>300000</v>
      </c>
      <c r="G51" s="148">
        <v>100000</v>
      </c>
      <c r="H51" s="114">
        <v>10600000</v>
      </c>
      <c r="I51" s="114">
        <v>70000000</v>
      </c>
      <c r="J51" s="114">
        <v>54000000</v>
      </c>
      <c r="K51" s="156">
        <f t="shared" si="1"/>
        <v>30588879.559737705</v>
      </c>
      <c r="L51" s="105">
        <v>1.7999999999999999E-2</v>
      </c>
      <c r="M51" s="39">
        <v>0</v>
      </c>
      <c r="N51" s="132">
        <f t="shared" si="4"/>
        <v>14876016.857373016</v>
      </c>
      <c r="O51" s="106">
        <v>1.7999999999999999E-2</v>
      </c>
      <c r="P51" s="39">
        <f t="shared" si="2"/>
        <v>14876016.857373016</v>
      </c>
      <c r="Q51" s="169">
        <f t="shared" si="3"/>
        <v>45464896.417110719</v>
      </c>
      <c r="R51" s="116">
        <f t="shared" si="5"/>
        <v>80600000</v>
      </c>
      <c r="S51" s="116">
        <f t="shared" si="6"/>
        <v>99464896.417110711</v>
      </c>
      <c r="T51" s="107"/>
    </row>
    <row r="52" spans="1:20" s="26" customFormat="1" x14ac:dyDescent="0.3">
      <c r="A52" s="26">
        <v>4</v>
      </c>
      <c r="B52" s="214">
        <v>2026</v>
      </c>
      <c r="C52" s="27">
        <v>1</v>
      </c>
      <c r="D52" s="170">
        <v>1100000</v>
      </c>
      <c r="E52" s="163">
        <v>0</v>
      </c>
      <c r="F52" s="114">
        <v>300000</v>
      </c>
      <c r="G52" s="148">
        <v>100000</v>
      </c>
      <c r="H52" s="114">
        <v>10600000</v>
      </c>
      <c r="I52" s="114">
        <v>70000000</v>
      </c>
      <c r="J52" s="114">
        <v>54000000</v>
      </c>
      <c r="K52" s="155">
        <f t="shared" si="1"/>
        <v>31546679.391812984</v>
      </c>
      <c r="L52" s="117">
        <v>1.7999999999999999E-2</v>
      </c>
      <c r="M52" s="39">
        <v>0</v>
      </c>
      <c r="N52" s="132">
        <f t="shared" si="4"/>
        <v>16039920.924802508</v>
      </c>
      <c r="O52" s="93">
        <v>4.0000000000000001E-3</v>
      </c>
      <c r="P52" s="39">
        <f t="shared" si="2"/>
        <v>16039920.924802508</v>
      </c>
      <c r="Q52" s="169">
        <f t="shared" si="3"/>
        <v>47586600.316615492</v>
      </c>
      <c r="R52" s="116">
        <f t="shared" si="5"/>
        <v>80600000</v>
      </c>
      <c r="S52" s="116">
        <f t="shared" si="6"/>
        <v>101586600.31661549</v>
      </c>
      <c r="T52" s="101"/>
    </row>
    <row r="53" spans="1:20" s="32" customFormat="1" x14ac:dyDescent="0.3">
      <c r="B53" s="214"/>
      <c r="C53" s="33">
        <v>2</v>
      </c>
      <c r="D53" s="170">
        <v>1100000</v>
      </c>
      <c r="E53" s="163">
        <v>0</v>
      </c>
      <c r="F53" s="114">
        <v>300000</v>
      </c>
      <c r="G53" s="148">
        <v>100000</v>
      </c>
      <c r="H53" s="114">
        <v>10600000</v>
      </c>
      <c r="I53" s="114">
        <v>70000000</v>
      </c>
      <c r="J53" s="114">
        <v>54000000</v>
      </c>
      <c r="K53" s="155">
        <f t="shared" si="1"/>
        <v>32521719.620865617</v>
      </c>
      <c r="L53" s="117">
        <v>1.7999999999999999E-2</v>
      </c>
      <c r="M53" s="39">
        <v>0</v>
      </c>
      <c r="N53" s="132">
        <f t="shared" si="4"/>
        <v>17448439.501448952</v>
      </c>
      <c r="O53" s="25">
        <v>1.7999999999999999E-2</v>
      </c>
      <c r="P53" s="39">
        <f t="shared" si="2"/>
        <v>17448439.501448952</v>
      </c>
      <c r="Q53" s="169">
        <f t="shared" si="3"/>
        <v>49970159.122314572</v>
      </c>
      <c r="R53" s="116">
        <f t="shared" si="5"/>
        <v>80600000</v>
      </c>
      <c r="S53" s="116">
        <f t="shared" si="6"/>
        <v>103970159.12231457</v>
      </c>
      <c r="T53" s="102"/>
    </row>
    <row r="54" spans="1:20" s="18" customFormat="1" x14ac:dyDescent="0.3">
      <c r="B54" s="214"/>
      <c r="C54" s="28">
        <v>3</v>
      </c>
      <c r="D54" s="170">
        <v>1100000</v>
      </c>
      <c r="E54" s="163">
        <v>0</v>
      </c>
      <c r="F54" s="114">
        <v>300000</v>
      </c>
      <c r="G54" s="148">
        <v>100000</v>
      </c>
      <c r="H54" s="114">
        <v>10600000</v>
      </c>
      <c r="I54" s="114">
        <v>70000000</v>
      </c>
      <c r="J54" s="114">
        <v>54000000</v>
      </c>
      <c r="K54" s="155">
        <f t="shared" si="1"/>
        <v>33514310.574041199</v>
      </c>
      <c r="L54" s="117">
        <v>1.7999999999999999E-2</v>
      </c>
      <c r="M54" s="39">
        <v>0</v>
      </c>
      <c r="N54" s="132">
        <f t="shared" si="4"/>
        <v>18882311.412475035</v>
      </c>
      <c r="O54" s="25">
        <v>1.7999999999999999E-2</v>
      </c>
      <c r="P54" s="39">
        <f t="shared" si="2"/>
        <v>18882311.412475035</v>
      </c>
      <c r="Q54" s="169">
        <f t="shared" si="3"/>
        <v>52396621.986516237</v>
      </c>
      <c r="R54" s="116">
        <f t="shared" si="5"/>
        <v>80600000</v>
      </c>
      <c r="S54" s="116">
        <f t="shared" si="6"/>
        <v>106396621.98651624</v>
      </c>
      <c r="T54" s="99"/>
    </row>
    <row r="55" spans="1:20" s="18" customFormat="1" x14ac:dyDescent="0.3">
      <c r="B55" s="214"/>
      <c r="C55" s="28">
        <v>4</v>
      </c>
      <c r="D55" s="170">
        <v>1100000</v>
      </c>
      <c r="E55" s="163">
        <v>0</v>
      </c>
      <c r="F55" s="114">
        <v>300000</v>
      </c>
      <c r="G55" s="148">
        <v>100000</v>
      </c>
      <c r="H55" s="114">
        <v>10600000</v>
      </c>
      <c r="I55" s="114">
        <v>70000000</v>
      </c>
      <c r="J55" s="114">
        <v>54000000</v>
      </c>
      <c r="K55" s="155">
        <f t="shared" si="1"/>
        <v>34524768.164373942</v>
      </c>
      <c r="L55" s="117">
        <v>1.7999999999999999E-2</v>
      </c>
      <c r="M55" s="39">
        <v>0</v>
      </c>
      <c r="N55" s="132">
        <f t="shared" si="4"/>
        <v>20341993.017899584</v>
      </c>
      <c r="O55" s="25">
        <v>1.7999999999999999E-2</v>
      </c>
      <c r="P55" s="39">
        <f t="shared" si="2"/>
        <v>20341993.017899584</v>
      </c>
      <c r="Q55" s="169">
        <f t="shared" si="3"/>
        <v>54866761.182273522</v>
      </c>
      <c r="R55" s="116">
        <f t="shared" si="5"/>
        <v>80600000</v>
      </c>
      <c r="S55" s="116">
        <f t="shared" si="6"/>
        <v>108866761.18227352</v>
      </c>
      <c r="T55" s="99"/>
    </row>
    <row r="56" spans="1:20" s="18" customFormat="1" x14ac:dyDescent="0.3">
      <c r="B56" s="214"/>
      <c r="C56" s="28">
        <v>5</v>
      </c>
      <c r="D56" s="170">
        <v>1100000</v>
      </c>
      <c r="E56" s="163">
        <v>0</v>
      </c>
      <c r="F56" s="114">
        <v>300000</v>
      </c>
      <c r="G56" s="148">
        <v>100000</v>
      </c>
      <c r="H56" s="114">
        <v>10600000</v>
      </c>
      <c r="I56" s="114">
        <v>70000000</v>
      </c>
      <c r="J56" s="114">
        <v>54000000</v>
      </c>
      <c r="K56" s="155">
        <f t="shared" si="1"/>
        <v>35553413.991332673</v>
      </c>
      <c r="L56" s="117">
        <v>1.7999999999999999E-2</v>
      </c>
      <c r="M56" s="39">
        <v>0</v>
      </c>
      <c r="N56" s="132">
        <f t="shared" si="4"/>
        <v>21827948.892221775</v>
      </c>
      <c r="O56" s="25">
        <v>1.7999999999999999E-2</v>
      </c>
      <c r="P56" s="39">
        <f t="shared" si="2"/>
        <v>21827948.892221775</v>
      </c>
      <c r="Q56" s="169">
        <f t="shared" si="3"/>
        <v>57381362.883554444</v>
      </c>
      <c r="R56" s="116">
        <f t="shared" si="5"/>
        <v>80600000</v>
      </c>
      <c r="S56" s="116">
        <f t="shared" si="6"/>
        <v>111381362.88355444</v>
      </c>
      <c r="T56" s="99"/>
    </row>
    <row r="57" spans="1:20" s="18" customFormat="1" x14ac:dyDescent="0.3">
      <c r="B57" s="214"/>
      <c r="C57" s="28">
        <v>6</v>
      </c>
      <c r="D57" s="170">
        <v>1100000</v>
      </c>
      <c r="E57" s="163">
        <v>0</v>
      </c>
      <c r="F57" s="114">
        <v>300000</v>
      </c>
      <c r="G57" s="148">
        <v>100000</v>
      </c>
      <c r="H57" s="114">
        <v>10600000</v>
      </c>
      <c r="I57" s="114">
        <v>70000000</v>
      </c>
      <c r="J57" s="114">
        <v>54000000</v>
      </c>
      <c r="K57" s="155">
        <f t="shared" si="1"/>
        <v>36600575.443176657</v>
      </c>
      <c r="L57" s="117">
        <v>1.7999999999999999E-2</v>
      </c>
      <c r="M57" s="39">
        <v>0</v>
      </c>
      <c r="N57" s="132">
        <f t="shared" si="4"/>
        <v>23340651.972281765</v>
      </c>
      <c r="O57" s="25">
        <v>1.7999999999999999E-2</v>
      </c>
      <c r="P57" s="39">
        <f t="shared" si="2"/>
        <v>23340651.972281765</v>
      </c>
      <c r="Q57" s="169">
        <f t="shared" si="3"/>
        <v>59941227.415458426</v>
      </c>
      <c r="R57" s="116">
        <f t="shared" si="5"/>
        <v>80600000</v>
      </c>
      <c r="S57" s="116">
        <f t="shared" si="6"/>
        <v>113941227.41545843</v>
      </c>
      <c r="T57" s="99"/>
    </row>
    <row r="58" spans="1:20" s="18" customFormat="1" x14ac:dyDescent="0.3">
      <c r="B58" s="214"/>
      <c r="C58" s="28">
        <v>7</v>
      </c>
      <c r="D58" s="170">
        <v>1100000</v>
      </c>
      <c r="E58" s="163">
        <v>0</v>
      </c>
      <c r="F58" s="114">
        <v>300000</v>
      </c>
      <c r="G58" s="148">
        <v>100000</v>
      </c>
      <c r="H58" s="114">
        <v>10600000</v>
      </c>
      <c r="I58" s="114">
        <v>70000000</v>
      </c>
      <c r="J58" s="114">
        <v>54000000</v>
      </c>
      <c r="K58" s="155">
        <f t="shared" si="1"/>
        <v>37666585.801153839</v>
      </c>
      <c r="L58" s="117">
        <v>1.7999999999999999E-2</v>
      </c>
      <c r="M58" s="39">
        <v>0</v>
      </c>
      <c r="N58" s="132">
        <f t="shared" si="4"/>
        <v>24880583.707782838</v>
      </c>
      <c r="O58" s="25">
        <v>1.7999999999999999E-2</v>
      </c>
      <c r="P58" s="39">
        <f t="shared" si="2"/>
        <v>24880583.707782838</v>
      </c>
      <c r="Q58" s="169">
        <f t="shared" si="3"/>
        <v>62547169.508936673</v>
      </c>
      <c r="R58" s="116">
        <f t="shared" si="5"/>
        <v>80600000</v>
      </c>
      <c r="S58" s="116">
        <f t="shared" si="6"/>
        <v>116547169.50893667</v>
      </c>
      <c r="T58" s="99"/>
    </row>
    <row r="59" spans="1:20" s="18" customFormat="1" x14ac:dyDescent="0.3">
      <c r="B59" s="214"/>
      <c r="C59" s="28">
        <v>8</v>
      </c>
      <c r="D59" s="170">
        <v>1100000</v>
      </c>
      <c r="E59" s="163">
        <v>0</v>
      </c>
      <c r="F59" s="114">
        <v>300000</v>
      </c>
      <c r="G59" s="148">
        <v>100000</v>
      </c>
      <c r="H59" s="114">
        <v>10600000</v>
      </c>
      <c r="I59" s="114">
        <v>70000000</v>
      </c>
      <c r="J59" s="114">
        <v>54000000</v>
      </c>
      <c r="K59" s="155">
        <f t="shared" si="1"/>
        <v>38751784.34557461</v>
      </c>
      <c r="L59" s="117">
        <v>1.7999999999999999E-2</v>
      </c>
      <c r="M59" s="39">
        <v>0</v>
      </c>
      <c r="N59" s="132">
        <f t="shared" si="4"/>
        <v>26448234.214522928</v>
      </c>
      <c r="O59" s="25">
        <v>1.7999999999999999E-2</v>
      </c>
      <c r="P59" s="39">
        <f t="shared" si="2"/>
        <v>26448234.214522928</v>
      </c>
      <c r="Q59" s="169">
        <f t="shared" si="3"/>
        <v>65200018.560097538</v>
      </c>
      <c r="R59" s="116">
        <f t="shared" si="5"/>
        <v>80600000</v>
      </c>
      <c r="S59" s="116">
        <f t="shared" si="6"/>
        <v>119200018.56009755</v>
      </c>
      <c r="T59" s="99"/>
    </row>
    <row r="60" spans="1:20" s="18" customFormat="1" x14ac:dyDescent="0.3">
      <c r="B60" s="214"/>
      <c r="C60" s="28">
        <v>9</v>
      </c>
      <c r="D60" s="170">
        <v>1100000</v>
      </c>
      <c r="E60" s="163">
        <v>0</v>
      </c>
      <c r="F60" s="114">
        <v>300000</v>
      </c>
      <c r="G60" s="148">
        <v>100000</v>
      </c>
      <c r="H60" s="114">
        <v>10600000</v>
      </c>
      <c r="I60" s="114">
        <v>70000000</v>
      </c>
      <c r="J60" s="114">
        <v>54000000</v>
      </c>
      <c r="K60" s="155">
        <f t="shared" si="1"/>
        <v>39856516.463794954</v>
      </c>
      <c r="L60" s="117">
        <v>1.7999999999999999E-2</v>
      </c>
      <c r="M60" s="39">
        <v>0</v>
      </c>
      <c r="N60" s="132">
        <f t="shared" si="4"/>
        <v>28044102.430384342</v>
      </c>
      <c r="O60" s="25">
        <v>1.7999999999999999E-2</v>
      </c>
      <c r="P60" s="39">
        <f t="shared" si="2"/>
        <v>28044102.430384342</v>
      </c>
      <c r="Q60" s="169">
        <f t="shared" si="3"/>
        <v>67900618.894179299</v>
      </c>
      <c r="R60" s="116">
        <f t="shared" si="5"/>
        <v>80600000</v>
      </c>
      <c r="S60" s="116">
        <f t="shared" si="6"/>
        <v>121900618.8941793</v>
      </c>
      <c r="T60" s="99"/>
    </row>
    <row r="61" spans="1:20" s="18" customFormat="1" x14ac:dyDescent="0.3">
      <c r="B61" s="214"/>
      <c r="C61" s="28">
        <v>10</v>
      </c>
      <c r="D61" s="170">
        <v>1100000</v>
      </c>
      <c r="E61" s="163">
        <v>0</v>
      </c>
      <c r="F61" s="114">
        <v>300000</v>
      </c>
      <c r="G61" s="148">
        <v>100000</v>
      </c>
      <c r="H61" s="114">
        <v>10600000</v>
      </c>
      <c r="I61" s="114">
        <v>70000000</v>
      </c>
      <c r="J61" s="114">
        <v>54000000</v>
      </c>
      <c r="K61" s="155">
        <f t="shared" si="1"/>
        <v>40981133.760143265</v>
      </c>
      <c r="L61" s="117">
        <v>1.7999999999999999E-2</v>
      </c>
      <c r="M61" s="39">
        <v>0</v>
      </c>
      <c r="N61" s="132">
        <f t="shared" si="4"/>
        <v>29668696.274131261</v>
      </c>
      <c r="O61" s="25">
        <v>1.7999999999999999E-2</v>
      </c>
      <c r="P61" s="39">
        <f t="shared" si="2"/>
        <v>29668696.274131261</v>
      </c>
      <c r="Q61" s="169">
        <f t="shared" si="3"/>
        <v>70649830.034274518</v>
      </c>
      <c r="R61" s="116">
        <f t="shared" si="5"/>
        <v>80600000</v>
      </c>
      <c r="S61" s="116">
        <f t="shared" si="6"/>
        <v>124649830.03427452</v>
      </c>
      <c r="T61" s="99"/>
    </row>
    <row r="62" spans="1:20" s="29" customFormat="1" ht="17.25" thickBot="1" x14ac:dyDescent="0.35">
      <c r="B62" s="214"/>
      <c r="C62" s="30">
        <v>11</v>
      </c>
      <c r="D62" s="170">
        <v>1100000</v>
      </c>
      <c r="E62" s="163">
        <v>0</v>
      </c>
      <c r="F62" s="114">
        <v>300000</v>
      </c>
      <c r="G62" s="148">
        <v>100000</v>
      </c>
      <c r="H62" s="114">
        <v>10600000</v>
      </c>
      <c r="I62" s="114">
        <v>70000000</v>
      </c>
      <c r="J62" s="114">
        <v>54000000</v>
      </c>
      <c r="K62" s="155">
        <f t="shared" si="1"/>
        <v>42125994.16782584</v>
      </c>
      <c r="L62" s="117">
        <v>1.7999999999999999E-2</v>
      </c>
      <c r="M62" s="39">
        <v>0</v>
      </c>
      <c r="N62" s="132">
        <f t="shared" si="4"/>
        <v>31322532.807065625</v>
      </c>
      <c r="O62" s="94">
        <v>1.7999999999999999E-2</v>
      </c>
      <c r="P62" s="39">
        <f t="shared" si="2"/>
        <v>31322532.807065625</v>
      </c>
      <c r="Q62" s="169">
        <f t="shared" si="3"/>
        <v>73448526.974891469</v>
      </c>
      <c r="R62" s="116">
        <f t="shared" si="5"/>
        <v>80600000</v>
      </c>
      <c r="S62" s="116">
        <f t="shared" si="6"/>
        <v>127448526.97489147</v>
      </c>
      <c r="T62" s="100"/>
    </row>
    <row r="63" spans="1:20" s="108" customFormat="1" ht="17.25" thickBot="1" x14ac:dyDescent="0.35">
      <c r="A63" s="103"/>
      <c r="B63" s="214"/>
      <c r="C63" s="104">
        <v>12</v>
      </c>
      <c r="D63" s="170">
        <v>1100000</v>
      </c>
      <c r="E63" s="164">
        <v>0</v>
      </c>
      <c r="F63" s="114">
        <v>300000</v>
      </c>
      <c r="G63" s="148">
        <v>100000</v>
      </c>
      <c r="H63" s="114">
        <v>10600000</v>
      </c>
      <c r="I63" s="114">
        <v>70000000</v>
      </c>
      <c r="J63" s="114">
        <v>54000000</v>
      </c>
      <c r="K63" s="156">
        <f t="shared" si="1"/>
        <v>43291462.062846705</v>
      </c>
      <c r="L63" s="105">
        <v>1.7999999999999999E-2</v>
      </c>
      <c r="M63" s="39">
        <v>0</v>
      </c>
      <c r="N63" s="132">
        <f t="shared" si="4"/>
        <v>33006138.397592805</v>
      </c>
      <c r="O63" s="106">
        <v>1.7999999999999999E-2</v>
      </c>
      <c r="P63" s="39">
        <f t="shared" si="2"/>
        <v>33006138.397592805</v>
      </c>
      <c r="Q63" s="169">
        <f t="shared" si="3"/>
        <v>76297600.460439503</v>
      </c>
      <c r="R63" s="116">
        <f t="shared" si="5"/>
        <v>80600000</v>
      </c>
      <c r="S63" s="116">
        <f t="shared" si="6"/>
        <v>130297600.4604395</v>
      </c>
      <c r="T63" s="107"/>
    </row>
    <row r="64" spans="1:20" s="26" customFormat="1" x14ac:dyDescent="0.3">
      <c r="A64" s="26">
        <v>6</v>
      </c>
      <c r="B64" s="214">
        <v>2027</v>
      </c>
      <c r="C64" s="27">
        <v>1</v>
      </c>
      <c r="D64" s="170">
        <v>1100000</v>
      </c>
      <c r="E64" s="163">
        <v>0</v>
      </c>
      <c r="F64" s="114">
        <v>300000</v>
      </c>
      <c r="G64" s="148">
        <v>100000</v>
      </c>
      <c r="H64" s="114">
        <v>10600000</v>
      </c>
      <c r="I64" s="114">
        <v>70000000</v>
      </c>
      <c r="J64" s="114">
        <v>54000000</v>
      </c>
      <c r="K64" s="155">
        <f t="shared" si="1"/>
        <v>44477908.379977949</v>
      </c>
      <c r="L64" s="117">
        <v>1.7999999999999999E-2</v>
      </c>
      <c r="M64" s="39">
        <v>0</v>
      </c>
      <c r="N64" s="132">
        <f t="shared" si="4"/>
        <v>34242562.951183178</v>
      </c>
      <c r="O64" s="93">
        <v>4.0000000000000001E-3</v>
      </c>
      <c r="P64" s="39">
        <f t="shared" si="2"/>
        <v>34242562.951183178</v>
      </c>
      <c r="Q64" s="169">
        <f t="shared" si="3"/>
        <v>78720471.331161126</v>
      </c>
      <c r="R64" s="116">
        <f t="shared" si="5"/>
        <v>80600000</v>
      </c>
      <c r="S64" s="116">
        <f t="shared" si="6"/>
        <v>132720471.33116113</v>
      </c>
      <c r="T64" s="101"/>
    </row>
    <row r="65" spans="1:20" s="18" customFormat="1" x14ac:dyDescent="0.3">
      <c r="B65" s="214"/>
      <c r="C65" s="28">
        <v>2</v>
      </c>
      <c r="D65" s="170">
        <v>1100000</v>
      </c>
      <c r="E65" s="163">
        <v>0</v>
      </c>
      <c r="F65" s="114">
        <v>300000</v>
      </c>
      <c r="G65" s="148">
        <v>100000</v>
      </c>
      <c r="H65" s="114">
        <v>10600000</v>
      </c>
      <c r="I65" s="114">
        <v>70000000</v>
      </c>
      <c r="J65" s="114">
        <v>54000000</v>
      </c>
      <c r="K65" s="155">
        <f t="shared" si="1"/>
        <v>45685710.730817549</v>
      </c>
      <c r="L65" s="117">
        <v>1.7999999999999999E-2</v>
      </c>
      <c r="M65" s="39">
        <v>0</v>
      </c>
      <c r="N65" s="132">
        <f t="shared" si="4"/>
        <v>35978729.084304474</v>
      </c>
      <c r="O65" s="25">
        <v>1.7999999999999999E-2</v>
      </c>
      <c r="P65" s="39">
        <f t="shared" si="2"/>
        <v>35978729.084304474</v>
      </c>
      <c r="Q65" s="169">
        <f t="shared" si="3"/>
        <v>81664439.815122023</v>
      </c>
      <c r="R65" s="116">
        <f t="shared" si="5"/>
        <v>80600000</v>
      </c>
      <c r="S65" s="116">
        <f t="shared" si="6"/>
        <v>135664439.81512201</v>
      </c>
      <c r="T65" s="99"/>
    </row>
    <row r="66" spans="1:20" s="18" customFormat="1" x14ac:dyDescent="0.3">
      <c r="B66" s="214"/>
      <c r="C66" s="28">
        <v>3</v>
      </c>
      <c r="D66" s="170">
        <v>1100000</v>
      </c>
      <c r="E66" s="163">
        <v>0</v>
      </c>
      <c r="F66" s="114">
        <v>300000</v>
      </c>
      <c r="G66" s="148">
        <v>100000</v>
      </c>
      <c r="H66" s="114">
        <v>10600000</v>
      </c>
      <c r="I66" s="114">
        <v>70000000</v>
      </c>
      <c r="J66" s="114">
        <v>54000000</v>
      </c>
      <c r="K66" s="155">
        <f t="shared" si="1"/>
        <v>46915253.523972265</v>
      </c>
      <c r="L66" s="117">
        <v>1.7999999999999999E-2</v>
      </c>
      <c r="M66" s="39">
        <v>0</v>
      </c>
      <c r="N66" s="132">
        <f t="shared" si="4"/>
        <v>37746146.207821958</v>
      </c>
      <c r="O66" s="25">
        <v>1.7999999999999999E-2</v>
      </c>
      <c r="P66" s="39">
        <f t="shared" si="2"/>
        <v>37746146.207821958</v>
      </c>
      <c r="Q66" s="169">
        <f t="shared" si="3"/>
        <v>84661399.731794223</v>
      </c>
      <c r="R66" s="116">
        <f t="shared" si="5"/>
        <v>80600000</v>
      </c>
      <c r="S66" s="116">
        <f t="shared" si="6"/>
        <v>138661399.73179424</v>
      </c>
      <c r="T66" s="99"/>
    </row>
    <row r="67" spans="1:20" s="18" customFormat="1" x14ac:dyDescent="0.3">
      <c r="B67" s="214"/>
      <c r="C67" s="28">
        <v>4</v>
      </c>
      <c r="D67" s="170">
        <v>1100000</v>
      </c>
      <c r="E67" s="163">
        <v>0</v>
      </c>
      <c r="F67" s="114">
        <v>300000</v>
      </c>
      <c r="G67" s="148">
        <v>100000</v>
      </c>
      <c r="H67" s="114">
        <v>10600000</v>
      </c>
      <c r="I67" s="114">
        <v>70000000</v>
      </c>
      <c r="J67" s="114">
        <v>54000000</v>
      </c>
      <c r="K67" s="155">
        <f t="shared" si="1"/>
        <v>48166928.087403767</v>
      </c>
      <c r="L67" s="117">
        <v>1.7999999999999999E-2</v>
      </c>
      <c r="M67" s="39">
        <v>0</v>
      </c>
      <c r="N67" s="132">
        <f t="shared" si="4"/>
        <v>39545376.839562751</v>
      </c>
      <c r="O67" s="25">
        <v>1.7999999999999999E-2</v>
      </c>
      <c r="P67" s="39">
        <f t="shared" si="2"/>
        <v>39545376.839562751</v>
      </c>
      <c r="Q67" s="169">
        <f t="shared" si="3"/>
        <v>87712304.926966518</v>
      </c>
      <c r="R67" s="116">
        <f t="shared" si="5"/>
        <v>80600000</v>
      </c>
      <c r="S67" s="116">
        <f t="shared" si="6"/>
        <v>141712304.92696652</v>
      </c>
      <c r="T67" s="99"/>
    </row>
    <row r="68" spans="1:20" s="18" customFormat="1" x14ac:dyDescent="0.3">
      <c r="B68" s="214"/>
      <c r="C68" s="28">
        <v>5</v>
      </c>
      <c r="D68" s="170">
        <v>1100000</v>
      </c>
      <c r="E68" s="163">
        <v>0</v>
      </c>
      <c r="F68" s="114">
        <v>300000</v>
      </c>
      <c r="G68" s="148">
        <v>100000</v>
      </c>
      <c r="H68" s="114">
        <v>10600000</v>
      </c>
      <c r="I68" s="114">
        <v>70000000</v>
      </c>
      <c r="J68" s="114">
        <v>54000000</v>
      </c>
      <c r="K68" s="155">
        <f t="shared" si="1"/>
        <v>49441132.792977035</v>
      </c>
      <c r="L68" s="117">
        <v>1.7999999999999999E-2</v>
      </c>
      <c r="M68" s="39">
        <v>0</v>
      </c>
      <c r="N68" s="132">
        <f t="shared" si="4"/>
        <v>41376993.622674882</v>
      </c>
      <c r="O68" s="25">
        <v>1.7999999999999999E-2</v>
      </c>
      <c r="P68" s="39">
        <f t="shared" si="2"/>
        <v>41376993.622674882</v>
      </c>
      <c r="Q68" s="169">
        <f t="shared" si="3"/>
        <v>90818126.415651917</v>
      </c>
      <c r="R68" s="116">
        <f t="shared" si="5"/>
        <v>80600000</v>
      </c>
      <c r="S68" s="116">
        <f t="shared" si="6"/>
        <v>144818126.41565192</v>
      </c>
      <c r="T68" s="99"/>
    </row>
    <row r="69" spans="1:20" s="18" customFormat="1" x14ac:dyDescent="0.3">
      <c r="B69" s="214"/>
      <c r="C69" s="28">
        <v>6</v>
      </c>
      <c r="D69" s="170">
        <v>1100000</v>
      </c>
      <c r="E69" s="163">
        <v>0</v>
      </c>
      <c r="F69" s="114">
        <v>300000</v>
      </c>
      <c r="G69" s="148">
        <v>100000</v>
      </c>
      <c r="H69" s="114">
        <v>10600000</v>
      </c>
      <c r="I69" s="114">
        <v>70000000</v>
      </c>
      <c r="J69" s="114">
        <v>54000000</v>
      </c>
      <c r="K69" s="155">
        <f t="shared" si="1"/>
        <v>50738273.183250621</v>
      </c>
      <c r="L69" s="117">
        <v>1.7999999999999999E-2</v>
      </c>
      <c r="M69" s="39">
        <v>0</v>
      </c>
      <c r="N69" s="132">
        <f t="shared" si="4"/>
        <v>43241579.507883027</v>
      </c>
      <c r="O69" s="25">
        <v>1.7999999999999999E-2</v>
      </c>
      <c r="P69" s="39">
        <f t="shared" si="2"/>
        <v>43241579.507883027</v>
      </c>
      <c r="Q69" s="169">
        <f t="shared" si="3"/>
        <v>93979852.691133648</v>
      </c>
      <c r="R69" s="116">
        <f t="shared" si="5"/>
        <v>80600000</v>
      </c>
      <c r="S69" s="116">
        <f t="shared" si="6"/>
        <v>147979852.69113365</v>
      </c>
      <c r="T69" s="99"/>
    </row>
    <row r="70" spans="1:20" s="18" customFormat="1" x14ac:dyDescent="0.3">
      <c r="B70" s="214"/>
      <c r="C70" s="28">
        <v>7</v>
      </c>
      <c r="D70" s="170">
        <v>1100000</v>
      </c>
      <c r="E70" s="163">
        <v>0</v>
      </c>
      <c r="F70" s="114">
        <v>300000</v>
      </c>
      <c r="G70" s="148">
        <v>100000</v>
      </c>
      <c r="H70" s="114">
        <v>10600000</v>
      </c>
      <c r="I70" s="114">
        <v>70000000</v>
      </c>
      <c r="J70" s="114">
        <v>54000000</v>
      </c>
      <c r="K70" s="155">
        <f t="shared" si="1"/>
        <v>52058762.100549132</v>
      </c>
      <c r="L70" s="117">
        <v>1.7999999999999999E-2</v>
      </c>
      <c r="M70" s="39">
        <v>0</v>
      </c>
      <c r="N70" s="132">
        <f t="shared" si="4"/>
        <v>45139727.939024925</v>
      </c>
      <c r="O70" s="25">
        <v>1.7999999999999999E-2</v>
      </c>
      <c r="P70" s="39">
        <f t="shared" si="2"/>
        <v>45139727.939024925</v>
      </c>
      <c r="Q70" s="169">
        <f t="shared" si="3"/>
        <v>97198490.039574057</v>
      </c>
      <c r="R70" s="116">
        <f t="shared" si="5"/>
        <v>80600000</v>
      </c>
      <c r="S70" s="116">
        <f t="shared" si="6"/>
        <v>151198490.03957406</v>
      </c>
      <c r="T70" s="99"/>
    </row>
    <row r="71" spans="1:20" s="18" customFormat="1" x14ac:dyDescent="0.3">
      <c r="B71" s="214"/>
      <c r="C71" s="28">
        <v>8</v>
      </c>
      <c r="D71" s="170">
        <v>1100000</v>
      </c>
      <c r="E71" s="163">
        <v>0</v>
      </c>
      <c r="F71" s="114">
        <v>300000</v>
      </c>
      <c r="G71" s="148">
        <v>100000</v>
      </c>
      <c r="H71" s="114">
        <v>10600000</v>
      </c>
      <c r="I71" s="114">
        <v>70000000</v>
      </c>
      <c r="J71" s="114">
        <v>54000000</v>
      </c>
      <c r="K71" s="155">
        <f t="shared" si="1"/>
        <v>53403019.818359017</v>
      </c>
      <c r="L71" s="117">
        <v>1.7999999999999999E-2</v>
      </c>
      <c r="M71" s="39">
        <v>0</v>
      </c>
      <c r="N71" s="132">
        <f t="shared" si="4"/>
        <v>47072043.041927375</v>
      </c>
      <c r="O71" s="25">
        <v>1.7999999999999999E-2</v>
      </c>
      <c r="P71" s="39">
        <f t="shared" si="2"/>
        <v>47072043.041927375</v>
      </c>
      <c r="Q71" s="169">
        <f t="shared" si="3"/>
        <v>100475062.86028638</v>
      </c>
      <c r="R71" s="116">
        <f t="shared" si="5"/>
        <v>80600000</v>
      </c>
      <c r="S71" s="116">
        <f t="shared" si="6"/>
        <v>154475062.86028638</v>
      </c>
      <c r="T71" s="99"/>
    </row>
    <row r="72" spans="1:20" s="18" customFormat="1" x14ac:dyDescent="0.3">
      <c r="B72" s="214"/>
      <c r="C72" s="28">
        <v>9</v>
      </c>
      <c r="D72" s="170">
        <v>1100000</v>
      </c>
      <c r="E72" s="163">
        <v>0</v>
      </c>
      <c r="F72" s="114">
        <v>300000</v>
      </c>
      <c r="G72" s="148">
        <v>100000</v>
      </c>
      <c r="H72" s="114">
        <v>10600000</v>
      </c>
      <c r="I72" s="114">
        <v>70000000</v>
      </c>
      <c r="J72" s="114">
        <v>54000000</v>
      </c>
      <c r="K72" s="155">
        <f t="shared" si="1"/>
        <v>54771474.175089478</v>
      </c>
      <c r="L72" s="117">
        <v>1.7999999999999999E-2</v>
      </c>
      <c r="M72" s="39">
        <v>0</v>
      </c>
      <c r="N72" s="132">
        <f t="shared" si="4"/>
        <v>49039139.81668207</v>
      </c>
      <c r="O72" s="25">
        <v>1.7999999999999999E-2</v>
      </c>
      <c r="P72" s="39">
        <f t="shared" si="2"/>
        <v>49039139.81668207</v>
      </c>
      <c r="Q72" s="169">
        <f t="shared" si="3"/>
        <v>103810613.99177155</v>
      </c>
      <c r="R72" s="116">
        <f t="shared" si="5"/>
        <v>80600000</v>
      </c>
      <c r="S72" s="116">
        <f t="shared" si="6"/>
        <v>157810613.99177155</v>
      </c>
      <c r="T72" s="99"/>
    </row>
    <row r="73" spans="1:20" s="270" customFormat="1" x14ac:dyDescent="0.3">
      <c r="B73" s="214"/>
      <c r="C73" s="271">
        <v>10</v>
      </c>
      <c r="D73" s="272">
        <v>1100000</v>
      </c>
      <c r="E73" s="273">
        <v>0</v>
      </c>
      <c r="F73" s="274">
        <v>300000</v>
      </c>
      <c r="G73" s="275">
        <v>100000</v>
      </c>
      <c r="H73" s="274">
        <v>10600000</v>
      </c>
      <c r="I73" s="274">
        <v>70000000</v>
      </c>
      <c r="J73" s="274">
        <v>54000000</v>
      </c>
      <c r="K73" s="276">
        <f t="shared" si="1"/>
        <v>56164560.710241087</v>
      </c>
      <c r="L73" s="277">
        <v>1.7999999999999999E-2</v>
      </c>
      <c r="M73" s="278">
        <v>0</v>
      </c>
      <c r="N73" s="279">
        <f t="shared" si="4"/>
        <v>51041644.333382346</v>
      </c>
      <c r="O73" s="280">
        <v>1.7999999999999999E-2</v>
      </c>
      <c r="P73" s="278">
        <f t="shared" si="2"/>
        <v>51041644.333382346</v>
      </c>
      <c r="Q73" s="281">
        <f t="shared" si="3"/>
        <v>107206205.04362343</v>
      </c>
      <c r="R73" s="274">
        <f t="shared" si="5"/>
        <v>80600000</v>
      </c>
      <c r="S73" s="274">
        <f t="shared" si="6"/>
        <v>161206205.04362345</v>
      </c>
      <c r="T73" s="282"/>
    </row>
    <row r="74" spans="1:20" s="29" customFormat="1" ht="17.25" thickBot="1" x14ac:dyDescent="0.35">
      <c r="B74" s="214"/>
      <c r="C74" s="30">
        <v>11</v>
      </c>
      <c r="D74" s="170">
        <v>1100000</v>
      </c>
      <c r="E74" s="163">
        <v>0</v>
      </c>
      <c r="F74" s="114">
        <v>300000</v>
      </c>
      <c r="G74" s="148">
        <v>100000</v>
      </c>
      <c r="H74" s="114">
        <v>10600000</v>
      </c>
      <c r="I74" s="114">
        <v>70000000</v>
      </c>
      <c r="J74" s="114">
        <v>54000000</v>
      </c>
      <c r="K74" s="155">
        <f t="shared" si="1"/>
        <v>57582722.803025424</v>
      </c>
      <c r="L74" s="117">
        <v>1.7999999999999999E-2</v>
      </c>
      <c r="M74" s="39">
        <v>0</v>
      </c>
      <c r="N74" s="132">
        <f t="shared" si="4"/>
        <v>53080193.93138323</v>
      </c>
      <c r="O74" s="94">
        <v>1.7999999999999999E-2</v>
      </c>
      <c r="P74" s="39">
        <f t="shared" si="2"/>
        <v>53080193.93138323</v>
      </c>
      <c r="Q74" s="169">
        <f t="shared" si="3"/>
        <v>110662916.73440865</v>
      </c>
      <c r="R74" s="116">
        <f t="shared" si="5"/>
        <v>80600000</v>
      </c>
      <c r="S74" s="116">
        <f t="shared" si="6"/>
        <v>164662916.73440865</v>
      </c>
      <c r="T74" s="100"/>
    </row>
    <row r="75" spans="1:20" s="108" customFormat="1" ht="17.25" thickBot="1" x14ac:dyDescent="0.35">
      <c r="A75" s="103"/>
      <c r="B75" s="214"/>
      <c r="C75" s="104">
        <v>12</v>
      </c>
      <c r="D75" s="170">
        <v>1100000</v>
      </c>
      <c r="E75" s="164">
        <v>0</v>
      </c>
      <c r="F75" s="114">
        <v>300000</v>
      </c>
      <c r="G75" s="148">
        <v>100000</v>
      </c>
      <c r="H75" s="114">
        <v>10600000</v>
      </c>
      <c r="I75" s="114">
        <v>70000000</v>
      </c>
      <c r="J75" s="114">
        <v>54000000</v>
      </c>
      <c r="K75" s="156">
        <f t="shared" si="1"/>
        <v>59026411.813479885</v>
      </c>
      <c r="L75" s="105">
        <v>1.7999999999999999E-2</v>
      </c>
      <c r="M75" s="39">
        <v>0</v>
      </c>
      <c r="N75" s="132">
        <f t="shared" si="4"/>
        <v>55155437.422148131</v>
      </c>
      <c r="O75" s="106">
        <v>1.7999999999999999E-2</v>
      </c>
      <c r="P75" s="39">
        <f t="shared" si="2"/>
        <v>55155437.422148131</v>
      </c>
      <c r="Q75" s="169">
        <f t="shared" si="3"/>
        <v>114181849.23562801</v>
      </c>
      <c r="R75" s="116">
        <f t="shared" si="5"/>
        <v>80600000</v>
      </c>
      <c r="S75" s="116">
        <f t="shared" si="6"/>
        <v>168181849.23562801</v>
      </c>
      <c r="T75" s="107"/>
    </row>
    <row r="76" spans="1:20" s="26" customFormat="1" x14ac:dyDescent="0.3">
      <c r="A76" s="26">
        <v>7</v>
      </c>
      <c r="B76" s="214">
        <v>2028</v>
      </c>
      <c r="C76" s="27">
        <v>1</v>
      </c>
      <c r="D76" s="170">
        <v>1100000</v>
      </c>
      <c r="E76" s="163">
        <v>0</v>
      </c>
      <c r="F76" s="114">
        <v>300000</v>
      </c>
      <c r="G76" s="148">
        <v>100000</v>
      </c>
      <c r="H76" s="114">
        <v>10600000</v>
      </c>
      <c r="I76" s="114">
        <v>70000000</v>
      </c>
      <c r="J76" s="114">
        <v>54000000</v>
      </c>
      <c r="K76" s="155">
        <f t="shared" si="1"/>
        <v>60496087.226122521</v>
      </c>
      <c r="L76" s="117">
        <v>1.7999999999999999E-2</v>
      </c>
      <c r="M76" s="39">
        <v>0</v>
      </c>
      <c r="N76" s="132">
        <f t="shared" si="4"/>
        <v>56480459.171836726</v>
      </c>
      <c r="O76" s="93">
        <v>4.0000000000000001E-3</v>
      </c>
      <c r="P76" s="39">
        <f t="shared" si="2"/>
        <v>56480459.171836726</v>
      </c>
      <c r="Q76" s="169">
        <f t="shared" si="3"/>
        <v>116976546.39795925</v>
      </c>
      <c r="R76" s="116">
        <f t="shared" si="5"/>
        <v>80600000</v>
      </c>
      <c r="S76" s="116">
        <f t="shared" si="6"/>
        <v>170976546.39795923</v>
      </c>
      <c r="T76" s="101"/>
    </row>
    <row r="77" spans="1:20" s="18" customFormat="1" x14ac:dyDescent="0.3">
      <c r="B77" s="214"/>
      <c r="C77" s="28">
        <v>2</v>
      </c>
      <c r="D77" s="170">
        <v>1100000</v>
      </c>
      <c r="E77" s="163">
        <v>0</v>
      </c>
      <c r="F77" s="114">
        <v>300000</v>
      </c>
      <c r="G77" s="148">
        <v>100000</v>
      </c>
      <c r="H77" s="114">
        <v>10600000</v>
      </c>
      <c r="I77" s="114">
        <v>70000000</v>
      </c>
      <c r="J77" s="114">
        <v>54000000</v>
      </c>
      <c r="K77" s="155">
        <f t="shared" si="1"/>
        <v>61992216.796192728</v>
      </c>
      <c r="L77" s="117">
        <v>1.7999999999999999E-2</v>
      </c>
      <c r="M77" s="39">
        <v>0</v>
      </c>
      <c r="N77" s="132">
        <f t="shared" si="4"/>
        <v>58616907.436929785</v>
      </c>
      <c r="O77" s="25">
        <v>1.7999999999999999E-2</v>
      </c>
      <c r="P77" s="39">
        <f t="shared" si="2"/>
        <v>58616907.436929785</v>
      </c>
      <c r="Q77" s="169">
        <f t="shared" si="3"/>
        <v>120609124.23312251</v>
      </c>
      <c r="R77" s="116">
        <f t="shared" si="5"/>
        <v>80600000</v>
      </c>
      <c r="S77" s="116">
        <f t="shared" si="6"/>
        <v>174609124.23312253</v>
      </c>
      <c r="T77" s="99"/>
    </row>
    <row r="78" spans="1:20" s="18" customFormat="1" x14ac:dyDescent="0.3">
      <c r="B78" s="214"/>
      <c r="C78" s="28">
        <v>3</v>
      </c>
      <c r="D78" s="170">
        <v>1100000</v>
      </c>
      <c r="E78" s="163">
        <v>0</v>
      </c>
      <c r="F78" s="114">
        <v>300000</v>
      </c>
      <c r="G78" s="148">
        <v>100000</v>
      </c>
      <c r="H78" s="114">
        <v>10600000</v>
      </c>
      <c r="I78" s="114">
        <v>70000000</v>
      </c>
      <c r="J78" s="114">
        <v>54000000</v>
      </c>
      <c r="K78" s="155">
        <f t="shared" si="1"/>
        <v>63515276.698524199</v>
      </c>
      <c r="L78" s="117">
        <v>1.7999999999999999E-2</v>
      </c>
      <c r="M78" s="39">
        <v>0</v>
      </c>
      <c r="N78" s="132">
        <f t="shared" si="4"/>
        <v>60791811.770794518</v>
      </c>
      <c r="O78" s="25">
        <v>1.7999999999999999E-2</v>
      </c>
      <c r="P78" s="39">
        <f t="shared" si="2"/>
        <v>60791811.770794518</v>
      </c>
      <c r="Q78" s="169">
        <f t="shared" si="3"/>
        <v>124307088.46931872</v>
      </c>
      <c r="R78" s="116">
        <f t="shared" si="5"/>
        <v>80600000</v>
      </c>
      <c r="S78" s="116">
        <f t="shared" si="6"/>
        <v>178307088.46931872</v>
      </c>
      <c r="T78" s="99"/>
    </row>
    <row r="79" spans="1:20" s="18" customFormat="1" x14ac:dyDescent="0.3">
      <c r="B79" s="214"/>
      <c r="C79" s="28">
        <v>4</v>
      </c>
      <c r="D79" s="170">
        <v>1100000</v>
      </c>
      <c r="E79" s="163">
        <v>0</v>
      </c>
      <c r="F79" s="114">
        <v>300000</v>
      </c>
      <c r="G79" s="148">
        <v>100000</v>
      </c>
      <c r="H79" s="114">
        <v>10600000</v>
      </c>
      <c r="I79" s="114">
        <v>70000000</v>
      </c>
      <c r="J79" s="114">
        <v>54000000</v>
      </c>
      <c r="K79" s="155">
        <f t="shared" si="1"/>
        <v>65065751.679097638</v>
      </c>
      <c r="L79" s="117">
        <v>1.7999999999999999E-2</v>
      </c>
      <c r="M79" s="39">
        <v>0</v>
      </c>
      <c r="N79" s="132">
        <f t="shared" si="4"/>
        <v>63005864.382668823</v>
      </c>
      <c r="O79" s="25">
        <v>1.7999999999999999E-2</v>
      </c>
      <c r="P79" s="39">
        <f t="shared" si="2"/>
        <v>63005864.382668823</v>
      </c>
      <c r="Q79" s="169">
        <f t="shared" si="3"/>
        <v>128071616.06176646</v>
      </c>
      <c r="R79" s="116">
        <f t="shared" si="5"/>
        <v>80600000</v>
      </c>
      <c r="S79" s="116">
        <f t="shared" si="6"/>
        <v>182071616.06176645</v>
      </c>
      <c r="T79" s="99"/>
    </row>
    <row r="80" spans="1:20" s="18" customFormat="1" x14ac:dyDescent="0.3">
      <c r="B80" s="214"/>
      <c r="C80" s="28">
        <v>5</v>
      </c>
      <c r="D80" s="170">
        <v>1100000</v>
      </c>
      <c r="E80" s="163">
        <v>0</v>
      </c>
      <c r="F80" s="114">
        <v>300000</v>
      </c>
      <c r="G80" s="148">
        <v>100000</v>
      </c>
      <c r="H80" s="114">
        <v>10600000</v>
      </c>
      <c r="I80" s="114">
        <v>70000000</v>
      </c>
      <c r="J80" s="114">
        <v>54000000</v>
      </c>
      <c r="K80" s="155">
        <f t="shared" si="1"/>
        <v>66644135.209321395</v>
      </c>
      <c r="L80" s="117">
        <v>1.7999999999999999E-2</v>
      </c>
      <c r="M80" s="39">
        <v>0</v>
      </c>
      <c r="N80" s="132">
        <f t="shared" si="4"/>
        <v>65259769.941556863</v>
      </c>
      <c r="O80" s="25">
        <v>1.7999999999999999E-2</v>
      </c>
      <c r="P80" s="39">
        <f t="shared" si="2"/>
        <v>65259769.941556863</v>
      </c>
      <c r="Q80" s="169">
        <f t="shared" si="3"/>
        <v>131903905.15087825</v>
      </c>
      <c r="R80" s="116">
        <f t="shared" si="5"/>
        <v>80600000</v>
      </c>
      <c r="S80" s="116">
        <f t="shared" si="6"/>
        <v>185903905.15087825</v>
      </c>
      <c r="T80" s="99"/>
    </row>
    <row r="81" spans="1:20" s="18" customFormat="1" x14ac:dyDescent="0.3">
      <c r="B81" s="214"/>
      <c r="C81" s="28">
        <v>6</v>
      </c>
      <c r="D81" s="170">
        <v>1100000</v>
      </c>
      <c r="E81" s="163">
        <v>0</v>
      </c>
      <c r="F81" s="114">
        <v>300000</v>
      </c>
      <c r="G81" s="148">
        <v>100000</v>
      </c>
      <c r="H81" s="114">
        <v>10600000</v>
      </c>
      <c r="I81" s="114">
        <v>70000000</v>
      </c>
      <c r="J81" s="114">
        <v>54000000</v>
      </c>
      <c r="K81" s="155">
        <f t="shared" si="1"/>
        <v>68250929.643089175</v>
      </c>
      <c r="L81" s="117">
        <v>1.7999999999999999E-2</v>
      </c>
      <c r="M81" s="39">
        <v>0</v>
      </c>
      <c r="N81" s="132">
        <f t="shared" si="4"/>
        <v>67554245.800504893</v>
      </c>
      <c r="O81" s="25">
        <v>1.7999999999999999E-2</v>
      </c>
      <c r="P81" s="39">
        <f t="shared" si="2"/>
        <v>67554245.800504893</v>
      </c>
      <c r="Q81" s="169">
        <f t="shared" si="3"/>
        <v>135805175.44359407</v>
      </c>
      <c r="R81" s="116">
        <f t="shared" si="5"/>
        <v>80600000</v>
      </c>
      <c r="S81" s="116">
        <f t="shared" si="6"/>
        <v>189805175.44359407</v>
      </c>
      <c r="T81" s="99"/>
    </row>
    <row r="82" spans="1:20" s="18" customFormat="1" x14ac:dyDescent="0.3">
      <c r="B82" s="214"/>
      <c r="C82" s="28">
        <v>7</v>
      </c>
      <c r="D82" s="170">
        <v>1100000</v>
      </c>
      <c r="E82" s="163">
        <v>0</v>
      </c>
      <c r="F82" s="114">
        <v>300000</v>
      </c>
      <c r="G82" s="148">
        <v>100000</v>
      </c>
      <c r="H82" s="114">
        <v>10600000</v>
      </c>
      <c r="I82" s="114">
        <v>70000000</v>
      </c>
      <c r="J82" s="114">
        <v>54000000</v>
      </c>
      <c r="K82" s="155">
        <f t="shared" si="1"/>
        <v>69886646.376664788</v>
      </c>
      <c r="L82" s="117">
        <v>1.7999999999999999E-2</v>
      </c>
      <c r="M82" s="39">
        <v>0</v>
      </c>
      <c r="N82" s="132">
        <f t="shared" si="4"/>
        <v>69890022.224913985</v>
      </c>
      <c r="O82" s="25">
        <v>1.7999999999999999E-2</v>
      </c>
      <c r="P82" s="39">
        <f t="shared" si="2"/>
        <v>69890022.224913985</v>
      </c>
      <c r="Q82" s="169">
        <f t="shared" si="3"/>
        <v>139776668.60157877</v>
      </c>
      <c r="R82" s="116">
        <f t="shared" si="5"/>
        <v>80600000</v>
      </c>
      <c r="S82" s="116">
        <f t="shared" si="6"/>
        <v>193776668.60157877</v>
      </c>
      <c r="T82" s="99"/>
    </row>
    <row r="83" spans="1:20" s="18" customFormat="1" x14ac:dyDescent="0.3">
      <c r="B83" s="214"/>
      <c r="C83" s="28">
        <v>8</v>
      </c>
      <c r="D83" s="170">
        <v>1100000</v>
      </c>
      <c r="E83" s="163">
        <v>0</v>
      </c>
      <c r="F83" s="114">
        <v>300000</v>
      </c>
      <c r="G83" s="148">
        <v>100000</v>
      </c>
      <c r="H83" s="114">
        <v>10600000</v>
      </c>
      <c r="I83" s="114">
        <v>70000000</v>
      </c>
      <c r="J83" s="114">
        <v>54000000</v>
      </c>
      <c r="K83" s="155">
        <f t="shared" si="1"/>
        <v>71551806.011444747</v>
      </c>
      <c r="L83" s="117">
        <v>1.7999999999999999E-2</v>
      </c>
      <c r="M83" s="39">
        <v>0</v>
      </c>
      <c r="N83" s="132">
        <f t="shared" si="4"/>
        <v>72267842.624962434</v>
      </c>
      <c r="O83" s="25">
        <v>1.7999999999999999E-2</v>
      </c>
      <c r="P83" s="39">
        <f t="shared" si="2"/>
        <v>72267842.624962434</v>
      </c>
      <c r="Q83" s="169">
        <f t="shared" si="3"/>
        <v>143819648.6364072</v>
      </c>
      <c r="R83" s="116">
        <f t="shared" si="5"/>
        <v>80600000</v>
      </c>
      <c r="S83" s="116">
        <f t="shared" si="6"/>
        <v>197819648.6364072</v>
      </c>
      <c r="T83" s="99"/>
    </row>
    <row r="84" spans="1:20" s="18" customFormat="1" x14ac:dyDescent="0.3">
      <c r="B84" s="214"/>
      <c r="C84" s="28">
        <v>9</v>
      </c>
      <c r="D84" s="170">
        <v>1100000</v>
      </c>
      <c r="E84" s="163">
        <v>0</v>
      </c>
      <c r="F84" s="114">
        <v>300000</v>
      </c>
      <c r="G84" s="148">
        <v>100000</v>
      </c>
      <c r="H84" s="114">
        <v>10600000</v>
      </c>
      <c r="I84" s="114">
        <v>70000000</v>
      </c>
      <c r="J84" s="114">
        <v>54000000</v>
      </c>
      <c r="K84" s="155">
        <f t="shared" si="1"/>
        <v>73246938.519650757</v>
      </c>
      <c r="L84" s="117">
        <v>1.7999999999999999E-2</v>
      </c>
      <c r="M84" s="39">
        <v>0</v>
      </c>
      <c r="N84" s="132">
        <f t="shared" si="4"/>
        <v>74688463.792211756</v>
      </c>
      <c r="O84" s="25">
        <v>1.7999999999999999E-2</v>
      </c>
      <c r="P84" s="39">
        <f t="shared" si="2"/>
        <v>74688463.792211756</v>
      </c>
      <c r="Q84" s="169">
        <f t="shared" si="3"/>
        <v>147935402.31186253</v>
      </c>
      <c r="R84" s="116">
        <f t="shared" si="5"/>
        <v>80600000</v>
      </c>
      <c r="S84" s="116">
        <f t="shared" si="6"/>
        <v>201935402.31186253</v>
      </c>
      <c r="T84" s="99"/>
    </row>
    <row r="85" spans="1:20" s="18" customFormat="1" x14ac:dyDescent="0.3">
      <c r="B85" s="214"/>
      <c r="C85" s="28">
        <v>10</v>
      </c>
      <c r="D85" s="170">
        <v>1100000</v>
      </c>
      <c r="E85" s="163">
        <v>0</v>
      </c>
      <c r="F85" s="114">
        <v>300000</v>
      </c>
      <c r="G85" s="148">
        <v>100000</v>
      </c>
      <c r="H85" s="114">
        <v>10600000</v>
      </c>
      <c r="I85" s="114">
        <v>70000000</v>
      </c>
      <c r="J85" s="114">
        <v>54000000</v>
      </c>
      <c r="K85" s="155">
        <f t="shared" si="1"/>
        <v>74972583.413004473</v>
      </c>
      <c r="L85" s="117">
        <v>1.7999999999999999E-2</v>
      </c>
      <c r="M85" s="39">
        <v>0</v>
      </c>
      <c r="N85" s="132">
        <f t="shared" si="4"/>
        <v>77152656.140471563</v>
      </c>
      <c r="O85" s="25">
        <v>1.7999999999999999E-2</v>
      </c>
      <c r="P85" s="39">
        <f t="shared" si="2"/>
        <v>77152656.140471563</v>
      </c>
      <c r="Q85" s="169">
        <f t="shared" si="3"/>
        <v>152125239.55347604</v>
      </c>
      <c r="R85" s="116">
        <f t="shared" si="5"/>
        <v>80600000</v>
      </c>
      <c r="S85" s="116">
        <f t="shared" si="6"/>
        <v>206125239.55347604</v>
      </c>
      <c r="T85" s="99"/>
    </row>
    <row r="86" spans="1:20" s="18" customFormat="1" ht="17.25" thickBot="1" x14ac:dyDescent="0.35">
      <c r="B86" s="214"/>
      <c r="C86" s="30">
        <v>11</v>
      </c>
      <c r="D86" s="170">
        <v>1100000</v>
      </c>
      <c r="E86" s="163">
        <v>0</v>
      </c>
      <c r="F86" s="114">
        <v>300000</v>
      </c>
      <c r="G86" s="148">
        <v>100000</v>
      </c>
      <c r="H86" s="114">
        <v>10600000</v>
      </c>
      <c r="I86" s="114">
        <v>70000000</v>
      </c>
      <c r="J86" s="114">
        <v>54000000</v>
      </c>
      <c r="K86" s="155">
        <f t="shared" ref="K86:K149" si="7" xml:space="preserve"> (K85 + G86 + F86) + ((K85 + G86 + F86) * L86 )</f>
        <v>76729289.914438546</v>
      </c>
      <c r="L86" s="117">
        <v>1.7999999999999999E-2</v>
      </c>
      <c r="M86" s="39">
        <v>0</v>
      </c>
      <c r="N86" s="132">
        <f t="shared" si="4"/>
        <v>79661203.95100005</v>
      </c>
      <c r="O86" s="94">
        <v>1.7999999999999999E-2</v>
      </c>
      <c r="P86" s="39">
        <f t="shared" ref="P86:P149" si="8" xml:space="preserve"> M86 + N86</f>
        <v>79661203.95100005</v>
      </c>
      <c r="Q86" s="169">
        <f t="shared" ref="Q86:Q149" si="9" xml:space="preserve"> K86 + P86</f>
        <v>156390493.86543858</v>
      </c>
      <c r="R86" s="116">
        <f t="shared" si="5"/>
        <v>80600000</v>
      </c>
      <c r="S86" s="116">
        <f t="shared" si="6"/>
        <v>210390493.86543858</v>
      </c>
      <c r="T86" s="99"/>
    </row>
    <row r="87" spans="1:20" s="109" customFormat="1" ht="17.25" thickBot="1" x14ac:dyDescent="0.35">
      <c r="B87" s="214"/>
      <c r="C87" s="104">
        <v>12</v>
      </c>
      <c r="D87" s="170">
        <v>1100000</v>
      </c>
      <c r="E87" s="164">
        <v>0</v>
      </c>
      <c r="F87" s="114">
        <v>300000</v>
      </c>
      <c r="G87" s="148">
        <v>100000</v>
      </c>
      <c r="H87" s="114">
        <v>10600000</v>
      </c>
      <c r="I87" s="114">
        <v>70000000</v>
      </c>
      <c r="J87" s="114">
        <v>54000000</v>
      </c>
      <c r="K87" s="156">
        <f t="shared" si="7"/>
        <v>78517617.132898435</v>
      </c>
      <c r="L87" s="105">
        <v>1.7999999999999999E-2</v>
      </c>
      <c r="M87" s="39">
        <v>0</v>
      </c>
      <c r="N87" s="132">
        <f t="shared" si="4"/>
        <v>82214905.622118056</v>
      </c>
      <c r="O87" s="106">
        <v>1.7999999999999999E-2</v>
      </c>
      <c r="P87" s="39">
        <f t="shared" si="8"/>
        <v>82214905.622118056</v>
      </c>
      <c r="Q87" s="169">
        <f t="shared" si="9"/>
        <v>160732522.75501651</v>
      </c>
      <c r="R87" s="116">
        <f t="shared" si="5"/>
        <v>80600000</v>
      </c>
      <c r="S87" s="116">
        <f t="shared" si="6"/>
        <v>214732522.75501651</v>
      </c>
      <c r="T87" s="122"/>
    </row>
    <row r="88" spans="1:20" s="18" customFormat="1" x14ac:dyDescent="0.3">
      <c r="A88" s="18">
        <v>8</v>
      </c>
      <c r="B88" s="214">
        <v>2029</v>
      </c>
      <c r="C88" s="27">
        <v>1</v>
      </c>
      <c r="D88" s="170">
        <v>1100000</v>
      </c>
      <c r="E88" s="163">
        <v>0</v>
      </c>
      <c r="F88" s="114">
        <v>300000</v>
      </c>
      <c r="G88" s="148">
        <v>100000</v>
      </c>
      <c r="H88" s="114">
        <v>10600000</v>
      </c>
      <c r="I88" s="114">
        <v>70000000</v>
      </c>
      <c r="J88" s="114">
        <v>54000000</v>
      </c>
      <c r="K88" s="155">
        <f t="shared" si="7"/>
        <v>80338134.241290614</v>
      </c>
      <c r="L88" s="117">
        <v>1.7999999999999999E-2</v>
      </c>
      <c r="M88" s="39">
        <v>0</v>
      </c>
      <c r="N88" s="132">
        <f t="shared" ref="N88:N151" si="10" xml:space="preserve"> (N87 + D88 - E88 - M88) + ((N87 + D88 - E88 - M88) * O88)</f>
        <v>83648165.244606525</v>
      </c>
      <c r="O88" s="93">
        <v>4.0000000000000001E-3</v>
      </c>
      <c r="P88" s="39">
        <f t="shared" si="8"/>
        <v>83648165.244606525</v>
      </c>
      <c r="Q88" s="169">
        <f t="shared" si="9"/>
        <v>163986299.48589712</v>
      </c>
      <c r="R88" s="116">
        <f t="shared" si="5"/>
        <v>80600000</v>
      </c>
      <c r="S88" s="116">
        <f t="shared" si="6"/>
        <v>217986299.48589712</v>
      </c>
      <c r="T88" s="99"/>
    </row>
    <row r="89" spans="1:20" s="18" customFormat="1" x14ac:dyDescent="0.3">
      <c r="B89" s="214"/>
      <c r="C89" s="28">
        <v>2</v>
      </c>
      <c r="D89" s="170">
        <v>1100000</v>
      </c>
      <c r="E89" s="163">
        <v>0</v>
      </c>
      <c r="F89" s="114">
        <v>300000</v>
      </c>
      <c r="G89" s="148">
        <v>100000</v>
      </c>
      <c r="H89" s="114">
        <v>10600000</v>
      </c>
      <c r="I89" s="114">
        <v>70000000</v>
      </c>
      <c r="J89" s="114">
        <v>54000000</v>
      </c>
      <c r="K89" s="155">
        <f t="shared" si="7"/>
        <v>82191420.657633841</v>
      </c>
      <c r="L89" s="117">
        <v>1.7999999999999999E-2</v>
      </c>
      <c r="M89" s="39">
        <v>0</v>
      </c>
      <c r="N89" s="132">
        <f t="shared" si="10"/>
        <v>86273632.219009444</v>
      </c>
      <c r="O89" s="25">
        <v>1.7999999999999999E-2</v>
      </c>
      <c r="P89" s="39">
        <f t="shared" si="8"/>
        <v>86273632.219009444</v>
      </c>
      <c r="Q89" s="169">
        <f t="shared" si="9"/>
        <v>168465052.8766433</v>
      </c>
      <c r="R89" s="116">
        <f t="shared" si="5"/>
        <v>80600000</v>
      </c>
      <c r="S89" s="116">
        <f t="shared" si="6"/>
        <v>222465052.8766433</v>
      </c>
      <c r="T89" s="99"/>
    </row>
    <row r="90" spans="1:20" s="18" customFormat="1" x14ac:dyDescent="0.3">
      <c r="B90" s="214"/>
      <c r="C90" s="28">
        <v>3</v>
      </c>
      <c r="D90" s="170">
        <v>1100000</v>
      </c>
      <c r="E90" s="163">
        <v>0</v>
      </c>
      <c r="F90" s="114">
        <v>300000</v>
      </c>
      <c r="G90" s="148">
        <v>100000</v>
      </c>
      <c r="H90" s="114">
        <v>10600000</v>
      </c>
      <c r="I90" s="114">
        <v>70000000</v>
      </c>
      <c r="J90" s="114">
        <v>54000000</v>
      </c>
      <c r="K90" s="155">
        <f t="shared" si="7"/>
        <v>84078066.229471251</v>
      </c>
      <c r="L90" s="117">
        <v>1.7999999999999999E-2</v>
      </c>
      <c r="M90" s="39">
        <v>0</v>
      </c>
      <c r="N90" s="132">
        <f t="shared" si="10"/>
        <v>88946357.598951608</v>
      </c>
      <c r="O90" s="25">
        <v>1.7999999999999999E-2</v>
      </c>
      <c r="P90" s="39">
        <f t="shared" si="8"/>
        <v>88946357.598951608</v>
      </c>
      <c r="Q90" s="169">
        <f t="shared" si="9"/>
        <v>173024423.82842284</v>
      </c>
      <c r="R90" s="116">
        <f t="shared" si="5"/>
        <v>80600000</v>
      </c>
      <c r="S90" s="116">
        <f t="shared" si="6"/>
        <v>227024423.82842284</v>
      </c>
      <c r="T90" s="99"/>
    </row>
    <row r="91" spans="1:20" s="18" customFormat="1" x14ac:dyDescent="0.3">
      <c r="B91" s="214"/>
      <c r="C91" s="28">
        <v>4</v>
      </c>
      <c r="D91" s="170">
        <v>1100000</v>
      </c>
      <c r="E91" s="163">
        <v>0</v>
      </c>
      <c r="F91" s="114">
        <v>300000</v>
      </c>
      <c r="G91" s="148">
        <v>100000</v>
      </c>
      <c r="H91" s="114">
        <v>10600000</v>
      </c>
      <c r="I91" s="114">
        <v>70000000</v>
      </c>
      <c r="J91" s="114">
        <v>54000000</v>
      </c>
      <c r="K91" s="155">
        <f t="shared" si="7"/>
        <v>85998671.421601728</v>
      </c>
      <c r="L91" s="117">
        <v>1.7999999999999999E-2</v>
      </c>
      <c r="M91" s="39">
        <v>0</v>
      </c>
      <c r="N91" s="132">
        <f t="shared" si="10"/>
        <v>91667192.035732731</v>
      </c>
      <c r="O91" s="25">
        <v>1.7999999999999999E-2</v>
      </c>
      <c r="P91" s="39">
        <f t="shared" si="8"/>
        <v>91667192.035732731</v>
      </c>
      <c r="Q91" s="169">
        <f t="shared" si="9"/>
        <v>177665863.45733446</v>
      </c>
      <c r="R91" s="116">
        <f t="shared" ref="R91:R154" si="11" xml:space="preserve"> H91 + I91</f>
        <v>80600000</v>
      </c>
      <c r="S91" s="116">
        <f t="shared" ref="S91:S154" si="12" xml:space="preserve"> J91 + Q91</f>
        <v>231665863.45733446</v>
      </c>
      <c r="T91" s="99"/>
    </row>
    <row r="92" spans="1:20" s="18" customFormat="1" x14ac:dyDescent="0.3">
      <c r="B92" s="214"/>
      <c r="C92" s="28">
        <v>5</v>
      </c>
      <c r="D92" s="170">
        <v>1100000</v>
      </c>
      <c r="E92" s="163">
        <v>0</v>
      </c>
      <c r="F92" s="114">
        <v>300000</v>
      </c>
      <c r="G92" s="148">
        <v>100000</v>
      </c>
      <c r="H92" s="114">
        <v>10600000</v>
      </c>
      <c r="I92" s="114">
        <v>70000000</v>
      </c>
      <c r="J92" s="114">
        <v>54000000</v>
      </c>
      <c r="K92" s="155">
        <f t="shared" si="7"/>
        <v>87953847.507190555</v>
      </c>
      <c r="L92" s="117">
        <v>1.7999999999999999E-2</v>
      </c>
      <c r="M92" s="39">
        <v>0</v>
      </c>
      <c r="N92" s="132">
        <f t="shared" si="10"/>
        <v>94437001.492375925</v>
      </c>
      <c r="O92" s="25">
        <v>1.7999999999999999E-2</v>
      </c>
      <c r="P92" s="39">
        <f t="shared" si="8"/>
        <v>94437001.492375925</v>
      </c>
      <c r="Q92" s="169">
        <f t="shared" si="9"/>
        <v>182390848.9995665</v>
      </c>
      <c r="R92" s="116">
        <f t="shared" si="11"/>
        <v>80600000</v>
      </c>
      <c r="S92" s="116">
        <f t="shared" si="12"/>
        <v>236390848.9995665</v>
      </c>
      <c r="T92" s="99"/>
    </row>
    <row r="93" spans="1:20" s="18" customFormat="1" x14ac:dyDescent="0.3">
      <c r="B93" s="214"/>
      <c r="C93" s="28">
        <v>6</v>
      </c>
      <c r="D93" s="170">
        <v>1100000</v>
      </c>
      <c r="E93" s="163">
        <v>0</v>
      </c>
      <c r="F93" s="114">
        <v>300000</v>
      </c>
      <c r="G93" s="148">
        <v>100000</v>
      </c>
      <c r="H93" s="114">
        <v>10600000</v>
      </c>
      <c r="I93" s="114">
        <v>70000000</v>
      </c>
      <c r="J93" s="114">
        <v>54000000</v>
      </c>
      <c r="K93" s="155">
        <f t="shared" si="7"/>
        <v>89944216.762319982</v>
      </c>
      <c r="L93" s="117">
        <v>1.7999999999999999E-2</v>
      </c>
      <c r="M93" s="39">
        <v>0</v>
      </c>
      <c r="N93" s="132">
        <f t="shared" si="10"/>
        <v>97256667.519238696</v>
      </c>
      <c r="O93" s="25">
        <v>1.7999999999999999E-2</v>
      </c>
      <c r="P93" s="39">
        <f t="shared" si="8"/>
        <v>97256667.519238696</v>
      </c>
      <c r="Q93" s="169">
        <f t="shared" si="9"/>
        <v>187200884.28155869</v>
      </c>
      <c r="R93" s="116">
        <f t="shared" si="11"/>
        <v>80600000</v>
      </c>
      <c r="S93" s="116">
        <f t="shared" si="12"/>
        <v>241200884.28155869</v>
      </c>
      <c r="T93" s="99"/>
    </row>
    <row r="94" spans="1:20" s="18" customFormat="1" x14ac:dyDescent="0.3">
      <c r="B94" s="214"/>
      <c r="C94" s="28">
        <v>7</v>
      </c>
      <c r="D94" s="170">
        <v>1100000</v>
      </c>
      <c r="E94" s="163">
        <v>0</v>
      </c>
      <c r="F94" s="114">
        <v>300000</v>
      </c>
      <c r="G94" s="148">
        <v>100000</v>
      </c>
      <c r="H94" s="114">
        <v>10600000</v>
      </c>
      <c r="I94" s="114">
        <v>70000000</v>
      </c>
      <c r="J94" s="114">
        <v>54000000</v>
      </c>
      <c r="K94" s="155">
        <f t="shared" si="7"/>
        <v>91970412.664041743</v>
      </c>
      <c r="L94" s="117">
        <v>1.7999999999999999E-2</v>
      </c>
      <c r="M94" s="39">
        <v>0</v>
      </c>
      <c r="N94" s="132">
        <f t="shared" si="10"/>
        <v>100127087.534585</v>
      </c>
      <c r="O94" s="25">
        <v>1.7999999999999999E-2</v>
      </c>
      <c r="P94" s="39">
        <f t="shared" si="8"/>
        <v>100127087.534585</v>
      </c>
      <c r="Q94" s="169">
        <f t="shared" si="9"/>
        <v>192097500.19862676</v>
      </c>
      <c r="R94" s="116">
        <f t="shared" si="11"/>
        <v>80600000</v>
      </c>
      <c r="S94" s="116">
        <f t="shared" si="12"/>
        <v>246097500.19862676</v>
      </c>
      <c r="T94" s="99"/>
    </row>
    <row r="95" spans="1:20" s="18" customFormat="1" x14ac:dyDescent="0.3">
      <c r="B95" s="214"/>
      <c r="C95" s="28">
        <v>8</v>
      </c>
      <c r="D95" s="170">
        <v>1100000</v>
      </c>
      <c r="E95" s="163">
        <v>0</v>
      </c>
      <c r="F95" s="114">
        <v>300000</v>
      </c>
      <c r="G95" s="148">
        <v>100000</v>
      </c>
      <c r="H95" s="114">
        <v>10600000</v>
      </c>
      <c r="I95" s="114">
        <v>70000000</v>
      </c>
      <c r="J95" s="114">
        <v>54000000</v>
      </c>
      <c r="K95" s="155">
        <f t="shared" si="7"/>
        <v>94033080.091994494</v>
      </c>
      <c r="L95" s="117">
        <v>1.7999999999999999E-2</v>
      </c>
      <c r="M95" s="39">
        <v>0</v>
      </c>
      <c r="N95" s="132">
        <f t="shared" si="10"/>
        <v>103049175.11020753</v>
      </c>
      <c r="O95" s="25">
        <v>1.7999999999999999E-2</v>
      </c>
      <c r="P95" s="39">
        <f t="shared" si="8"/>
        <v>103049175.11020753</v>
      </c>
      <c r="Q95" s="169">
        <f t="shared" si="9"/>
        <v>197082255.20220202</v>
      </c>
      <c r="R95" s="116">
        <f t="shared" si="11"/>
        <v>80600000</v>
      </c>
      <c r="S95" s="116">
        <f t="shared" si="12"/>
        <v>251082255.20220202</v>
      </c>
      <c r="T95" s="99"/>
    </row>
    <row r="96" spans="1:20" s="18" customFormat="1" x14ac:dyDescent="0.3">
      <c r="B96" s="214"/>
      <c r="C96" s="28">
        <v>9</v>
      </c>
      <c r="D96" s="170">
        <v>1100000</v>
      </c>
      <c r="E96" s="163">
        <v>0</v>
      </c>
      <c r="F96" s="114">
        <v>300000</v>
      </c>
      <c r="G96" s="148">
        <v>100000</v>
      </c>
      <c r="H96" s="114">
        <v>10600000</v>
      </c>
      <c r="I96" s="114">
        <v>70000000</v>
      </c>
      <c r="J96" s="114">
        <v>54000000</v>
      </c>
      <c r="K96" s="155">
        <f t="shared" si="7"/>
        <v>96132875.533650398</v>
      </c>
      <c r="L96" s="117">
        <v>1.7999999999999999E-2</v>
      </c>
      <c r="M96" s="39">
        <v>0</v>
      </c>
      <c r="N96" s="132">
        <f t="shared" si="10"/>
        <v>106023860.26219127</v>
      </c>
      <c r="O96" s="25">
        <v>1.7999999999999999E-2</v>
      </c>
      <c r="P96" s="39">
        <f t="shared" si="8"/>
        <v>106023860.26219127</v>
      </c>
      <c r="Q96" s="169">
        <f t="shared" si="9"/>
        <v>202156735.79584166</v>
      </c>
      <c r="R96" s="116">
        <f t="shared" si="11"/>
        <v>80600000</v>
      </c>
      <c r="S96" s="116">
        <f t="shared" si="12"/>
        <v>256156735.79584166</v>
      </c>
      <c r="T96" s="99"/>
    </row>
    <row r="97" spans="1:20" s="18" customFormat="1" x14ac:dyDescent="0.3">
      <c r="B97" s="214"/>
      <c r="C97" s="28">
        <v>10</v>
      </c>
      <c r="D97" s="170">
        <v>1100000</v>
      </c>
      <c r="E97" s="163">
        <v>0</v>
      </c>
      <c r="F97" s="114">
        <v>300000</v>
      </c>
      <c r="G97" s="148">
        <v>100000</v>
      </c>
      <c r="H97" s="114">
        <v>10600000</v>
      </c>
      <c r="I97" s="114">
        <v>70000000</v>
      </c>
      <c r="J97" s="114">
        <v>54000000</v>
      </c>
      <c r="K97" s="155">
        <f t="shared" si="7"/>
        <v>98270467.293256104</v>
      </c>
      <c r="L97" s="117">
        <v>1.7999999999999999E-2</v>
      </c>
      <c r="M97" s="39">
        <v>0</v>
      </c>
      <c r="N97" s="132">
        <f t="shared" si="10"/>
        <v>109052089.74691071</v>
      </c>
      <c r="O97" s="25">
        <v>1.7999999999999999E-2</v>
      </c>
      <c r="P97" s="39">
        <f t="shared" si="8"/>
        <v>109052089.74691071</v>
      </c>
      <c r="Q97" s="169">
        <f t="shared" si="9"/>
        <v>207322557.0401668</v>
      </c>
      <c r="R97" s="116">
        <f t="shared" si="11"/>
        <v>80600000</v>
      </c>
      <c r="S97" s="116">
        <f t="shared" si="12"/>
        <v>261322557.0401668</v>
      </c>
      <c r="T97" s="99"/>
    </row>
    <row r="98" spans="1:20" s="18" customFormat="1" ht="17.25" thickBot="1" x14ac:dyDescent="0.35">
      <c r="B98" s="214"/>
      <c r="C98" s="30">
        <v>11</v>
      </c>
      <c r="D98" s="170">
        <v>1100000</v>
      </c>
      <c r="E98" s="163">
        <v>0</v>
      </c>
      <c r="F98" s="114">
        <v>300000</v>
      </c>
      <c r="G98" s="148">
        <v>100000</v>
      </c>
      <c r="H98" s="114">
        <v>10600000</v>
      </c>
      <c r="I98" s="114">
        <v>70000000</v>
      </c>
      <c r="J98" s="114">
        <v>54000000</v>
      </c>
      <c r="K98" s="155">
        <f t="shared" si="7"/>
        <v>100446535.70453471</v>
      </c>
      <c r="L98" s="117">
        <v>1.7999999999999999E-2</v>
      </c>
      <c r="M98" s="39">
        <v>0</v>
      </c>
      <c r="N98" s="132">
        <f t="shared" si="10"/>
        <v>112134827.3623551</v>
      </c>
      <c r="O98" s="94">
        <v>1.7999999999999999E-2</v>
      </c>
      <c r="P98" s="39">
        <f t="shared" si="8"/>
        <v>112134827.3623551</v>
      </c>
      <c r="Q98" s="169">
        <f t="shared" si="9"/>
        <v>212581363.06688982</v>
      </c>
      <c r="R98" s="116">
        <f t="shared" si="11"/>
        <v>80600000</v>
      </c>
      <c r="S98" s="116">
        <f t="shared" si="12"/>
        <v>266581363.06688982</v>
      </c>
      <c r="T98" s="99"/>
    </row>
    <row r="99" spans="1:20" s="109" customFormat="1" ht="17.25" thickBot="1" x14ac:dyDescent="0.35">
      <c r="B99" s="214"/>
      <c r="C99" s="104">
        <v>12</v>
      </c>
      <c r="D99" s="170">
        <v>1100000</v>
      </c>
      <c r="E99" s="164">
        <v>0</v>
      </c>
      <c r="F99" s="114">
        <v>300000</v>
      </c>
      <c r="G99" s="148">
        <v>100000</v>
      </c>
      <c r="H99" s="114">
        <v>10600000</v>
      </c>
      <c r="I99" s="114">
        <v>70000000</v>
      </c>
      <c r="J99" s="114">
        <v>54000000</v>
      </c>
      <c r="K99" s="156">
        <f t="shared" si="7"/>
        <v>102661773.34721634</v>
      </c>
      <c r="L99" s="105">
        <v>1.7999999999999999E-2</v>
      </c>
      <c r="M99" s="39">
        <v>0</v>
      </c>
      <c r="N99" s="132">
        <f t="shared" si="10"/>
        <v>115273054.25487749</v>
      </c>
      <c r="O99" s="106">
        <v>1.7999999999999999E-2</v>
      </c>
      <c r="P99" s="39">
        <f t="shared" si="8"/>
        <v>115273054.25487749</v>
      </c>
      <c r="Q99" s="169">
        <f t="shared" si="9"/>
        <v>217934827.60209382</v>
      </c>
      <c r="R99" s="116">
        <f t="shared" si="11"/>
        <v>80600000</v>
      </c>
      <c r="S99" s="116">
        <f t="shared" si="12"/>
        <v>271934827.60209382</v>
      </c>
      <c r="T99" s="122"/>
    </row>
    <row r="100" spans="1:20" s="18" customFormat="1" x14ac:dyDescent="0.3">
      <c r="A100" s="18">
        <v>9</v>
      </c>
      <c r="B100" s="214">
        <v>2030</v>
      </c>
      <c r="C100" s="27">
        <v>1</v>
      </c>
      <c r="D100" s="170">
        <v>1100000</v>
      </c>
      <c r="E100" s="163">
        <v>0</v>
      </c>
      <c r="F100" s="114">
        <v>300000</v>
      </c>
      <c r="G100" s="148">
        <v>100000</v>
      </c>
      <c r="H100" s="114">
        <v>10600000</v>
      </c>
      <c r="I100" s="114">
        <v>70000000</v>
      </c>
      <c r="J100" s="114">
        <v>54000000</v>
      </c>
      <c r="K100" s="155">
        <f t="shared" si="7"/>
        <v>104916885.26746623</v>
      </c>
      <c r="L100" s="117">
        <v>1.7999999999999999E-2</v>
      </c>
      <c r="M100" s="39">
        <v>0</v>
      </c>
      <c r="N100" s="132">
        <f t="shared" si="10"/>
        <v>116838546.47189701</v>
      </c>
      <c r="O100" s="93">
        <v>4.0000000000000001E-3</v>
      </c>
      <c r="P100" s="39">
        <f t="shared" si="8"/>
        <v>116838546.47189701</v>
      </c>
      <c r="Q100" s="169">
        <f t="shared" si="9"/>
        <v>221755431.73936325</v>
      </c>
      <c r="R100" s="116">
        <f t="shared" si="11"/>
        <v>80600000</v>
      </c>
      <c r="S100" s="116">
        <f t="shared" si="12"/>
        <v>275755431.73936325</v>
      </c>
      <c r="T100" s="99"/>
    </row>
    <row r="101" spans="1:20" s="18" customFormat="1" x14ac:dyDescent="0.3">
      <c r="B101" s="214"/>
      <c r="C101" s="28">
        <v>2</v>
      </c>
      <c r="D101" s="170">
        <v>1100000</v>
      </c>
      <c r="E101" s="163">
        <v>0</v>
      </c>
      <c r="F101" s="114">
        <v>300000</v>
      </c>
      <c r="G101" s="148">
        <v>100000</v>
      </c>
      <c r="H101" s="114">
        <v>10600000</v>
      </c>
      <c r="I101" s="114">
        <v>70000000</v>
      </c>
      <c r="J101" s="114">
        <v>54000000</v>
      </c>
      <c r="K101" s="155">
        <f t="shared" si="7"/>
        <v>107212589.20228063</v>
      </c>
      <c r="L101" s="117">
        <v>1.7999999999999999E-2</v>
      </c>
      <c r="M101" s="39">
        <v>0</v>
      </c>
      <c r="N101" s="132">
        <f t="shared" si="10"/>
        <v>120061440.30839115</v>
      </c>
      <c r="O101" s="25">
        <v>1.7999999999999999E-2</v>
      </c>
      <c r="P101" s="39">
        <f t="shared" si="8"/>
        <v>120061440.30839115</v>
      </c>
      <c r="Q101" s="169">
        <f t="shared" si="9"/>
        <v>227274029.51067179</v>
      </c>
      <c r="R101" s="116">
        <f t="shared" si="11"/>
        <v>80600000</v>
      </c>
      <c r="S101" s="116">
        <f t="shared" si="12"/>
        <v>281274029.51067179</v>
      </c>
      <c r="T101" s="99"/>
    </row>
    <row r="102" spans="1:20" s="18" customFormat="1" x14ac:dyDescent="0.3">
      <c r="B102" s="214"/>
      <c r="C102" s="28">
        <v>3</v>
      </c>
      <c r="D102" s="170">
        <v>1100000</v>
      </c>
      <c r="E102" s="163">
        <v>0</v>
      </c>
      <c r="F102" s="114">
        <v>300000</v>
      </c>
      <c r="G102" s="148">
        <v>100000</v>
      </c>
      <c r="H102" s="114">
        <v>10600000</v>
      </c>
      <c r="I102" s="114">
        <v>70000000</v>
      </c>
      <c r="J102" s="114">
        <v>54000000</v>
      </c>
      <c r="K102" s="155">
        <f t="shared" si="7"/>
        <v>109549615.80792168</v>
      </c>
      <c r="L102" s="117">
        <v>1.7999999999999999E-2</v>
      </c>
      <c r="M102" s="39">
        <v>0</v>
      </c>
      <c r="N102" s="132">
        <f t="shared" si="10"/>
        <v>123342346.2339422</v>
      </c>
      <c r="O102" s="25">
        <v>1.7999999999999999E-2</v>
      </c>
      <c r="P102" s="39">
        <f t="shared" si="8"/>
        <v>123342346.2339422</v>
      </c>
      <c r="Q102" s="169">
        <f t="shared" si="9"/>
        <v>232891962.04186386</v>
      </c>
      <c r="R102" s="116">
        <f t="shared" si="11"/>
        <v>80600000</v>
      </c>
      <c r="S102" s="116">
        <f t="shared" si="12"/>
        <v>286891962.04186386</v>
      </c>
      <c r="T102" s="99"/>
    </row>
    <row r="103" spans="1:20" s="18" customFormat="1" x14ac:dyDescent="0.3">
      <c r="B103" s="214"/>
      <c r="C103" s="28">
        <v>4</v>
      </c>
      <c r="D103" s="170">
        <v>1100000</v>
      </c>
      <c r="E103" s="163">
        <v>0</v>
      </c>
      <c r="F103" s="114">
        <v>300000</v>
      </c>
      <c r="G103" s="148">
        <v>100000</v>
      </c>
      <c r="H103" s="114">
        <v>10600000</v>
      </c>
      <c r="I103" s="114">
        <v>70000000</v>
      </c>
      <c r="J103" s="114">
        <v>54000000</v>
      </c>
      <c r="K103" s="155">
        <f t="shared" si="7"/>
        <v>111928708.89246427</v>
      </c>
      <c r="L103" s="117">
        <v>1.7999999999999999E-2</v>
      </c>
      <c r="M103" s="39">
        <v>0</v>
      </c>
      <c r="N103" s="132">
        <f t="shared" si="10"/>
        <v>126682308.46615316</v>
      </c>
      <c r="O103" s="25">
        <v>1.7999999999999999E-2</v>
      </c>
      <c r="P103" s="39">
        <f t="shared" si="8"/>
        <v>126682308.46615316</v>
      </c>
      <c r="Q103" s="169">
        <f t="shared" si="9"/>
        <v>238611017.35861742</v>
      </c>
      <c r="R103" s="116">
        <f t="shared" si="11"/>
        <v>80600000</v>
      </c>
      <c r="S103" s="116">
        <f t="shared" si="12"/>
        <v>292611017.35861742</v>
      </c>
      <c r="T103" s="99"/>
    </row>
    <row r="104" spans="1:20" s="18" customFormat="1" x14ac:dyDescent="0.3">
      <c r="B104" s="214"/>
      <c r="C104" s="28">
        <v>5</v>
      </c>
      <c r="D104" s="170">
        <v>1100000</v>
      </c>
      <c r="E104" s="163">
        <v>0</v>
      </c>
      <c r="F104" s="114">
        <v>300000</v>
      </c>
      <c r="G104" s="148">
        <v>100000</v>
      </c>
      <c r="H104" s="114">
        <v>10600000</v>
      </c>
      <c r="I104" s="114">
        <v>70000000</v>
      </c>
      <c r="J104" s="114">
        <v>54000000</v>
      </c>
      <c r="K104" s="155">
        <f t="shared" si="7"/>
        <v>114350625.65252863</v>
      </c>
      <c r="L104" s="117">
        <v>1.7999999999999999E-2</v>
      </c>
      <c r="M104" s="39">
        <v>0</v>
      </c>
      <c r="N104" s="132">
        <f t="shared" si="10"/>
        <v>130082390.01854391</v>
      </c>
      <c r="O104" s="25">
        <v>1.7999999999999999E-2</v>
      </c>
      <c r="P104" s="39">
        <f t="shared" si="8"/>
        <v>130082390.01854391</v>
      </c>
      <c r="Q104" s="169">
        <f t="shared" si="9"/>
        <v>244433015.67107254</v>
      </c>
      <c r="R104" s="116">
        <f t="shared" si="11"/>
        <v>80600000</v>
      </c>
      <c r="S104" s="116">
        <f t="shared" si="12"/>
        <v>298433015.67107254</v>
      </c>
      <c r="T104" s="99"/>
    </row>
    <row r="105" spans="1:20" s="18" customFormat="1" x14ac:dyDescent="0.3">
      <c r="B105" s="214"/>
      <c r="C105" s="28">
        <v>6</v>
      </c>
      <c r="D105" s="170">
        <v>1100000</v>
      </c>
      <c r="E105" s="163">
        <v>0</v>
      </c>
      <c r="F105" s="114">
        <v>300000</v>
      </c>
      <c r="G105" s="148">
        <v>100000</v>
      </c>
      <c r="H105" s="114">
        <v>10600000</v>
      </c>
      <c r="I105" s="114">
        <v>70000000</v>
      </c>
      <c r="J105" s="114">
        <v>54000000</v>
      </c>
      <c r="K105" s="155">
        <f t="shared" si="7"/>
        <v>116816136.91427414</v>
      </c>
      <c r="L105" s="117">
        <v>1.7999999999999999E-2</v>
      </c>
      <c r="M105" s="39">
        <v>0</v>
      </c>
      <c r="N105" s="132">
        <f t="shared" si="10"/>
        <v>133543673.03887771</v>
      </c>
      <c r="O105" s="25">
        <v>1.7999999999999999E-2</v>
      </c>
      <c r="P105" s="39">
        <f t="shared" si="8"/>
        <v>133543673.03887771</v>
      </c>
      <c r="Q105" s="169">
        <f t="shared" si="9"/>
        <v>250359809.95315185</v>
      </c>
      <c r="R105" s="116">
        <f t="shared" si="11"/>
        <v>80600000</v>
      </c>
      <c r="S105" s="116">
        <f t="shared" si="12"/>
        <v>304359809.95315182</v>
      </c>
      <c r="T105" s="99"/>
    </row>
    <row r="106" spans="1:20" s="18" customFormat="1" x14ac:dyDescent="0.3">
      <c r="B106" s="214"/>
      <c r="C106" s="28">
        <v>7</v>
      </c>
      <c r="D106" s="170">
        <v>1100000</v>
      </c>
      <c r="E106" s="163">
        <v>0</v>
      </c>
      <c r="F106" s="114">
        <v>300000</v>
      </c>
      <c r="G106" s="148">
        <v>100000</v>
      </c>
      <c r="H106" s="114">
        <v>10600000</v>
      </c>
      <c r="I106" s="114">
        <v>70000000</v>
      </c>
      <c r="J106" s="114">
        <v>54000000</v>
      </c>
      <c r="K106" s="155">
        <f t="shared" si="7"/>
        <v>119326027.37873107</v>
      </c>
      <c r="L106" s="117">
        <v>1.7999999999999999E-2</v>
      </c>
      <c r="M106" s="39">
        <v>0</v>
      </c>
      <c r="N106" s="132">
        <f t="shared" si="10"/>
        <v>137067259.15357754</v>
      </c>
      <c r="O106" s="25">
        <v>1.7999999999999999E-2</v>
      </c>
      <c r="P106" s="39">
        <f t="shared" si="8"/>
        <v>137067259.15357754</v>
      </c>
      <c r="Q106" s="169">
        <f t="shared" si="9"/>
        <v>256393286.53230861</v>
      </c>
      <c r="R106" s="116">
        <f t="shared" si="11"/>
        <v>80600000</v>
      </c>
      <c r="S106" s="116">
        <f t="shared" si="12"/>
        <v>310393286.53230858</v>
      </c>
      <c r="T106" s="99"/>
    </row>
    <row r="107" spans="1:20" s="18" customFormat="1" x14ac:dyDescent="0.3">
      <c r="B107" s="214"/>
      <c r="C107" s="28">
        <v>8</v>
      </c>
      <c r="D107" s="170">
        <v>1100000</v>
      </c>
      <c r="E107" s="163">
        <v>0</v>
      </c>
      <c r="F107" s="114">
        <v>300000</v>
      </c>
      <c r="G107" s="148">
        <v>100000</v>
      </c>
      <c r="H107" s="114">
        <v>10600000</v>
      </c>
      <c r="I107" s="114">
        <v>70000000</v>
      </c>
      <c r="J107" s="114">
        <v>54000000</v>
      </c>
      <c r="K107" s="155">
        <f t="shared" si="7"/>
        <v>121881095.87154824</v>
      </c>
      <c r="L107" s="117">
        <v>1.7999999999999999E-2</v>
      </c>
      <c r="M107" s="39">
        <v>0</v>
      </c>
      <c r="N107" s="132">
        <f t="shared" si="10"/>
        <v>140654269.81834194</v>
      </c>
      <c r="O107" s="25">
        <v>1.7999999999999999E-2</v>
      </c>
      <c r="P107" s="39">
        <f t="shared" si="8"/>
        <v>140654269.81834194</v>
      </c>
      <c r="Q107" s="169">
        <f t="shared" si="9"/>
        <v>262535365.68989018</v>
      </c>
      <c r="R107" s="116">
        <f t="shared" si="11"/>
        <v>80600000</v>
      </c>
      <c r="S107" s="116">
        <f t="shared" si="12"/>
        <v>316535365.68989015</v>
      </c>
      <c r="T107" s="99"/>
    </row>
    <row r="108" spans="1:20" s="18" customFormat="1" x14ac:dyDescent="0.3">
      <c r="B108" s="214"/>
      <c r="C108" s="28">
        <v>9</v>
      </c>
      <c r="D108" s="170">
        <v>1100000</v>
      </c>
      <c r="E108" s="163">
        <v>0</v>
      </c>
      <c r="F108" s="114">
        <v>300000</v>
      </c>
      <c r="G108" s="148">
        <v>100000</v>
      </c>
      <c r="H108" s="114">
        <v>10600000</v>
      </c>
      <c r="I108" s="114">
        <v>70000000</v>
      </c>
      <c r="J108" s="114">
        <v>54000000</v>
      </c>
      <c r="K108" s="155">
        <f t="shared" si="7"/>
        <v>124482155.5972361</v>
      </c>
      <c r="L108" s="117">
        <v>1.7999999999999999E-2</v>
      </c>
      <c r="M108" s="39">
        <v>0</v>
      </c>
      <c r="N108" s="132">
        <f t="shared" si="10"/>
        <v>144305846.6750721</v>
      </c>
      <c r="O108" s="25">
        <v>1.7999999999999999E-2</v>
      </c>
      <c r="P108" s="39">
        <f t="shared" si="8"/>
        <v>144305846.6750721</v>
      </c>
      <c r="Q108" s="169">
        <f t="shared" si="9"/>
        <v>268788002.27230823</v>
      </c>
      <c r="R108" s="116">
        <f t="shared" si="11"/>
        <v>80600000</v>
      </c>
      <c r="S108" s="116">
        <f t="shared" si="12"/>
        <v>322788002.27230823</v>
      </c>
      <c r="T108" s="99"/>
    </row>
    <row r="109" spans="1:20" s="18" customFormat="1" x14ac:dyDescent="0.3">
      <c r="B109" s="214"/>
      <c r="C109" s="28">
        <v>10</v>
      </c>
      <c r="D109" s="170">
        <v>1100000</v>
      </c>
      <c r="E109" s="163">
        <v>0</v>
      </c>
      <c r="F109" s="114">
        <v>300000</v>
      </c>
      <c r="G109" s="148">
        <v>100000</v>
      </c>
      <c r="H109" s="114">
        <v>10600000</v>
      </c>
      <c r="I109" s="114">
        <v>70000000</v>
      </c>
      <c r="J109" s="114">
        <v>54000000</v>
      </c>
      <c r="K109" s="155">
        <f t="shared" si="7"/>
        <v>127130034.39798635</v>
      </c>
      <c r="L109" s="117">
        <v>1.7999999999999999E-2</v>
      </c>
      <c r="M109" s="39">
        <v>0</v>
      </c>
      <c r="N109" s="132">
        <f t="shared" si="10"/>
        <v>148023151.91522339</v>
      </c>
      <c r="O109" s="25">
        <v>1.7999999999999999E-2</v>
      </c>
      <c r="P109" s="39">
        <f t="shared" si="8"/>
        <v>148023151.91522339</v>
      </c>
      <c r="Q109" s="169">
        <f t="shared" si="9"/>
        <v>275153186.31320977</v>
      </c>
      <c r="R109" s="116">
        <f t="shared" si="11"/>
        <v>80600000</v>
      </c>
      <c r="S109" s="116">
        <f t="shared" si="12"/>
        <v>329153186.31320977</v>
      </c>
      <c r="T109" s="99"/>
    </row>
    <row r="110" spans="1:20" s="18" customFormat="1" ht="17.25" thickBot="1" x14ac:dyDescent="0.35">
      <c r="B110" s="214"/>
      <c r="C110" s="30">
        <v>11</v>
      </c>
      <c r="D110" s="170">
        <v>1100000</v>
      </c>
      <c r="E110" s="163">
        <v>0</v>
      </c>
      <c r="F110" s="114">
        <v>300000</v>
      </c>
      <c r="G110" s="148">
        <v>100000</v>
      </c>
      <c r="H110" s="114">
        <v>10600000</v>
      </c>
      <c r="I110" s="114">
        <v>70000000</v>
      </c>
      <c r="J110" s="114">
        <v>54000000</v>
      </c>
      <c r="K110" s="155">
        <f t="shared" si="7"/>
        <v>129825575.0171501</v>
      </c>
      <c r="L110" s="117">
        <v>1.7999999999999999E-2</v>
      </c>
      <c r="M110" s="39">
        <v>0</v>
      </c>
      <c r="N110" s="132">
        <f t="shared" si="10"/>
        <v>151807368.64969742</v>
      </c>
      <c r="O110" s="94">
        <v>1.7999999999999999E-2</v>
      </c>
      <c r="P110" s="39">
        <f t="shared" si="8"/>
        <v>151807368.64969742</v>
      </c>
      <c r="Q110" s="169">
        <f t="shared" si="9"/>
        <v>281632943.66684753</v>
      </c>
      <c r="R110" s="116">
        <f t="shared" si="11"/>
        <v>80600000</v>
      </c>
      <c r="S110" s="116">
        <f t="shared" si="12"/>
        <v>335632943.66684753</v>
      </c>
      <c r="T110" s="99"/>
    </row>
    <row r="111" spans="1:20" s="109" customFormat="1" ht="17.25" thickBot="1" x14ac:dyDescent="0.35">
      <c r="B111" s="214"/>
      <c r="C111" s="104">
        <v>12</v>
      </c>
      <c r="D111" s="170">
        <v>1100000</v>
      </c>
      <c r="E111" s="164">
        <v>0</v>
      </c>
      <c r="F111" s="114">
        <v>300000</v>
      </c>
      <c r="G111" s="148">
        <v>100000</v>
      </c>
      <c r="H111" s="114">
        <v>10600000</v>
      </c>
      <c r="I111" s="114">
        <v>70000000</v>
      </c>
      <c r="J111" s="114">
        <v>54000000</v>
      </c>
      <c r="K111" s="156">
        <f t="shared" si="7"/>
        <v>132569635.36745881</v>
      </c>
      <c r="L111" s="105">
        <v>1.7999999999999999E-2</v>
      </c>
      <c r="M111" s="39">
        <v>0</v>
      </c>
      <c r="N111" s="132">
        <f t="shared" si="10"/>
        <v>155659701.28539199</v>
      </c>
      <c r="O111" s="106">
        <v>1.7999999999999999E-2</v>
      </c>
      <c r="P111" s="39">
        <f t="shared" si="8"/>
        <v>155659701.28539199</v>
      </c>
      <c r="Q111" s="169">
        <f t="shared" si="9"/>
        <v>288229336.65285081</v>
      </c>
      <c r="R111" s="116">
        <f t="shared" si="11"/>
        <v>80600000</v>
      </c>
      <c r="S111" s="116">
        <f t="shared" si="12"/>
        <v>342229336.65285081</v>
      </c>
      <c r="T111" s="122"/>
    </row>
    <row r="112" spans="1:20" s="18" customFormat="1" x14ac:dyDescent="0.3">
      <c r="A112" s="18">
        <v>10</v>
      </c>
      <c r="B112" s="214">
        <v>2031</v>
      </c>
      <c r="C112" s="27">
        <v>1</v>
      </c>
      <c r="D112" s="170">
        <v>1100000</v>
      </c>
      <c r="E112" s="163">
        <v>0</v>
      </c>
      <c r="F112" s="114">
        <v>300000</v>
      </c>
      <c r="G112" s="148">
        <v>100000</v>
      </c>
      <c r="H112" s="114">
        <v>10600000</v>
      </c>
      <c r="I112" s="114">
        <v>70000000</v>
      </c>
      <c r="J112" s="114">
        <v>54000000</v>
      </c>
      <c r="K112" s="155">
        <f t="shared" si="7"/>
        <v>135363088.80407307</v>
      </c>
      <c r="L112" s="117">
        <v>1.7999999999999999E-2</v>
      </c>
      <c r="M112" s="39">
        <v>0</v>
      </c>
      <c r="N112" s="132">
        <f t="shared" si="10"/>
        <v>157386740.09053355</v>
      </c>
      <c r="O112" s="93">
        <v>4.0000000000000001E-3</v>
      </c>
      <c r="P112" s="39">
        <f t="shared" si="8"/>
        <v>157386740.09053355</v>
      </c>
      <c r="Q112" s="169">
        <f t="shared" si="9"/>
        <v>292749828.89460659</v>
      </c>
      <c r="R112" s="116">
        <f t="shared" si="11"/>
        <v>80600000</v>
      </c>
      <c r="S112" s="116">
        <f t="shared" si="12"/>
        <v>346749828.89460659</v>
      </c>
      <c r="T112" s="99"/>
    </row>
    <row r="113" spans="1:20" s="18" customFormat="1" x14ac:dyDescent="0.3">
      <c r="B113" s="214"/>
      <c r="C113" s="28">
        <v>2</v>
      </c>
      <c r="D113" s="170">
        <v>1100000</v>
      </c>
      <c r="E113" s="163">
        <v>0</v>
      </c>
      <c r="F113" s="114">
        <v>300000</v>
      </c>
      <c r="G113" s="148">
        <v>100000</v>
      </c>
      <c r="H113" s="114">
        <v>10600000</v>
      </c>
      <c r="I113" s="114">
        <v>70000000</v>
      </c>
      <c r="J113" s="114">
        <v>54000000</v>
      </c>
      <c r="K113" s="155">
        <f t="shared" si="7"/>
        <v>138206824.40254638</v>
      </c>
      <c r="L113" s="117">
        <v>1.7999999999999999E-2</v>
      </c>
      <c r="M113" s="39">
        <v>0</v>
      </c>
      <c r="N113" s="132">
        <f t="shared" si="10"/>
        <v>161339501.41216317</v>
      </c>
      <c r="O113" s="25">
        <v>1.7999999999999999E-2</v>
      </c>
      <c r="P113" s="39">
        <f t="shared" si="8"/>
        <v>161339501.41216317</v>
      </c>
      <c r="Q113" s="169">
        <f t="shared" si="9"/>
        <v>299546325.81470954</v>
      </c>
      <c r="R113" s="116">
        <f t="shared" si="11"/>
        <v>80600000</v>
      </c>
      <c r="S113" s="116">
        <f t="shared" si="12"/>
        <v>353546325.81470954</v>
      </c>
      <c r="T113" s="99"/>
    </row>
    <row r="114" spans="1:20" s="18" customFormat="1" x14ac:dyDescent="0.3">
      <c r="B114" s="214"/>
      <c r="C114" s="28">
        <v>3</v>
      </c>
      <c r="D114" s="170">
        <v>1100000</v>
      </c>
      <c r="E114" s="163">
        <v>0</v>
      </c>
      <c r="F114" s="114">
        <v>300000</v>
      </c>
      <c r="G114" s="148">
        <v>100000</v>
      </c>
      <c r="H114" s="114">
        <v>10600000</v>
      </c>
      <c r="I114" s="114">
        <v>70000000</v>
      </c>
      <c r="J114" s="114">
        <v>54000000</v>
      </c>
      <c r="K114" s="155">
        <f t="shared" si="7"/>
        <v>141101747.2417922</v>
      </c>
      <c r="L114" s="117">
        <v>1.7999999999999999E-2</v>
      </c>
      <c r="M114" s="39">
        <v>0</v>
      </c>
      <c r="N114" s="132">
        <f t="shared" si="10"/>
        <v>165363412.43758211</v>
      </c>
      <c r="O114" s="25">
        <v>1.7999999999999999E-2</v>
      </c>
      <c r="P114" s="39">
        <f t="shared" si="8"/>
        <v>165363412.43758211</v>
      </c>
      <c r="Q114" s="169">
        <f t="shared" si="9"/>
        <v>306465159.67937434</v>
      </c>
      <c r="R114" s="116">
        <f t="shared" si="11"/>
        <v>80600000</v>
      </c>
      <c r="S114" s="116">
        <f t="shared" si="12"/>
        <v>360465159.67937434</v>
      </c>
      <c r="T114" s="99"/>
    </row>
    <row r="115" spans="1:20" s="18" customFormat="1" x14ac:dyDescent="0.3">
      <c r="B115" s="214"/>
      <c r="C115" s="28">
        <v>4</v>
      </c>
      <c r="D115" s="170">
        <v>1100000</v>
      </c>
      <c r="E115" s="163">
        <v>0</v>
      </c>
      <c r="F115" s="114">
        <v>300000</v>
      </c>
      <c r="G115" s="148">
        <v>100000</v>
      </c>
      <c r="H115" s="114">
        <v>10600000</v>
      </c>
      <c r="I115" s="114">
        <v>70000000</v>
      </c>
      <c r="J115" s="114">
        <v>54000000</v>
      </c>
      <c r="K115" s="155">
        <f t="shared" si="7"/>
        <v>144048778.69214445</v>
      </c>
      <c r="L115" s="117">
        <v>1.7999999999999999E-2</v>
      </c>
      <c r="M115" s="39">
        <v>0</v>
      </c>
      <c r="N115" s="132">
        <f t="shared" si="10"/>
        <v>169459753.86145857</v>
      </c>
      <c r="O115" s="25">
        <v>1.7999999999999999E-2</v>
      </c>
      <c r="P115" s="39">
        <f t="shared" si="8"/>
        <v>169459753.86145857</v>
      </c>
      <c r="Q115" s="169">
        <f t="shared" si="9"/>
        <v>313508532.55360305</v>
      </c>
      <c r="R115" s="116">
        <f t="shared" si="11"/>
        <v>80600000</v>
      </c>
      <c r="S115" s="116">
        <f t="shared" si="12"/>
        <v>367508532.55360305</v>
      </c>
      <c r="T115" s="99"/>
    </row>
    <row r="116" spans="1:20" s="18" customFormat="1" x14ac:dyDescent="0.3">
      <c r="B116" s="214"/>
      <c r="C116" s="28">
        <v>5</v>
      </c>
      <c r="D116" s="170">
        <v>1100000</v>
      </c>
      <c r="E116" s="163">
        <v>0</v>
      </c>
      <c r="F116" s="114">
        <v>300000</v>
      </c>
      <c r="G116" s="148">
        <v>100000</v>
      </c>
      <c r="H116" s="114">
        <v>10600000</v>
      </c>
      <c r="I116" s="114">
        <v>70000000</v>
      </c>
      <c r="J116" s="114">
        <v>54000000</v>
      </c>
      <c r="K116" s="155">
        <f t="shared" si="7"/>
        <v>147048856.70860305</v>
      </c>
      <c r="L116" s="117">
        <v>1.7999999999999999E-2</v>
      </c>
      <c r="M116" s="39">
        <v>0</v>
      </c>
      <c r="N116" s="132">
        <f t="shared" si="10"/>
        <v>173629829.43096483</v>
      </c>
      <c r="O116" s="25">
        <v>1.7999999999999999E-2</v>
      </c>
      <c r="P116" s="39">
        <f t="shared" si="8"/>
        <v>173629829.43096483</v>
      </c>
      <c r="Q116" s="169">
        <f t="shared" si="9"/>
        <v>320678686.13956785</v>
      </c>
      <c r="R116" s="116">
        <f t="shared" si="11"/>
        <v>80600000</v>
      </c>
      <c r="S116" s="116">
        <f t="shared" si="12"/>
        <v>374678686.13956785</v>
      </c>
      <c r="T116" s="99"/>
    </row>
    <row r="117" spans="1:20" s="18" customFormat="1" x14ac:dyDescent="0.3">
      <c r="B117" s="214"/>
      <c r="C117" s="28">
        <v>6</v>
      </c>
      <c r="D117" s="170">
        <v>1100000</v>
      </c>
      <c r="E117" s="163">
        <v>0</v>
      </c>
      <c r="F117" s="114">
        <v>300000</v>
      </c>
      <c r="G117" s="148">
        <v>100000</v>
      </c>
      <c r="H117" s="114">
        <v>10600000</v>
      </c>
      <c r="I117" s="114">
        <v>70000000</v>
      </c>
      <c r="J117" s="114">
        <v>54000000</v>
      </c>
      <c r="K117" s="155">
        <f t="shared" si="7"/>
        <v>150102936.1293579</v>
      </c>
      <c r="L117" s="117">
        <v>1.7999999999999999E-2</v>
      </c>
      <c r="M117" s="39">
        <v>0</v>
      </c>
      <c r="N117" s="132">
        <f t="shared" si="10"/>
        <v>177874966.36072218</v>
      </c>
      <c r="O117" s="25">
        <v>1.7999999999999999E-2</v>
      </c>
      <c r="P117" s="39">
        <f t="shared" si="8"/>
        <v>177874966.36072218</v>
      </c>
      <c r="Q117" s="169">
        <f t="shared" si="9"/>
        <v>327977902.49008012</v>
      </c>
      <c r="R117" s="116">
        <f t="shared" si="11"/>
        <v>80600000</v>
      </c>
      <c r="S117" s="116">
        <f t="shared" si="12"/>
        <v>381977902.49008012</v>
      </c>
      <c r="T117" s="99"/>
    </row>
    <row r="118" spans="1:20" s="18" customFormat="1" x14ac:dyDescent="0.3">
      <c r="B118" s="214"/>
      <c r="C118" s="28">
        <v>7</v>
      </c>
      <c r="D118" s="170">
        <v>1100000</v>
      </c>
      <c r="E118" s="163">
        <v>0</v>
      </c>
      <c r="F118" s="114">
        <v>300000</v>
      </c>
      <c r="G118" s="148">
        <v>100000</v>
      </c>
      <c r="H118" s="114">
        <v>10600000</v>
      </c>
      <c r="I118" s="114">
        <v>70000000</v>
      </c>
      <c r="J118" s="114">
        <v>54000000</v>
      </c>
      <c r="K118" s="155">
        <f t="shared" si="7"/>
        <v>153211988.97968635</v>
      </c>
      <c r="L118" s="117">
        <v>1.7999999999999999E-2</v>
      </c>
      <c r="M118" s="39">
        <v>0</v>
      </c>
      <c r="N118" s="132">
        <f t="shared" si="10"/>
        <v>182196515.7552152</v>
      </c>
      <c r="O118" s="25">
        <v>1.7999999999999999E-2</v>
      </c>
      <c r="P118" s="39">
        <f t="shared" si="8"/>
        <v>182196515.7552152</v>
      </c>
      <c r="Q118" s="169">
        <f t="shared" si="9"/>
        <v>335408504.73490155</v>
      </c>
      <c r="R118" s="116">
        <f t="shared" si="11"/>
        <v>80600000</v>
      </c>
      <c r="S118" s="116">
        <f t="shared" si="12"/>
        <v>389408504.73490155</v>
      </c>
      <c r="T118" s="99"/>
    </row>
    <row r="119" spans="1:20" s="18" customFormat="1" x14ac:dyDescent="0.3">
      <c r="B119" s="214"/>
      <c r="C119" s="28">
        <v>8</v>
      </c>
      <c r="D119" s="170">
        <v>1100000</v>
      </c>
      <c r="E119" s="163">
        <v>0</v>
      </c>
      <c r="F119" s="114">
        <v>300000</v>
      </c>
      <c r="G119" s="148">
        <v>100000</v>
      </c>
      <c r="H119" s="114">
        <v>10600000</v>
      </c>
      <c r="I119" s="114">
        <v>70000000</v>
      </c>
      <c r="J119" s="114">
        <v>54000000</v>
      </c>
      <c r="K119" s="155">
        <f t="shared" si="7"/>
        <v>156377004.78132069</v>
      </c>
      <c r="L119" s="117">
        <v>1.7999999999999999E-2</v>
      </c>
      <c r="M119" s="39">
        <v>0</v>
      </c>
      <c r="N119" s="132">
        <f t="shared" si="10"/>
        <v>186595853.03880906</v>
      </c>
      <c r="O119" s="25">
        <v>1.7999999999999999E-2</v>
      </c>
      <c r="P119" s="39">
        <f t="shared" si="8"/>
        <v>186595853.03880906</v>
      </c>
      <c r="Q119" s="169">
        <f t="shared" si="9"/>
        <v>342972857.82012975</v>
      </c>
      <c r="R119" s="116">
        <f t="shared" si="11"/>
        <v>80600000</v>
      </c>
      <c r="S119" s="116">
        <f t="shared" si="12"/>
        <v>396972857.82012975</v>
      </c>
      <c r="T119" s="99"/>
    </row>
    <row r="120" spans="1:20" s="18" customFormat="1" x14ac:dyDescent="0.3">
      <c r="B120" s="214"/>
      <c r="C120" s="28">
        <v>9</v>
      </c>
      <c r="D120" s="170">
        <v>1100000</v>
      </c>
      <c r="E120" s="163">
        <v>0</v>
      </c>
      <c r="F120" s="114">
        <v>300000</v>
      </c>
      <c r="G120" s="148">
        <v>100000</v>
      </c>
      <c r="H120" s="114">
        <v>10600000</v>
      </c>
      <c r="I120" s="114">
        <v>70000000</v>
      </c>
      <c r="J120" s="114">
        <v>54000000</v>
      </c>
      <c r="K120" s="155">
        <f t="shared" si="7"/>
        <v>159598990.86738446</v>
      </c>
      <c r="L120" s="117">
        <v>1.7999999999999999E-2</v>
      </c>
      <c r="M120" s="39">
        <v>0</v>
      </c>
      <c r="N120" s="132">
        <f t="shared" si="10"/>
        <v>191074378.39350763</v>
      </c>
      <c r="O120" s="25">
        <v>1.7999999999999999E-2</v>
      </c>
      <c r="P120" s="39">
        <f t="shared" si="8"/>
        <v>191074378.39350763</v>
      </c>
      <c r="Q120" s="169">
        <f t="shared" si="9"/>
        <v>350673369.26089209</v>
      </c>
      <c r="R120" s="116">
        <f t="shared" si="11"/>
        <v>80600000</v>
      </c>
      <c r="S120" s="116">
        <f t="shared" si="12"/>
        <v>404673369.26089209</v>
      </c>
      <c r="T120" s="99"/>
    </row>
    <row r="121" spans="1:20" s="18" customFormat="1" x14ac:dyDescent="0.3">
      <c r="B121" s="214"/>
      <c r="C121" s="28">
        <v>10</v>
      </c>
      <c r="D121" s="170">
        <v>1100000</v>
      </c>
      <c r="E121" s="163">
        <v>0</v>
      </c>
      <c r="F121" s="114">
        <v>300000</v>
      </c>
      <c r="G121" s="148">
        <v>100000</v>
      </c>
      <c r="H121" s="114">
        <v>10600000</v>
      </c>
      <c r="I121" s="114">
        <v>70000000</v>
      </c>
      <c r="J121" s="114">
        <v>54000000</v>
      </c>
      <c r="K121" s="155">
        <f t="shared" si="7"/>
        <v>162878972.70299739</v>
      </c>
      <c r="L121" s="117">
        <v>1.7999999999999999E-2</v>
      </c>
      <c r="M121" s="39">
        <v>0</v>
      </c>
      <c r="N121" s="132">
        <f t="shared" si="10"/>
        <v>195633517.20459077</v>
      </c>
      <c r="O121" s="25">
        <v>1.7999999999999999E-2</v>
      </c>
      <c r="P121" s="39">
        <f t="shared" si="8"/>
        <v>195633517.20459077</v>
      </c>
      <c r="Q121" s="169">
        <f t="shared" si="9"/>
        <v>358512489.90758812</v>
      </c>
      <c r="R121" s="116">
        <f t="shared" si="11"/>
        <v>80600000</v>
      </c>
      <c r="S121" s="116">
        <f t="shared" si="12"/>
        <v>412512489.90758812</v>
      </c>
      <c r="T121" s="99"/>
    </row>
    <row r="122" spans="1:20" s="18" customFormat="1" ht="17.25" thickBot="1" x14ac:dyDescent="0.35">
      <c r="B122" s="214"/>
      <c r="C122" s="30">
        <v>11</v>
      </c>
      <c r="D122" s="170">
        <v>1100000</v>
      </c>
      <c r="E122" s="163">
        <v>0</v>
      </c>
      <c r="F122" s="114">
        <v>300000</v>
      </c>
      <c r="G122" s="148">
        <v>100000</v>
      </c>
      <c r="H122" s="114">
        <v>10600000</v>
      </c>
      <c r="I122" s="114">
        <v>70000000</v>
      </c>
      <c r="J122" s="114">
        <v>54000000</v>
      </c>
      <c r="K122" s="155">
        <f t="shared" si="7"/>
        <v>166217994.21165133</v>
      </c>
      <c r="L122" s="117">
        <v>1.7999999999999999E-2</v>
      </c>
      <c r="M122" s="39">
        <v>0</v>
      </c>
      <c r="N122" s="132">
        <f t="shared" si="10"/>
        <v>200274720.51427341</v>
      </c>
      <c r="O122" s="94">
        <v>1.7999999999999999E-2</v>
      </c>
      <c r="P122" s="39">
        <f t="shared" si="8"/>
        <v>200274720.51427341</v>
      </c>
      <c r="Q122" s="169">
        <f t="shared" si="9"/>
        <v>366492714.72592473</v>
      </c>
      <c r="R122" s="116">
        <f t="shared" si="11"/>
        <v>80600000</v>
      </c>
      <c r="S122" s="116">
        <f t="shared" si="12"/>
        <v>420492714.72592473</v>
      </c>
      <c r="T122" s="99"/>
    </row>
    <row r="123" spans="1:20" s="109" customFormat="1" ht="17.25" thickBot="1" x14ac:dyDescent="0.35">
      <c r="B123" s="214"/>
      <c r="C123" s="104">
        <v>12</v>
      </c>
      <c r="D123" s="170">
        <v>1100000</v>
      </c>
      <c r="E123" s="164">
        <v>0</v>
      </c>
      <c r="F123" s="114">
        <v>300000</v>
      </c>
      <c r="G123" s="148">
        <v>100000</v>
      </c>
      <c r="H123" s="114">
        <v>10600000</v>
      </c>
      <c r="I123" s="114">
        <v>70000000</v>
      </c>
      <c r="J123" s="114">
        <v>54000000</v>
      </c>
      <c r="K123" s="156">
        <f t="shared" si="7"/>
        <v>169617118.10746104</v>
      </c>
      <c r="L123" s="105">
        <v>1.7999999999999999E-2</v>
      </c>
      <c r="M123" s="39">
        <v>0</v>
      </c>
      <c r="N123" s="132">
        <f t="shared" si="10"/>
        <v>204999465.48353031</v>
      </c>
      <c r="O123" s="106">
        <v>1.7999999999999999E-2</v>
      </c>
      <c r="P123" s="39">
        <f t="shared" si="8"/>
        <v>204999465.48353031</v>
      </c>
      <c r="Q123" s="169">
        <f t="shared" si="9"/>
        <v>374616583.59099138</v>
      </c>
      <c r="R123" s="116">
        <f t="shared" si="11"/>
        <v>80600000</v>
      </c>
      <c r="S123" s="116">
        <f t="shared" si="12"/>
        <v>428616583.59099138</v>
      </c>
      <c r="T123" s="122"/>
    </row>
    <row r="124" spans="1:20" s="18" customFormat="1" x14ac:dyDescent="0.3">
      <c r="A124" s="18">
        <v>11</v>
      </c>
      <c r="B124" s="214">
        <v>2032</v>
      </c>
      <c r="C124" s="27">
        <v>1</v>
      </c>
      <c r="D124" s="170">
        <v>1100000</v>
      </c>
      <c r="E124" s="163">
        <v>0</v>
      </c>
      <c r="F124" s="114">
        <v>300000</v>
      </c>
      <c r="G124" s="148">
        <v>100000</v>
      </c>
      <c r="H124" s="114">
        <v>10600000</v>
      </c>
      <c r="I124" s="114">
        <v>70000000</v>
      </c>
      <c r="J124" s="114">
        <v>54000000</v>
      </c>
      <c r="K124" s="155">
        <f t="shared" si="7"/>
        <v>173077426.23339534</v>
      </c>
      <c r="L124" s="117">
        <v>1.7999999999999999E-2</v>
      </c>
      <c r="M124" s="39">
        <v>0</v>
      </c>
      <c r="N124" s="132">
        <f t="shared" si="10"/>
        <v>206923863.34546444</v>
      </c>
      <c r="O124" s="93">
        <v>4.0000000000000001E-3</v>
      </c>
      <c r="P124" s="39">
        <f t="shared" si="8"/>
        <v>206923863.34546444</v>
      </c>
      <c r="Q124" s="169">
        <f t="shared" si="9"/>
        <v>380001289.57885981</v>
      </c>
      <c r="R124" s="116">
        <f t="shared" si="11"/>
        <v>80600000</v>
      </c>
      <c r="S124" s="116">
        <f t="shared" si="12"/>
        <v>434001289.57885981</v>
      </c>
      <c r="T124" s="99"/>
    </row>
    <row r="125" spans="1:20" s="18" customFormat="1" x14ac:dyDescent="0.3">
      <c r="B125" s="214"/>
      <c r="C125" s="28">
        <v>2</v>
      </c>
      <c r="D125" s="170">
        <v>1100000</v>
      </c>
      <c r="E125" s="163">
        <v>0</v>
      </c>
      <c r="F125" s="114">
        <v>300000</v>
      </c>
      <c r="G125" s="148">
        <v>100000</v>
      </c>
      <c r="H125" s="114">
        <v>10600000</v>
      </c>
      <c r="I125" s="114">
        <v>70000000</v>
      </c>
      <c r="J125" s="114">
        <v>54000000</v>
      </c>
      <c r="K125" s="155">
        <f t="shared" si="7"/>
        <v>176600019.90559646</v>
      </c>
      <c r="L125" s="117">
        <v>1.7999999999999999E-2</v>
      </c>
      <c r="M125" s="39">
        <v>0</v>
      </c>
      <c r="N125" s="132">
        <f t="shared" si="10"/>
        <v>211768292.88568279</v>
      </c>
      <c r="O125" s="25">
        <v>1.7999999999999999E-2</v>
      </c>
      <c r="P125" s="39">
        <f t="shared" si="8"/>
        <v>211768292.88568279</v>
      </c>
      <c r="Q125" s="169">
        <f t="shared" si="9"/>
        <v>388368312.79127926</v>
      </c>
      <c r="R125" s="116">
        <f t="shared" si="11"/>
        <v>80600000</v>
      </c>
      <c r="S125" s="116">
        <f t="shared" si="12"/>
        <v>442368312.79127926</v>
      </c>
      <c r="T125" s="99"/>
    </row>
    <row r="126" spans="1:20" s="18" customFormat="1" x14ac:dyDescent="0.3">
      <c r="B126" s="214"/>
      <c r="C126" s="28">
        <v>3</v>
      </c>
      <c r="D126" s="170">
        <v>1100000</v>
      </c>
      <c r="E126" s="163">
        <v>0</v>
      </c>
      <c r="F126" s="114">
        <v>300000</v>
      </c>
      <c r="G126" s="148">
        <v>100000</v>
      </c>
      <c r="H126" s="114">
        <v>10600000</v>
      </c>
      <c r="I126" s="114">
        <v>70000000</v>
      </c>
      <c r="J126" s="114">
        <v>54000000</v>
      </c>
      <c r="K126" s="155">
        <f t="shared" si="7"/>
        <v>180186020.26389721</v>
      </c>
      <c r="L126" s="117">
        <v>1.7999999999999999E-2</v>
      </c>
      <c r="M126" s="39">
        <v>0</v>
      </c>
      <c r="N126" s="132">
        <f t="shared" si="10"/>
        <v>216699922.15762508</v>
      </c>
      <c r="O126" s="25">
        <v>1.7999999999999999E-2</v>
      </c>
      <c r="P126" s="39">
        <f t="shared" si="8"/>
        <v>216699922.15762508</v>
      </c>
      <c r="Q126" s="169">
        <f t="shared" si="9"/>
        <v>396885942.42152226</v>
      </c>
      <c r="R126" s="116">
        <f t="shared" si="11"/>
        <v>80600000</v>
      </c>
      <c r="S126" s="116">
        <f t="shared" si="12"/>
        <v>450885942.42152226</v>
      </c>
      <c r="T126" s="99"/>
    </row>
    <row r="127" spans="1:20" s="18" customFormat="1" x14ac:dyDescent="0.3">
      <c r="B127" s="214"/>
      <c r="C127" s="28">
        <v>4</v>
      </c>
      <c r="D127" s="170">
        <v>1100000</v>
      </c>
      <c r="E127" s="163">
        <v>0</v>
      </c>
      <c r="F127" s="114">
        <v>300000</v>
      </c>
      <c r="G127" s="148">
        <v>100000</v>
      </c>
      <c r="H127" s="114">
        <v>10600000</v>
      </c>
      <c r="I127" s="114">
        <v>70000000</v>
      </c>
      <c r="J127" s="114">
        <v>54000000</v>
      </c>
      <c r="K127" s="155">
        <f t="shared" si="7"/>
        <v>183836568.62864736</v>
      </c>
      <c r="L127" s="117">
        <v>1.7999999999999999E-2</v>
      </c>
      <c r="M127" s="39">
        <v>0</v>
      </c>
      <c r="N127" s="132">
        <f t="shared" si="10"/>
        <v>221720320.75646234</v>
      </c>
      <c r="O127" s="25">
        <v>1.7999999999999999E-2</v>
      </c>
      <c r="P127" s="39">
        <f t="shared" si="8"/>
        <v>221720320.75646234</v>
      </c>
      <c r="Q127" s="169">
        <f t="shared" si="9"/>
        <v>405556889.38510966</v>
      </c>
      <c r="R127" s="116">
        <f t="shared" si="11"/>
        <v>80600000</v>
      </c>
      <c r="S127" s="116">
        <f t="shared" si="12"/>
        <v>459556889.38510966</v>
      </c>
      <c r="T127" s="99"/>
    </row>
    <row r="128" spans="1:20" s="18" customFormat="1" x14ac:dyDescent="0.3">
      <c r="B128" s="214"/>
      <c r="C128" s="28">
        <v>5</v>
      </c>
      <c r="D128" s="170">
        <v>1100000</v>
      </c>
      <c r="E128" s="163">
        <v>0</v>
      </c>
      <c r="F128" s="114">
        <v>300000</v>
      </c>
      <c r="G128" s="148">
        <v>100000</v>
      </c>
      <c r="H128" s="114">
        <v>10600000</v>
      </c>
      <c r="I128" s="114">
        <v>70000000</v>
      </c>
      <c r="J128" s="114">
        <v>54000000</v>
      </c>
      <c r="K128" s="155">
        <f t="shared" si="7"/>
        <v>187552826.86396301</v>
      </c>
      <c r="L128" s="117">
        <v>1.7999999999999999E-2</v>
      </c>
      <c r="M128" s="39">
        <v>0</v>
      </c>
      <c r="N128" s="132">
        <f t="shared" si="10"/>
        <v>226831086.53007865</v>
      </c>
      <c r="O128" s="25">
        <v>1.7999999999999999E-2</v>
      </c>
      <c r="P128" s="39">
        <f t="shared" si="8"/>
        <v>226831086.53007865</v>
      </c>
      <c r="Q128" s="169">
        <f t="shared" si="9"/>
        <v>414383913.39404166</v>
      </c>
      <c r="R128" s="116">
        <f t="shared" si="11"/>
        <v>80600000</v>
      </c>
      <c r="S128" s="116">
        <f t="shared" si="12"/>
        <v>468383913.39404166</v>
      </c>
      <c r="T128" s="99"/>
    </row>
    <row r="129" spans="1:20" s="18" customFormat="1" x14ac:dyDescent="0.3">
      <c r="B129" s="214"/>
      <c r="C129" s="28">
        <v>6</v>
      </c>
      <c r="D129" s="170">
        <v>1100000</v>
      </c>
      <c r="E129" s="163">
        <v>0</v>
      </c>
      <c r="F129" s="114">
        <v>300000</v>
      </c>
      <c r="G129" s="148">
        <v>100000</v>
      </c>
      <c r="H129" s="114">
        <v>10600000</v>
      </c>
      <c r="I129" s="114">
        <v>70000000</v>
      </c>
      <c r="J129" s="114">
        <v>54000000</v>
      </c>
      <c r="K129" s="155">
        <f t="shared" si="7"/>
        <v>191335977.74751434</v>
      </c>
      <c r="L129" s="117">
        <v>1.7999999999999999E-2</v>
      </c>
      <c r="M129" s="39">
        <v>0</v>
      </c>
      <c r="N129" s="132">
        <f t="shared" si="10"/>
        <v>232033846.08762008</v>
      </c>
      <c r="O129" s="25">
        <v>1.7999999999999999E-2</v>
      </c>
      <c r="P129" s="39">
        <f t="shared" si="8"/>
        <v>232033846.08762008</v>
      </c>
      <c r="Q129" s="169">
        <f t="shared" si="9"/>
        <v>423369823.83513439</v>
      </c>
      <c r="R129" s="116">
        <f t="shared" si="11"/>
        <v>80600000</v>
      </c>
      <c r="S129" s="116">
        <f t="shared" si="12"/>
        <v>477369823.83513439</v>
      </c>
      <c r="T129" s="99"/>
    </row>
    <row r="130" spans="1:20" s="18" customFormat="1" x14ac:dyDescent="0.3">
      <c r="B130" s="214"/>
      <c r="C130" s="28">
        <v>7</v>
      </c>
      <c r="D130" s="170">
        <v>1100000</v>
      </c>
      <c r="E130" s="163">
        <v>0</v>
      </c>
      <c r="F130" s="114">
        <v>300000</v>
      </c>
      <c r="G130" s="148">
        <v>100000</v>
      </c>
      <c r="H130" s="114">
        <v>10600000</v>
      </c>
      <c r="I130" s="114">
        <v>70000000</v>
      </c>
      <c r="J130" s="114">
        <v>54000000</v>
      </c>
      <c r="K130" s="155">
        <f t="shared" si="7"/>
        <v>195187225.3469696</v>
      </c>
      <c r="L130" s="117">
        <v>1.7999999999999999E-2</v>
      </c>
      <c r="M130" s="39">
        <v>0</v>
      </c>
      <c r="N130" s="132">
        <f t="shared" si="10"/>
        <v>237330255.31719723</v>
      </c>
      <c r="O130" s="25">
        <v>1.7999999999999999E-2</v>
      </c>
      <c r="P130" s="39">
        <f t="shared" si="8"/>
        <v>237330255.31719723</v>
      </c>
      <c r="Q130" s="169">
        <f t="shared" si="9"/>
        <v>432517480.66416681</v>
      </c>
      <c r="R130" s="116">
        <f t="shared" si="11"/>
        <v>80600000</v>
      </c>
      <c r="S130" s="116">
        <f t="shared" si="12"/>
        <v>486517480.66416681</v>
      </c>
      <c r="T130" s="99"/>
    </row>
    <row r="131" spans="1:20" s="18" customFormat="1" x14ac:dyDescent="0.3">
      <c r="B131" s="214"/>
      <c r="C131" s="28">
        <v>8</v>
      </c>
      <c r="D131" s="170">
        <v>1100000</v>
      </c>
      <c r="E131" s="163">
        <v>0</v>
      </c>
      <c r="F131" s="114">
        <v>300000</v>
      </c>
      <c r="G131" s="148">
        <v>100000</v>
      </c>
      <c r="H131" s="114">
        <v>10600000</v>
      </c>
      <c r="I131" s="114">
        <v>70000000</v>
      </c>
      <c r="J131" s="114">
        <v>54000000</v>
      </c>
      <c r="K131" s="155">
        <f t="shared" si="7"/>
        <v>199107795.40321505</v>
      </c>
      <c r="L131" s="117">
        <v>1.7999999999999999E-2</v>
      </c>
      <c r="M131" s="39">
        <v>0</v>
      </c>
      <c r="N131" s="132">
        <f t="shared" si="10"/>
        <v>242721999.9129068</v>
      </c>
      <c r="O131" s="25">
        <v>1.7999999999999999E-2</v>
      </c>
      <c r="P131" s="39">
        <f t="shared" si="8"/>
        <v>242721999.9129068</v>
      </c>
      <c r="Q131" s="169">
        <f t="shared" si="9"/>
        <v>441829795.31612182</v>
      </c>
      <c r="R131" s="116">
        <f t="shared" si="11"/>
        <v>80600000</v>
      </c>
      <c r="S131" s="116">
        <f t="shared" si="12"/>
        <v>495829795.31612182</v>
      </c>
      <c r="T131" s="99"/>
    </row>
    <row r="132" spans="1:20" s="18" customFormat="1" x14ac:dyDescent="0.3">
      <c r="B132" s="214"/>
      <c r="C132" s="28">
        <v>9</v>
      </c>
      <c r="D132" s="170">
        <v>1100000</v>
      </c>
      <c r="E132" s="163">
        <v>0</v>
      </c>
      <c r="F132" s="114">
        <v>300000</v>
      </c>
      <c r="G132" s="148">
        <v>100000</v>
      </c>
      <c r="H132" s="114">
        <v>10600000</v>
      </c>
      <c r="I132" s="114">
        <v>70000000</v>
      </c>
      <c r="J132" s="114">
        <v>54000000</v>
      </c>
      <c r="K132" s="155">
        <f t="shared" si="7"/>
        <v>203098935.72047293</v>
      </c>
      <c r="L132" s="117">
        <v>1.7999999999999999E-2</v>
      </c>
      <c r="M132" s="39">
        <v>0</v>
      </c>
      <c r="N132" s="132">
        <f t="shared" si="10"/>
        <v>248210795.9113391</v>
      </c>
      <c r="O132" s="25">
        <v>1.7999999999999999E-2</v>
      </c>
      <c r="P132" s="39">
        <f t="shared" si="8"/>
        <v>248210795.9113391</v>
      </c>
      <c r="Q132" s="169">
        <f t="shared" si="9"/>
        <v>451309731.63181204</v>
      </c>
      <c r="R132" s="116">
        <f t="shared" si="11"/>
        <v>80600000</v>
      </c>
      <c r="S132" s="116">
        <f t="shared" si="12"/>
        <v>505309731.63181204</v>
      </c>
      <c r="T132" s="99"/>
    </row>
    <row r="133" spans="1:20" s="18" customFormat="1" x14ac:dyDescent="0.3">
      <c r="B133" s="214"/>
      <c r="C133" s="28">
        <v>10</v>
      </c>
      <c r="D133" s="170">
        <v>1100000</v>
      </c>
      <c r="E133" s="163">
        <v>0</v>
      </c>
      <c r="F133" s="114">
        <v>300000</v>
      </c>
      <c r="G133" s="148">
        <v>100000</v>
      </c>
      <c r="H133" s="114">
        <v>10600000</v>
      </c>
      <c r="I133" s="114">
        <v>70000000</v>
      </c>
      <c r="J133" s="114">
        <v>54000000</v>
      </c>
      <c r="K133" s="155">
        <f t="shared" si="7"/>
        <v>207161916.56344146</v>
      </c>
      <c r="L133" s="117">
        <v>1.7999999999999999E-2</v>
      </c>
      <c r="M133" s="39">
        <v>0</v>
      </c>
      <c r="N133" s="132">
        <f t="shared" si="10"/>
        <v>253798390.2377432</v>
      </c>
      <c r="O133" s="25">
        <v>1.7999999999999999E-2</v>
      </c>
      <c r="P133" s="39">
        <f t="shared" si="8"/>
        <v>253798390.2377432</v>
      </c>
      <c r="Q133" s="169">
        <f t="shared" si="9"/>
        <v>460960306.80118465</v>
      </c>
      <c r="R133" s="116">
        <f t="shared" si="11"/>
        <v>80600000</v>
      </c>
      <c r="S133" s="116">
        <f t="shared" si="12"/>
        <v>514960306.80118465</v>
      </c>
      <c r="T133" s="99"/>
    </row>
    <row r="134" spans="1:20" s="18" customFormat="1" ht="18" customHeight="1" thickBot="1" x14ac:dyDescent="0.35">
      <c r="B134" s="214"/>
      <c r="C134" s="30">
        <v>11</v>
      </c>
      <c r="D134" s="170">
        <v>1100000</v>
      </c>
      <c r="E134" s="163">
        <v>0</v>
      </c>
      <c r="F134" s="114">
        <v>300000</v>
      </c>
      <c r="G134" s="148">
        <v>100000</v>
      </c>
      <c r="H134" s="114">
        <v>10600000</v>
      </c>
      <c r="I134" s="114">
        <v>70000000</v>
      </c>
      <c r="J134" s="114">
        <v>54000000</v>
      </c>
      <c r="K134" s="155">
        <f t="shared" si="7"/>
        <v>211298031.0615834</v>
      </c>
      <c r="L134" s="117">
        <v>1.7999999999999999E-2</v>
      </c>
      <c r="M134" s="39">
        <v>0</v>
      </c>
      <c r="N134" s="132">
        <f t="shared" si="10"/>
        <v>259486561.26202258</v>
      </c>
      <c r="O134" s="94">
        <v>1.7999999999999999E-2</v>
      </c>
      <c r="P134" s="39">
        <f t="shared" si="8"/>
        <v>259486561.26202258</v>
      </c>
      <c r="Q134" s="169">
        <f t="shared" si="9"/>
        <v>470784592.32360601</v>
      </c>
      <c r="R134" s="116">
        <f t="shared" si="11"/>
        <v>80600000</v>
      </c>
      <c r="S134" s="116">
        <f t="shared" si="12"/>
        <v>524784592.32360601</v>
      </c>
      <c r="T134" s="99"/>
    </row>
    <row r="135" spans="1:20" s="109" customFormat="1" ht="17.25" thickBot="1" x14ac:dyDescent="0.35">
      <c r="B135" s="214"/>
      <c r="C135" s="104">
        <v>12</v>
      </c>
      <c r="D135" s="170">
        <v>1100000</v>
      </c>
      <c r="E135" s="164">
        <v>0</v>
      </c>
      <c r="F135" s="114">
        <v>300000</v>
      </c>
      <c r="G135" s="148">
        <v>100000</v>
      </c>
      <c r="H135" s="114">
        <v>10600000</v>
      </c>
      <c r="I135" s="114">
        <v>70000000</v>
      </c>
      <c r="J135" s="114">
        <v>54000000</v>
      </c>
      <c r="K135" s="156">
        <f t="shared" si="7"/>
        <v>215508595.6206919</v>
      </c>
      <c r="L135" s="105">
        <v>1.7999999999999999E-2</v>
      </c>
      <c r="M135" s="39">
        <v>0</v>
      </c>
      <c r="N135" s="132">
        <f t="shared" si="10"/>
        <v>265277119.364739</v>
      </c>
      <c r="O135" s="106">
        <v>1.7999999999999999E-2</v>
      </c>
      <c r="P135" s="39">
        <f t="shared" si="8"/>
        <v>265277119.364739</v>
      </c>
      <c r="Q135" s="169">
        <f t="shared" si="9"/>
        <v>480785714.9854309</v>
      </c>
      <c r="R135" s="116">
        <f t="shared" si="11"/>
        <v>80600000</v>
      </c>
      <c r="S135" s="116">
        <f t="shared" si="12"/>
        <v>534785714.9854309</v>
      </c>
      <c r="T135" s="122"/>
    </row>
    <row r="136" spans="1:20" s="37" customFormat="1" x14ac:dyDescent="0.3">
      <c r="A136" s="32">
        <v>12</v>
      </c>
      <c r="B136" s="214">
        <v>2033</v>
      </c>
      <c r="C136" s="36">
        <v>1</v>
      </c>
      <c r="D136" s="170">
        <v>1100000</v>
      </c>
      <c r="E136" s="163">
        <v>0</v>
      </c>
      <c r="F136" s="114">
        <v>300000</v>
      </c>
      <c r="G136" s="148">
        <v>100000</v>
      </c>
      <c r="H136" s="114">
        <v>10600000</v>
      </c>
      <c r="I136" s="114">
        <v>70000000</v>
      </c>
      <c r="J136" s="114">
        <v>54000000</v>
      </c>
      <c r="K136" s="155">
        <f t="shared" si="7"/>
        <v>219794950.34186435</v>
      </c>
      <c r="L136" s="117">
        <v>1.7999999999999999E-2</v>
      </c>
      <c r="M136" s="39">
        <v>0</v>
      </c>
      <c r="N136" s="132">
        <f t="shared" si="10"/>
        <v>267442627.84219795</v>
      </c>
      <c r="O136" s="93">
        <v>4.0000000000000001E-3</v>
      </c>
      <c r="P136" s="39">
        <f t="shared" si="8"/>
        <v>267442627.84219795</v>
      </c>
      <c r="Q136" s="169">
        <f t="shared" si="9"/>
        <v>487237578.1840623</v>
      </c>
      <c r="R136" s="116">
        <f t="shared" si="11"/>
        <v>80600000</v>
      </c>
      <c r="S136" s="116">
        <f t="shared" si="12"/>
        <v>541237578.18406224</v>
      </c>
    </row>
    <row r="137" spans="1:20" x14ac:dyDescent="0.3">
      <c r="A137" s="18"/>
      <c r="B137" s="214"/>
      <c r="C137" s="28">
        <v>2</v>
      </c>
      <c r="D137" s="170">
        <v>1100000</v>
      </c>
      <c r="E137" s="163">
        <v>0</v>
      </c>
      <c r="F137" s="114">
        <v>300000</v>
      </c>
      <c r="G137" s="148">
        <v>100000</v>
      </c>
      <c r="H137" s="114">
        <v>10600000</v>
      </c>
      <c r="I137" s="114">
        <v>70000000</v>
      </c>
      <c r="J137" s="114">
        <v>54000000</v>
      </c>
      <c r="K137" s="155">
        <f t="shared" si="7"/>
        <v>224158459.4480179</v>
      </c>
      <c r="L137" s="117">
        <v>1.7999999999999999E-2</v>
      </c>
      <c r="M137" s="39">
        <v>0</v>
      </c>
      <c r="N137" s="132">
        <f t="shared" si="10"/>
        <v>273376395.14335752</v>
      </c>
      <c r="O137" s="25">
        <v>1.7999999999999999E-2</v>
      </c>
      <c r="P137" s="39">
        <f t="shared" si="8"/>
        <v>273376395.14335752</v>
      </c>
      <c r="Q137" s="169">
        <f t="shared" si="9"/>
        <v>497534854.59137541</v>
      </c>
      <c r="R137" s="116">
        <f t="shared" si="11"/>
        <v>80600000</v>
      </c>
      <c r="S137" s="116">
        <f t="shared" si="12"/>
        <v>551534854.59137535</v>
      </c>
    </row>
    <row r="138" spans="1:20" x14ac:dyDescent="0.3">
      <c r="A138" s="18"/>
      <c r="B138" s="214"/>
      <c r="C138" s="28">
        <v>3</v>
      </c>
      <c r="D138" s="170">
        <v>1100000</v>
      </c>
      <c r="E138" s="163">
        <v>0</v>
      </c>
      <c r="F138" s="114">
        <v>300000</v>
      </c>
      <c r="G138" s="148">
        <v>100000</v>
      </c>
      <c r="H138" s="114">
        <v>10600000</v>
      </c>
      <c r="I138" s="114">
        <v>70000000</v>
      </c>
      <c r="J138" s="114">
        <v>54000000</v>
      </c>
      <c r="K138" s="155">
        <f t="shared" si="7"/>
        <v>228600511.71808222</v>
      </c>
      <c r="L138" s="117">
        <v>1.7999999999999999E-2</v>
      </c>
      <c r="M138" s="39">
        <v>0</v>
      </c>
      <c r="N138" s="132">
        <f t="shared" si="10"/>
        <v>279416970.25593793</v>
      </c>
      <c r="O138" s="25">
        <v>1.7999999999999999E-2</v>
      </c>
      <c r="P138" s="39">
        <f t="shared" si="8"/>
        <v>279416970.25593793</v>
      </c>
      <c r="Q138" s="169">
        <f t="shared" si="9"/>
        <v>508017481.97402012</v>
      </c>
      <c r="R138" s="116">
        <f t="shared" si="11"/>
        <v>80600000</v>
      </c>
      <c r="S138" s="116">
        <f t="shared" si="12"/>
        <v>562017481.97402012</v>
      </c>
    </row>
    <row r="139" spans="1:20" x14ac:dyDescent="0.3">
      <c r="A139" s="18"/>
      <c r="B139" s="214"/>
      <c r="C139" s="28">
        <v>4</v>
      </c>
      <c r="D139" s="170">
        <v>1100000</v>
      </c>
      <c r="E139" s="163">
        <v>0</v>
      </c>
      <c r="F139" s="114">
        <v>300000</v>
      </c>
      <c r="G139" s="148">
        <v>100000</v>
      </c>
      <c r="H139" s="114">
        <v>10600000</v>
      </c>
      <c r="I139" s="114">
        <v>70000000</v>
      </c>
      <c r="J139" s="114">
        <v>54000000</v>
      </c>
      <c r="K139" s="155">
        <f t="shared" si="7"/>
        <v>233122520.92900771</v>
      </c>
      <c r="L139" s="117">
        <v>1.7999999999999999E-2</v>
      </c>
      <c r="M139" s="39">
        <v>0</v>
      </c>
      <c r="N139" s="132">
        <f t="shared" si="10"/>
        <v>285566275.72054482</v>
      </c>
      <c r="O139" s="25">
        <v>1.7999999999999999E-2</v>
      </c>
      <c r="P139" s="39">
        <f t="shared" si="8"/>
        <v>285566275.72054482</v>
      </c>
      <c r="Q139" s="169">
        <f t="shared" si="9"/>
        <v>518688796.64955252</v>
      </c>
      <c r="R139" s="116">
        <f t="shared" si="11"/>
        <v>80600000</v>
      </c>
      <c r="S139" s="116">
        <f t="shared" si="12"/>
        <v>572688796.64955258</v>
      </c>
    </row>
    <row r="140" spans="1:20" x14ac:dyDescent="0.3">
      <c r="A140" s="18"/>
      <c r="B140" s="214"/>
      <c r="C140" s="28">
        <v>5</v>
      </c>
      <c r="D140" s="170">
        <v>1100000</v>
      </c>
      <c r="E140" s="163">
        <v>0</v>
      </c>
      <c r="F140" s="114">
        <v>300000</v>
      </c>
      <c r="G140" s="148">
        <v>100000</v>
      </c>
      <c r="H140" s="114">
        <v>10600000</v>
      </c>
      <c r="I140" s="114">
        <v>70000000</v>
      </c>
      <c r="J140" s="114">
        <v>54000000</v>
      </c>
      <c r="K140" s="155">
        <f t="shared" si="7"/>
        <v>237725926.30572984</v>
      </c>
      <c r="L140" s="117">
        <v>1.7999999999999999E-2</v>
      </c>
      <c r="M140" s="39">
        <v>0</v>
      </c>
      <c r="N140" s="132">
        <f t="shared" si="10"/>
        <v>291826268.6835146</v>
      </c>
      <c r="O140" s="25">
        <v>1.7999999999999999E-2</v>
      </c>
      <c r="P140" s="39">
        <f t="shared" si="8"/>
        <v>291826268.6835146</v>
      </c>
      <c r="Q140" s="169">
        <f t="shared" si="9"/>
        <v>529552194.98924446</v>
      </c>
      <c r="R140" s="116">
        <f t="shared" si="11"/>
        <v>80600000</v>
      </c>
      <c r="S140" s="116">
        <f t="shared" si="12"/>
        <v>583552194.98924446</v>
      </c>
    </row>
    <row r="141" spans="1:20" x14ac:dyDescent="0.3">
      <c r="A141" s="18"/>
      <c r="B141" s="214"/>
      <c r="C141" s="28">
        <v>6</v>
      </c>
      <c r="D141" s="170">
        <v>1100000</v>
      </c>
      <c r="E141" s="163">
        <v>0</v>
      </c>
      <c r="F141" s="114">
        <v>300000</v>
      </c>
      <c r="G141" s="148">
        <v>100000</v>
      </c>
      <c r="H141" s="114">
        <v>10600000</v>
      </c>
      <c r="I141" s="114">
        <v>70000000</v>
      </c>
      <c r="J141" s="114">
        <v>54000000</v>
      </c>
      <c r="K141" s="155">
        <f t="shared" si="7"/>
        <v>242412192.97923297</v>
      </c>
      <c r="L141" s="117">
        <v>1.7999999999999999E-2</v>
      </c>
      <c r="M141" s="39">
        <v>0</v>
      </c>
      <c r="N141" s="132">
        <f t="shared" si="10"/>
        <v>298198941.51981783</v>
      </c>
      <c r="O141" s="25">
        <v>1.7999999999999999E-2</v>
      </c>
      <c r="P141" s="39">
        <f t="shared" si="8"/>
        <v>298198941.51981783</v>
      </c>
      <c r="Q141" s="169">
        <f t="shared" si="9"/>
        <v>540611134.49905086</v>
      </c>
      <c r="R141" s="116">
        <f t="shared" si="11"/>
        <v>80600000</v>
      </c>
      <c r="S141" s="116">
        <f t="shared" si="12"/>
        <v>594611134.49905086</v>
      </c>
    </row>
    <row r="142" spans="1:20" x14ac:dyDescent="0.3">
      <c r="A142" s="18"/>
      <c r="B142" s="214"/>
      <c r="C142" s="28">
        <v>7</v>
      </c>
      <c r="D142" s="170">
        <v>1100000</v>
      </c>
      <c r="E142" s="163">
        <v>0</v>
      </c>
      <c r="F142" s="114">
        <v>300000</v>
      </c>
      <c r="G142" s="148">
        <v>100000</v>
      </c>
      <c r="H142" s="114">
        <v>10600000</v>
      </c>
      <c r="I142" s="114">
        <v>70000000</v>
      </c>
      <c r="J142" s="114">
        <v>54000000</v>
      </c>
      <c r="K142" s="155">
        <f t="shared" si="7"/>
        <v>247182812.45285916</v>
      </c>
      <c r="L142" s="117">
        <v>1.7999999999999999E-2</v>
      </c>
      <c r="M142" s="39">
        <v>0</v>
      </c>
      <c r="N142" s="132">
        <f t="shared" si="10"/>
        <v>304686322.46717453</v>
      </c>
      <c r="O142" s="25">
        <v>1.7999999999999999E-2</v>
      </c>
      <c r="P142" s="39">
        <f t="shared" si="8"/>
        <v>304686322.46717453</v>
      </c>
      <c r="Q142" s="169">
        <f t="shared" si="9"/>
        <v>551869134.92003369</v>
      </c>
      <c r="R142" s="116">
        <f t="shared" si="11"/>
        <v>80600000</v>
      </c>
      <c r="S142" s="116">
        <f t="shared" si="12"/>
        <v>605869134.92003369</v>
      </c>
    </row>
    <row r="143" spans="1:20" x14ac:dyDescent="0.3">
      <c r="A143" s="18"/>
      <c r="B143" s="214"/>
      <c r="C143" s="28">
        <v>8</v>
      </c>
      <c r="D143" s="170">
        <v>1100000</v>
      </c>
      <c r="E143" s="163">
        <v>0</v>
      </c>
      <c r="F143" s="114">
        <v>300000</v>
      </c>
      <c r="G143" s="148">
        <v>100000</v>
      </c>
      <c r="H143" s="114">
        <v>10600000</v>
      </c>
      <c r="I143" s="114">
        <v>70000000</v>
      </c>
      <c r="J143" s="114">
        <v>54000000</v>
      </c>
      <c r="K143" s="155">
        <f t="shared" si="7"/>
        <v>252039303.07701063</v>
      </c>
      <c r="L143" s="117">
        <v>1.7999999999999999E-2</v>
      </c>
      <c r="M143" s="39">
        <v>0</v>
      </c>
      <c r="N143" s="132">
        <f t="shared" si="10"/>
        <v>311290476.27158368</v>
      </c>
      <c r="O143" s="25">
        <v>1.7999999999999999E-2</v>
      </c>
      <c r="P143" s="39">
        <f t="shared" si="8"/>
        <v>311290476.27158368</v>
      </c>
      <c r="Q143" s="169">
        <f t="shared" si="9"/>
        <v>563329779.34859431</v>
      </c>
      <c r="R143" s="116">
        <f t="shared" si="11"/>
        <v>80600000</v>
      </c>
      <c r="S143" s="116">
        <f t="shared" si="12"/>
        <v>617329779.34859431</v>
      </c>
    </row>
    <row r="144" spans="1:20" x14ac:dyDescent="0.3">
      <c r="A144" s="18"/>
      <c r="B144" s="214"/>
      <c r="C144" s="28">
        <v>9</v>
      </c>
      <c r="D144" s="170">
        <v>1100000</v>
      </c>
      <c r="E144" s="163">
        <v>0</v>
      </c>
      <c r="F144" s="114">
        <v>300000</v>
      </c>
      <c r="G144" s="148">
        <v>100000</v>
      </c>
      <c r="H144" s="114">
        <v>10600000</v>
      </c>
      <c r="I144" s="114">
        <v>70000000</v>
      </c>
      <c r="J144" s="114">
        <v>54000000</v>
      </c>
      <c r="K144" s="155">
        <f t="shared" si="7"/>
        <v>256983210.53239682</v>
      </c>
      <c r="L144" s="117">
        <v>1.7999999999999999E-2</v>
      </c>
      <c r="M144" s="39">
        <v>0</v>
      </c>
      <c r="N144" s="132">
        <f t="shared" si="10"/>
        <v>318013504.84447217</v>
      </c>
      <c r="O144" s="25">
        <v>1.7999999999999999E-2</v>
      </c>
      <c r="P144" s="39">
        <f t="shared" si="8"/>
        <v>318013504.84447217</v>
      </c>
      <c r="Q144" s="169">
        <f t="shared" si="9"/>
        <v>574996715.37686896</v>
      </c>
      <c r="R144" s="116">
        <f t="shared" si="11"/>
        <v>80600000</v>
      </c>
      <c r="S144" s="116">
        <f t="shared" si="12"/>
        <v>628996715.37686896</v>
      </c>
    </row>
    <row r="145" spans="1:19" x14ac:dyDescent="0.3">
      <c r="A145" s="18"/>
      <c r="B145" s="214"/>
      <c r="C145" s="28">
        <v>10</v>
      </c>
      <c r="D145" s="170">
        <v>1100000</v>
      </c>
      <c r="E145" s="163">
        <v>0</v>
      </c>
      <c r="F145" s="114">
        <v>300000</v>
      </c>
      <c r="G145" s="148">
        <v>100000</v>
      </c>
      <c r="H145" s="114">
        <v>10600000</v>
      </c>
      <c r="I145" s="114">
        <v>70000000</v>
      </c>
      <c r="J145" s="114">
        <v>54000000</v>
      </c>
      <c r="K145" s="155">
        <f t="shared" si="7"/>
        <v>262016108.32197997</v>
      </c>
      <c r="L145" s="117">
        <v>1.7999999999999999E-2</v>
      </c>
      <c r="M145" s="39">
        <v>0</v>
      </c>
      <c r="N145" s="132">
        <f t="shared" si="10"/>
        <v>324857547.93167269</v>
      </c>
      <c r="O145" s="25">
        <v>1.7999999999999999E-2</v>
      </c>
      <c r="P145" s="39">
        <f t="shared" si="8"/>
        <v>324857547.93167269</v>
      </c>
      <c r="Q145" s="169">
        <f t="shared" si="9"/>
        <v>586873656.25365269</v>
      </c>
      <c r="R145" s="116">
        <f t="shared" si="11"/>
        <v>80600000</v>
      </c>
      <c r="S145" s="116">
        <f t="shared" si="12"/>
        <v>640873656.25365269</v>
      </c>
    </row>
    <row r="146" spans="1:19" ht="17.25" thickBot="1" x14ac:dyDescent="0.35">
      <c r="A146" s="18"/>
      <c r="B146" s="214"/>
      <c r="C146" s="30">
        <v>11</v>
      </c>
      <c r="D146" s="170">
        <v>1100000</v>
      </c>
      <c r="E146" s="163">
        <v>0</v>
      </c>
      <c r="F146" s="114">
        <v>300000</v>
      </c>
      <c r="G146" s="148">
        <v>100000</v>
      </c>
      <c r="H146" s="114">
        <v>10600000</v>
      </c>
      <c r="I146" s="114">
        <v>70000000</v>
      </c>
      <c r="J146" s="114">
        <v>54000000</v>
      </c>
      <c r="K146" s="155">
        <f t="shared" si="7"/>
        <v>267139598.2717756</v>
      </c>
      <c r="L146" s="117">
        <v>1.7999999999999999E-2</v>
      </c>
      <c r="M146" s="39">
        <v>0</v>
      </c>
      <c r="N146" s="132">
        <f t="shared" si="10"/>
        <v>331824783.79444277</v>
      </c>
      <c r="O146" s="94">
        <v>1.7999999999999999E-2</v>
      </c>
      <c r="P146" s="39">
        <f t="shared" si="8"/>
        <v>331824783.79444277</v>
      </c>
      <c r="Q146" s="169">
        <f t="shared" si="9"/>
        <v>598964382.06621838</v>
      </c>
      <c r="R146" s="116">
        <f t="shared" si="11"/>
        <v>80600000</v>
      </c>
      <c r="S146" s="116">
        <f t="shared" si="12"/>
        <v>652964382.06621838</v>
      </c>
    </row>
    <row r="147" spans="1:19" s="123" customFormat="1" ht="17.25" thickBot="1" x14ac:dyDescent="0.35">
      <c r="A147" s="109"/>
      <c r="B147" s="214"/>
      <c r="C147" s="104">
        <v>12</v>
      </c>
      <c r="D147" s="170">
        <v>1100000</v>
      </c>
      <c r="E147" s="164">
        <v>0</v>
      </c>
      <c r="F147" s="114">
        <v>300000</v>
      </c>
      <c r="G147" s="148">
        <v>100000</v>
      </c>
      <c r="H147" s="114">
        <v>10600000</v>
      </c>
      <c r="I147" s="114">
        <v>70000000</v>
      </c>
      <c r="J147" s="114">
        <v>54000000</v>
      </c>
      <c r="K147" s="156">
        <f t="shared" si="7"/>
        <v>272355311.04066753</v>
      </c>
      <c r="L147" s="105">
        <v>1.7999999999999999E-2</v>
      </c>
      <c r="M147" s="39">
        <v>0</v>
      </c>
      <c r="N147" s="132">
        <f t="shared" si="10"/>
        <v>338917429.90274274</v>
      </c>
      <c r="O147" s="106">
        <v>1.7999999999999999E-2</v>
      </c>
      <c r="P147" s="39">
        <f t="shared" si="8"/>
        <v>338917429.90274274</v>
      </c>
      <c r="Q147" s="169">
        <f t="shared" si="9"/>
        <v>611272740.94341028</v>
      </c>
      <c r="R147" s="116">
        <f t="shared" si="11"/>
        <v>80600000</v>
      </c>
      <c r="S147" s="116">
        <f t="shared" si="12"/>
        <v>665272740.94341028</v>
      </c>
    </row>
    <row r="148" spans="1:19" x14ac:dyDescent="0.3">
      <c r="A148" s="18">
        <v>13</v>
      </c>
      <c r="B148" s="214">
        <v>2034</v>
      </c>
      <c r="C148" s="27">
        <v>1</v>
      </c>
      <c r="D148" s="170">
        <v>1100000</v>
      </c>
      <c r="E148" s="163">
        <v>0</v>
      </c>
      <c r="F148" s="114">
        <v>0</v>
      </c>
      <c r="G148" s="148">
        <v>0</v>
      </c>
      <c r="H148" s="114">
        <v>10600000</v>
      </c>
      <c r="I148" s="114">
        <v>70000000</v>
      </c>
      <c r="J148" s="114">
        <v>54000000</v>
      </c>
      <c r="K148" s="155">
        <f t="shared" si="7"/>
        <v>277257706.63939953</v>
      </c>
      <c r="L148" s="117">
        <v>1.7999999999999999E-2</v>
      </c>
      <c r="M148" s="39">
        <v>0</v>
      </c>
      <c r="N148" s="132">
        <f t="shared" si="10"/>
        <v>341377499.62235373</v>
      </c>
      <c r="O148" s="93">
        <v>4.0000000000000001E-3</v>
      </c>
      <c r="P148" s="39">
        <f t="shared" si="8"/>
        <v>341377499.62235373</v>
      </c>
      <c r="Q148" s="169">
        <f t="shared" si="9"/>
        <v>618635206.26175332</v>
      </c>
      <c r="R148" s="116">
        <f t="shared" si="11"/>
        <v>80600000</v>
      </c>
      <c r="S148" s="116">
        <f t="shared" si="12"/>
        <v>672635206.26175332</v>
      </c>
    </row>
    <row r="149" spans="1:19" x14ac:dyDescent="0.3">
      <c r="A149" s="18"/>
      <c r="B149" s="214"/>
      <c r="C149" s="28">
        <v>2</v>
      </c>
      <c r="D149" s="170">
        <v>1100000</v>
      </c>
      <c r="E149" s="163">
        <v>0</v>
      </c>
      <c r="F149" s="114">
        <v>0</v>
      </c>
      <c r="G149" s="148">
        <v>0</v>
      </c>
      <c r="H149" s="114">
        <v>10600000</v>
      </c>
      <c r="I149" s="114">
        <v>70000000</v>
      </c>
      <c r="J149" s="114">
        <v>54000000</v>
      </c>
      <c r="K149" s="155">
        <f t="shared" si="7"/>
        <v>282248345.35890871</v>
      </c>
      <c r="L149" s="117">
        <v>1.7999999999999999E-2</v>
      </c>
      <c r="M149" s="39">
        <v>0</v>
      </c>
      <c r="N149" s="132">
        <f t="shared" si="10"/>
        <v>348642094.61555612</v>
      </c>
      <c r="O149" s="25">
        <v>1.7999999999999999E-2</v>
      </c>
      <c r="P149" s="39">
        <f t="shared" si="8"/>
        <v>348642094.61555612</v>
      </c>
      <c r="Q149" s="169">
        <f t="shared" si="9"/>
        <v>630890439.97446489</v>
      </c>
      <c r="R149" s="116">
        <f t="shared" si="11"/>
        <v>80600000</v>
      </c>
      <c r="S149" s="116">
        <f t="shared" si="12"/>
        <v>684890439.97446489</v>
      </c>
    </row>
    <row r="150" spans="1:19" x14ac:dyDescent="0.3">
      <c r="A150" s="18"/>
      <c r="B150" s="214"/>
      <c r="C150" s="28">
        <v>3</v>
      </c>
      <c r="D150" s="170">
        <v>1100000</v>
      </c>
      <c r="E150" s="163">
        <v>0</v>
      </c>
      <c r="F150" s="114">
        <v>0</v>
      </c>
      <c r="G150" s="148">
        <v>0</v>
      </c>
      <c r="H150" s="114">
        <v>10600000</v>
      </c>
      <c r="I150" s="114">
        <v>70000000</v>
      </c>
      <c r="J150" s="114">
        <v>54000000</v>
      </c>
      <c r="K150" s="155">
        <f t="shared" ref="K150:K213" si="13" xml:space="preserve"> (K149 + G150 + F150) + ((K149 + G150 + F150) * L150 )</f>
        <v>287328815.57536906</v>
      </c>
      <c r="L150" s="117">
        <v>1.7999999999999999E-2</v>
      </c>
      <c r="M150" s="39">
        <v>0</v>
      </c>
      <c r="N150" s="132">
        <f t="shared" si="10"/>
        <v>356037452.31863612</v>
      </c>
      <c r="O150" s="25">
        <v>1.7999999999999999E-2</v>
      </c>
      <c r="P150" s="39">
        <f t="shared" ref="P150:P213" si="14" xml:space="preserve"> M150 + N150</f>
        <v>356037452.31863612</v>
      </c>
      <c r="Q150" s="169">
        <f t="shared" ref="Q150:Q213" si="15" xml:space="preserve"> K150 + P150</f>
        <v>643366267.89400518</v>
      </c>
      <c r="R150" s="116">
        <f t="shared" si="11"/>
        <v>80600000</v>
      </c>
      <c r="S150" s="116">
        <f t="shared" si="12"/>
        <v>697366267.89400518</v>
      </c>
    </row>
    <row r="151" spans="1:19" x14ac:dyDescent="0.3">
      <c r="A151" s="18"/>
      <c r="B151" s="214"/>
      <c r="C151" s="28">
        <v>4</v>
      </c>
      <c r="D151" s="170">
        <v>1100000</v>
      </c>
      <c r="E151" s="163">
        <v>0</v>
      </c>
      <c r="F151" s="114">
        <v>0</v>
      </c>
      <c r="G151" s="148">
        <v>0</v>
      </c>
      <c r="H151" s="114">
        <v>10600000</v>
      </c>
      <c r="I151" s="114">
        <v>70000000</v>
      </c>
      <c r="J151" s="114">
        <v>54000000</v>
      </c>
      <c r="K151" s="155">
        <f t="shared" si="13"/>
        <v>292500734.25572568</v>
      </c>
      <c r="L151" s="117">
        <v>1.7999999999999999E-2</v>
      </c>
      <c r="M151" s="39">
        <v>0</v>
      </c>
      <c r="N151" s="132">
        <f t="shared" si="10"/>
        <v>363565926.46037155</v>
      </c>
      <c r="O151" s="25">
        <v>1.7999999999999999E-2</v>
      </c>
      <c r="P151" s="39">
        <f t="shared" si="14"/>
        <v>363565926.46037155</v>
      </c>
      <c r="Q151" s="169">
        <f t="shared" si="15"/>
        <v>656066660.71609724</v>
      </c>
      <c r="R151" s="116">
        <f t="shared" si="11"/>
        <v>80600000</v>
      </c>
      <c r="S151" s="116">
        <f t="shared" si="12"/>
        <v>710066660.71609724</v>
      </c>
    </row>
    <row r="152" spans="1:19" x14ac:dyDescent="0.3">
      <c r="A152" s="18"/>
      <c r="B152" s="214"/>
      <c r="C152" s="28">
        <v>5</v>
      </c>
      <c r="D152" s="170">
        <v>1100000</v>
      </c>
      <c r="E152" s="163">
        <v>0</v>
      </c>
      <c r="F152" s="114">
        <v>0</v>
      </c>
      <c r="G152" s="148">
        <v>0</v>
      </c>
      <c r="H152" s="114">
        <v>10600000</v>
      </c>
      <c r="I152" s="114">
        <v>70000000</v>
      </c>
      <c r="J152" s="114">
        <v>54000000</v>
      </c>
      <c r="K152" s="155">
        <f t="shared" si="13"/>
        <v>297765747.47232872</v>
      </c>
      <c r="L152" s="117">
        <v>1.7999999999999999E-2</v>
      </c>
      <c r="M152" s="39">
        <v>0</v>
      </c>
      <c r="N152" s="132">
        <f t="shared" ref="N152:N215" si="16" xml:space="preserve"> (N151 + D152 - E152 - M152) + ((N151 + D152 - E152 - M152) * O152)</f>
        <v>371229913.13665825</v>
      </c>
      <c r="O152" s="25">
        <v>1.7999999999999999E-2</v>
      </c>
      <c r="P152" s="39">
        <f t="shared" si="14"/>
        <v>371229913.13665825</v>
      </c>
      <c r="Q152" s="169">
        <f t="shared" si="15"/>
        <v>668995660.60898697</v>
      </c>
      <c r="R152" s="116">
        <f t="shared" si="11"/>
        <v>80600000</v>
      </c>
      <c r="S152" s="116">
        <f t="shared" si="12"/>
        <v>722995660.60898697</v>
      </c>
    </row>
    <row r="153" spans="1:19" x14ac:dyDescent="0.3">
      <c r="A153" s="18"/>
      <c r="B153" s="214"/>
      <c r="C153" s="28">
        <v>6</v>
      </c>
      <c r="D153" s="170">
        <v>1100000</v>
      </c>
      <c r="E153" s="163">
        <v>0</v>
      </c>
      <c r="F153" s="114">
        <v>0</v>
      </c>
      <c r="G153" s="148">
        <v>0</v>
      </c>
      <c r="H153" s="114">
        <v>10600000</v>
      </c>
      <c r="I153" s="114">
        <v>70000000</v>
      </c>
      <c r="J153" s="114">
        <v>54000000</v>
      </c>
      <c r="K153" s="155">
        <f t="shared" si="13"/>
        <v>303125530.92683065</v>
      </c>
      <c r="L153" s="117">
        <v>1.7999999999999999E-2</v>
      </c>
      <c r="M153" s="39">
        <v>0</v>
      </c>
      <c r="N153" s="132">
        <f t="shared" si="16"/>
        <v>379031851.57311809</v>
      </c>
      <c r="O153" s="25">
        <v>1.7999999999999999E-2</v>
      </c>
      <c r="P153" s="39">
        <f t="shared" si="14"/>
        <v>379031851.57311809</v>
      </c>
      <c r="Q153" s="169">
        <f t="shared" si="15"/>
        <v>682157382.49994874</v>
      </c>
      <c r="R153" s="116">
        <f t="shared" si="11"/>
        <v>80600000</v>
      </c>
      <c r="S153" s="116">
        <f t="shared" si="12"/>
        <v>736157382.49994874</v>
      </c>
    </row>
    <row r="154" spans="1:19" x14ac:dyDescent="0.3">
      <c r="A154" s="18"/>
      <c r="B154" s="214"/>
      <c r="C154" s="28">
        <v>7</v>
      </c>
      <c r="D154" s="170">
        <v>1100000</v>
      </c>
      <c r="E154" s="163">
        <v>0</v>
      </c>
      <c r="F154" s="114">
        <v>0</v>
      </c>
      <c r="G154" s="148">
        <v>0</v>
      </c>
      <c r="H154" s="114">
        <v>10600000</v>
      </c>
      <c r="I154" s="114">
        <v>70000000</v>
      </c>
      <c r="J154" s="114">
        <v>54000000</v>
      </c>
      <c r="K154" s="155">
        <f t="shared" si="13"/>
        <v>308581790.48351359</v>
      </c>
      <c r="L154" s="117">
        <v>1.7999999999999999E-2</v>
      </c>
      <c r="M154" s="39">
        <v>0</v>
      </c>
      <c r="N154" s="132">
        <f t="shared" si="16"/>
        <v>386974224.90143424</v>
      </c>
      <c r="O154" s="25">
        <v>1.7999999999999999E-2</v>
      </c>
      <c r="P154" s="39">
        <f t="shared" si="14"/>
        <v>386974224.90143424</v>
      </c>
      <c r="Q154" s="169">
        <f t="shared" si="15"/>
        <v>695556015.38494778</v>
      </c>
      <c r="R154" s="116">
        <f t="shared" si="11"/>
        <v>80600000</v>
      </c>
      <c r="S154" s="116">
        <f t="shared" si="12"/>
        <v>749556015.38494778</v>
      </c>
    </row>
    <row r="155" spans="1:19" x14ac:dyDescent="0.3">
      <c r="A155" s="18"/>
      <c r="B155" s="214"/>
      <c r="C155" s="28">
        <v>8</v>
      </c>
      <c r="D155" s="170">
        <v>1100000</v>
      </c>
      <c r="E155" s="163">
        <v>0</v>
      </c>
      <c r="F155" s="114">
        <v>0</v>
      </c>
      <c r="G155" s="148">
        <v>0</v>
      </c>
      <c r="H155" s="114">
        <v>10600000</v>
      </c>
      <c r="I155" s="114">
        <v>70000000</v>
      </c>
      <c r="J155" s="114">
        <v>54000000</v>
      </c>
      <c r="K155" s="155">
        <f t="shared" si="13"/>
        <v>314136262.71221685</v>
      </c>
      <c r="L155" s="117">
        <v>1.7999999999999999E-2</v>
      </c>
      <c r="M155" s="39">
        <v>0</v>
      </c>
      <c r="N155" s="132">
        <f t="shared" si="16"/>
        <v>395059560.94966006</v>
      </c>
      <c r="O155" s="25">
        <v>1.7999999999999999E-2</v>
      </c>
      <c r="P155" s="39">
        <f t="shared" si="14"/>
        <v>395059560.94966006</v>
      </c>
      <c r="Q155" s="169">
        <f t="shared" si="15"/>
        <v>709195823.66187692</v>
      </c>
      <c r="R155" s="116">
        <f t="shared" ref="R155:R218" si="17" xml:space="preserve"> H155 + I155</f>
        <v>80600000</v>
      </c>
      <c r="S155" s="116">
        <f t="shared" ref="S155:S218" si="18" xml:space="preserve"> J155 + Q155</f>
        <v>763195823.66187692</v>
      </c>
    </row>
    <row r="156" spans="1:19" x14ac:dyDescent="0.3">
      <c r="A156" s="18"/>
      <c r="B156" s="214"/>
      <c r="C156" s="28">
        <v>9</v>
      </c>
      <c r="D156" s="170">
        <v>1100000</v>
      </c>
      <c r="E156" s="163">
        <v>0</v>
      </c>
      <c r="F156" s="114">
        <v>0</v>
      </c>
      <c r="G156" s="148">
        <v>0</v>
      </c>
      <c r="H156" s="114">
        <v>10600000</v>
      </c>
      <c r="I156" s="114">
        <v>70000000</v>
      </c>
      <c r="J156" s="114">
        <v>54000000</v>
      </c>
      <c r="K156" s="155">
        <f t="shared" si="13"/>
        <v>319790715.44103676</v>
      </c>
      <c r="L156" s="117">
        <v>1.7999999999999999E-2</v>
      </c>
      <c r="M156" s="39">
        <v>0</v>
      </c>
      <c r="N156" s="132">
        <f t="shared" si="16"/>
        <v>403290433.04675394</v>
      </c>
      <c r="O156" s="25">
        <v>1.7999999999999999E-2</v>
      </c>
      <c r="P156" s="39">
        <f t="shared" si="14"/>
        <v>403290433.04675394</v>
      </c>
      <c r="Q156" s="169">
        <f t="shared" si="15"/>
        <v>723081148.4877907</v>
      </c>
      <c r="R156" s="116">
        <f t="shared" si="17"/>
        <v>80600000</v>
      </c>
      <c r="S156" s="116">
        <f t="shared" si="18"/>
        <v>777081148.4877907</v>
      </c>
    </row>
    <row r="157" spans="1:19" x14ac:dyDescent="0.3">
      <c r="A157" s="18"/>
      <c r="B157" s="214"/>
      <c r="C157" s="28">
        <v>10</v>
      </c>
      <c r="D157" s="170">
        <v>1100000</v>
      </c>
      <c r="E157" s="163">
        <v>0</v>
      </c>
      <c r="F157" s="114">
        <v>0</v>
      </c>
      <c r="G157" s="148">
        <v>0</v>
      </c>
      <c r="H157" s="114">
        <v>10600000</v>
      </c>
      <c r="I157" s="114">
        <v>70000000</v>
      </c>
      <c r="J157" s="114">
        <v>54000000</v>
      </c>
      <c r="K157" s="155">
        <f t="shared" si="13"/>
        <v>325546948.31897545</v>
      </c>
      <c r="L157" s="117">
        <v>1.7999999999999999E-2</v>
      </c>
      <c r="M157" s="39">
        <v>0</v>
      </c>
      <c r="N157" s="132">
        <f t="shared" si="16"/>
        <v>411669460.84159553</v>
      </c>
      <c r="O157" s="25">
        <v>1.7999999999999999E-2</v>
      </c>
      <c r="P157" s="39">
        <f t="shared" si="14"/>
        <v>411669460.84159553</v>
      </c>
      <c r="Q157" s="169">
        <f t="shared" si="15"/>
        <v>737216409.16057098</v>
      </c>
      <c r="R157" s="116">
        <f t="shared" si="17"/>
        <v>80600000</v>
      </c>
      <c r="S157" s="116">
        <f t="shared" si="18"/>
        <v>791216409.16057098</v>
      </c>
    </row>
    <row r="158" spans="1:19" ht="17.25" thickBot="1" x14ac:dyDescent="0.35">
      <c r="A158" s="18"/>
      <c r="B158" s="214"/>
      <c r="C158" s="30">
        <v>11</v>
      </c>
      <c r="D158" s="170">
        <v>1100000</v>
      </c>
      <c r="E158" s="163">
        <v>0</v>
      </c>
      <c r="F158" s="114">
        <v>0</v>
      </c>
      <c r="G158" s="148">
        <v>0</v>
      </c>
      <c r="H158" s="114">
        <v>10600000</v>
      </c>
      <c r="I158" s="114">
        <v>70000000</v>
      </c>
      <c r="J158" s="114">
        <v>54000000</v>
      </c>
      <c r="K158" s="155">
        <f t="shared" si="13"/>
        <v>331406793.388717</v>
      </c>
      <c r="L158" s="117">
        <v>1.7999999999999999E-2</v>
      </c>
      <c r="M158" s="39">
        <v>0</v>
      </c>
      <c r="N158" s="132">
        <f t="shared" si="16"/>
        <v>420199311.13674426</v>
      </c>
      <c r="O158" s="94">
        <v>1.7999999999999999E-2</v>
      </c>
      <c r="P158" s="39">
        <f t="shared" si="14"/>
        <v>420199311.13674426</v>
      </c>
      <c r="Q158" s="169">
        <f t="shared" si="15"/>
        <v>751606104.5254612</v>
      </c>
      <c r="R158" s="116">
        <f t="shared" si="17"/>
        <v>80600000</v>
      </c>
      <c r="S158" s="116">
        <f t="shared" si="18"/>
        <v>805606104.5254612</v>
      </c>
    </row>
    <row r="159" spans="1:19" ht="17.25" thickBot="1" x14ac:dyDescent="0.35">
      <c r="A159" s="18"/>
      <c r="B159" s="214"/>
      <c r="C159" s="20">
        <v>12</v>
      </c>
      <c r="D159" s="170">
        <v>1100000</v>
      </c>
      <c r="E159" s="163">
        <v>0</v>
      </c>
      <c r="F159" s="114">
        <v>0</v>
      </c>
      <c r="G159" s="148">
        <v>0</v>
      </c>
      <c r="H159" s="114">
        <v>10600000</v>
      </c>
      <c r="I159" s="114">
        <v>70000000</v>
      </c>
      <c r="J159" s="114">
        <v>54000000</v>
      </c>
      <c r="K159" s="155">
        <f t="shared" si="13"/>
        <v>337372115.66971391</v>
      </c>
      <c r="L159" s="117">
        <v>1.7999999999999999E-2</v>
      </c>
      <c r="M159" s="39">
        <v>0</v>
      </c>
      <c r="N159" s="132">
        <f t="shared" si="16"/>
        <v>428882698.73720568</v>
      </c>
      <c r="O159" s="95">
        <v>1.7999999999999999E-2</v>
      </c>
      <c r="P159" s="39">
        <f t="shared" si="14"/>
        <v>428882698.73720568</v>
      </c>
      <c r="Q159" s="169">
        <f t="shared" si="15"/>
        <v>766254814.4069196</v>
      </c>
      <c r="R159" s="116">
        <f t="shared" si="17"/>
        <v>80600000</v>
      </c>
      <c r="S159" s="116">
        <f t="shared" si="18"/>
        <v>820254814.4069196</v>
      </c>
    </row>
    <row r="160" spans="1:19" x14ac:dyDescent="0.3">
      <c r="A160" s="18">
        <v>14</v>
      </c>
      <c r="B160" s="214">
        <v>2035</v>
      </c>
      <c r="C160" s="27">
        <v>1</v>
      </c>
      <c r="D160" s="170">
        <v>1100000</v>
      </c>
      <c r="E160" s="163">
        <v>0</v>
      </c>
      <c r="F160" s="114">
        <v>0</v>
      </c>
      <c r="G160" s="148">
        <v>0</v>
      </c>
      <c r="H160" s="114">
        <v>10600000</v>
      </c>
      <c r="I160" s="114">
        <v>70000000</v>
      </c>
      <c r="J160" s="114">
        <v>54000000</v>
      </c>
      <c r="K160" s="155">
        <f t="shared" si="13"/>
        <v>343444813.75176877</v>
      </c>
      <c r="L160" s="117">
        <v>1.7999999999999999E-2</v>
      </c>
      <c r="M160" s="39">
        <v>0</v>
      </c>
      <c r="N160" s="132">
        <f t="shared" si="16"/>
        <v>431702629.5321545</v>
      </c>
      <c r="O160" s="93">
        <v>4.0000000000000001E-3</v>
      </c>
      <c r="P160" s="39">
        <f t="shared" si="14"/>
        <v>431702629.5321545</v>
      </c>
      <c r="Q160" s="169">
        <f t="shared" si="15"/>
        <v>775147443.28392327</v>
      </c>
      <c r="R160" s="116">
        <f t="shared" si="17"/>
        <v>80600000</v>
      </c>
      <c r="S160" s="116">
        <f t="shared" si="18"/>
        <v>829147443.28392327</v>
      </c>
    </row>
    <row r="161" spans="1:19" x14ac:dyDescent="0.3">
      <c r="A161" s="18"/>
      <c r="B161" s="214"/>
      <c r="C161" s="28">
        <v>2</v>
      </c>
      <c r="D161" s="170">
        <v>1100000</v>
      </c>
      <c r="E161" s="163">
        <v>0</v>
      </c>
      <c r="F161" s="114">
        <v>0</v>
      </c>
      <c r="G161" s="148">
        <v>0</v>
      </c>
      <c r="H161" s="114">
        <v>10600000</v>
      </c>
      <c r="I161" s="114">
        <v>70000000</v>
      </c>
      <c r="J161" s="114">
        <v>54000000</v>
      </c>
      <c r="K161" s="155">
        <f t="shared" si="13"/>
        <v>349626820.39930058</v>
      </c>
      <c r="L161" s="117">
        <v>1.7999999999999999E-2</v>
      </c>
      <c r="M161" s="39">
        <v>0</v>
      </c>
      <c r="N161" s="132">
        <f t="shared" si="16"/>
        <v>440593076.86373329</v>
      </c>
      <c r="O161" s="25">
        <v>1.7999999999999999E-2</v>
      </c>
      <c r="P161" s="39">
        <f t="shared" si="14"/>
        <v>440593076.86373329</v>
      </c>
      <c r="Q161" s="169">
        <f t="shared" si="15"/>
        <v>790219897.26303387</v>
      </c>
      <c r="R161" s="116">
        <f t="shared" si="17"/>
        <v>80600000</v>
      </c>
      <c r="S161" s="116">
        <f t="shared" si="18"/>
        <v>844219897.26303387</v>
      </c>
    </row>
    <row r="162" spans="1:19" x14ac:dyDescent="0.3">
      <c r="A162" s="18"/>
      <c r="B162" s="214"/>
      <c r="C162" s="28">
        <v>3</v>
      </c>
      <c r="D162" s="170">
        <v>1100000</v>
      </c>
      <c r="E162" s="163">
        <v>0</v>
      </c>
      <c r="F162" s="114">
        <v>0</v>
      </c>
      <c r="G162" s="148">
        <v>0</v>
      </c>
      <c r="H162" s="114">
        <v>10600000</v>
      </c>
      <c r="I162" s="114">
        <v>70000000</v>
      </c>
      <c r="J162" s="114">
        <v>54000000</v>
      </c>
      <c r="K162" s="155">
        <f t="shared" si="13"/>
        <v>355920103.16648799</v>
      </c>
      <c r="L162" s="117">
        <v>1.7999999999999999E-2</v>
      </c>
      <c r="M162" s="39">
        <v>0</v>
      </c>
      <c r="N162" s="132">
        <f t="shared" si="16"/>
        <v>449643552.24728048</v>
      </c>
      <c r="O162" s="25">
        <v>1.7999999999999999E-2</v>
      </c>
      <c r="P162" s="39">
        <f t="shared" si="14"/>
        <v>449643552.24728048</v>
      </c>
      <c r="Q162" s="169">
        <f t="shared" si="15"/>
        <v>805563655.41376853</v>
      </c>
      <c r="R162" s="116">
        <f t="shared" si="17"/>
        <v>80600000</v>
      </c>
      <c r="S162" s="116">
        <f t="shared" si="18"/>
        <v>859563655.41376853</v>
      </c>
    </row>
    <row r="163" spans="1:19" x14ac:dyDescent="0.3">
      <c r="A163" s="18"/>
      <c r="B163" s="214"/>
      <c r="C163" s="28">
        <v>4</v>
      </c>
      <c r="D163" s="170">
        <v>1100000</v>
      </c>
      <c r="E163" s="163">
        <v>0</v>
      </c>
      <c r="F163" s="114">
        <v>0</v>
      </c>
      <c r="G163" s="148">
        <v>0</v>
      </c>
      <c r="H163" s="114">
        <v>10600000</v>
      </c>
      <c r="I163" s="114">
        <v>70000000</v>
      </c>
      <c r="J163" s="114">
        <v>54000000</v>
      </c>
      <c r="K163" s="155">
        <f t="shared" si="13"/>
        <v>362326665.02348477</v>
      </c>
      <c r="L163" s="117">
        <v>1.7999999999999999E-2</v>
      </c>
      <c r="M163" s="39">
        <v>0</v>
      </c>
      <c r="N163" s="132">
        <f t="shared" si="16"/>
        <v>458856936.1877315</v>
      </c>
      <c r="O163" s="25">
        <v>1.7999999999999999E-2</v>
      </c>
      <c r="P163" s="39">
        <f t="shared" si="14"/>
        <v>458856936.1877315</v>
      </c>
      <c r="Q163" s="169">
        <f t="shared" si="15"/>
        <v>821183601.21121621</v>
      </c>
      <c r="R163" s="116">
        <f t="shared" si="17"/>
        <v>80600000</v>
      </c>
      <c r="S163" s="116">
        <f t="shared" si="18"/>
        <v>875183601.21121621</v>
      </c>
    </row>
    <row r="164" spans="1:19" x14ac:dyDescent="0.3">
      <c r="A164" s="18"/>
      <c r="B164" s="214"/>
      <c r="C164" s="28">
        <v>5</v>
      </c>
      <c r="D164" s="170">
        <v>1100000</v>
      </c>
      <c r="E164" s="163">
        <v>0</v>
      </c>
      <c r="F164" s="114">
        <v>0</v>
      </c>
      <c r="G164" s="148">
        <v>0</v>
      </c>
      <c r="H164" s="114">
        <v>10600000</v>
      </c>
      <c r="I164" s="114">
        <v>70000000</v>
      </c>
      <c r="J164" s="114">
        <v>54000000</v>
      </c>
      <c r="K164" s="155">
        <f t="shared" si="13"/>
        <v>368848544.99390751</v>
      </c>
      <c r="L164" s="117">
        <v>1.7999999999999999E-2</v>
      </c>
      <c r="M164" s="39">
        <v>0</v>
      </c>
      <c r="N164" s="132">
        <f t="shared" si="16"/>
        <v>468236161.03911066</v>
      </c>
      <c r="O164" s="25">
        <v>1.7999999999999999E-2</v>
      </c>
      <c r="P164" s="39">
        <f t="shared" si="14"/>
        <v>468236161.03911066</v>
      </c>
      <c r="Q164" s="169">
        <f t="shared" si="15"/>
        <v>837084706.03301811</v>
      </c>
      <c r="R164" s="116">
        <f t="shared" si="17"/>
        <v>80600000</v>
      </c>
      <c r="S164" s="116">
        <f t="shared" si="18"/>
        <v>891084706.03301811</v>
      </c>
    </row>
    <row r="165" spans="1:19" x14ac:dyDescent="0.3">
      <c r="A165" s="18"/>
      <c r="B165" s="214"/>
      <c r="C165" s="28">
        <v>6</v>
      </c>
      <c r="D165" s="170">
        <v>1100000</v>
      </c>
      <c r="E165" s="163">
        <v>0</v>
      </c>
      <c r="F165" s="114">
        <v>0</v>
      </c>
      <c r="G165" s="148">
        <v>0</v>
      </c>
      <c r="H165" s="114">
        <v>10600000</v>
      </c>
      <c r="I165" s="114">
        <v>70000000</v>
      </c>
      <c r="J165" s="114">
        <v>54000000</v>
      </c>
      <c r="K165" s="155">
        <f t="shared" si="13"/>
        <v>375487818.80379784</v>
      </c>
      <c r="L165" s="117">
        <v>1.7999999999999999E-2</v>
      </c>
      <c r="M165" s="39">
        <v>0</v>
      </c>
      <c r="N165" s="132">
        <f t="shared" si="16"/>
        <v>477784211.93781465</v>
      </c>
      <c r="O165" s="25">
        <v>1.7999999999999999E-2</v>
      </c>
      <c r="P165" s="39">
        <f t="shared" si="14"/>
        <v>477784211.93781465</v>
      </c>
      <c r="Q165" s="169">
        <f t="shared" si="15"/>
        <v>853272030.74161243</v>
      </c>
      <c r="R165" s="116">
        <f t="shared" si="17"/>
        <v>80600000</v>
      </c>
      <c r="S165" s="116">
        <f t="shared" si="18"/>
        <v>907272030.74161243</v>
      </c>
    </row>
    <row r="166" spans="1:19" x14ac:dyDescent="0.3">
      <c r="A166" s="18"/>
      <c r="B166" s="214"/>
      <c r="C166" s="28">
        <v>7</v>
      </c>
      <c r="D166" s="170">
        <v>1100000</v>
      </c>
      <c r="E166" s="163">
        <v>0</v>
      </c>
      <c r="F166" s="114">
        <v>0</v>
      </c>
      <c r="G166" s="148">
        <v>0</v>
      </c>
      <c r="H166" s="114">
        <v>10600000</v>
      </c>
      <c r="I166" s="114">
        <v>70000000</v>
      </c>
      <c r="J166" s="114">
        <v>54000000</v>
      </c>
      <c r="K166" s="155">
        <f t="shared" si="13"/>
        <v>382246599.54226619</v>
      </c>
      <c r="L166" s="117">
        <v>1.7999999999999999E-2</v>
      </c>
      <c r="M166" s="39">
        <v>0</v>
      </c>
      <c r="N166" s="132">
        <f t="shared" si="16"/>
        <v>487504127.75269532</v>
      </c>
      <c r="O166" s="25">
        <v>1.7999999999999999E-2</v>
      </c>
      <c r="P166" s="39">
        <f t="shared" si="14"/>
        <v>487504127.75269532</v>
      </c>
      <c r="Q166" s="169">
        <f t="shared" si="15"/>
        <v>869750727.29496145</v>
      </c>
      <c r="R166" s="116">
        <f t="shared" si="17"/>
        <v>80600000</v>
      </c>
      <c r="S166" s="116">
        <f t="shared" si="18"/>
        <v>923750727.29496145</v>
      </c>
    </row>
    <row r="167" spans="1:19" x14ac:dyDescent="0.3">
      <c r="A167" s="18"/>
      <c r="B167" s="214"/>
      <c r="C167" s="28">
        <v>8</v>
      </c>
      <c r="D167" s="170">
        <v>1100000</v>
      </c>
      <c r="E167" s="163">
        <v>0</v>
      </c>
      <c r="F167" s="114">
        <v>0</v>
      </c>
      <c r="G167" s="148">
        <v>0</v>
      </c>
      <c r="H167" s="114">
        <v>10600000</v>
      </c>
      <c r="I167" s="114">
        <v>70000000</v>
      </c>
      <c r="J167" s="114">
        <v>54000000</v>
      </c>
      <c r="K167" s="155">
        <f t="shared" si="13"/>
        <v>389127038.33402699</v>
      </c>
      <c r="L167" s="117">
        <v>1.7999999999999999E-2</v>
      </c>
      <c r="M167" s="39">
        <v>0</v>
      </c>
      <c r="N167" s="132">
        <f t="shared" si="16"/>
        <v>497399002.05224383</v>
      </c>
      <c r="O167" s="25">
        <v>1.7999999999999999E-2</v>
      </c>
      <c r="P167" s="39">
        <f t="shared" si="14"/>
        <v>497399002.05224383</v>
      </c>
      <c r="Q167" s="169">
        <f t="shared" si="15"/>
        <v>886526040.38627076</v>
      </c>
      <c r="R167" s="116">
        <f t="shared" si="17"/>
        <v>80600000</v>
      </c>
      <c r="S167" s="116">
        <f t="shared" si="18"/>
        <v>940526040.38627076</v>
      </c>
    </row>
    <row r="168" spans="1:19" x14ac:dyDescent="0.3">
      <c r="A168" s="18"/>
      <c r="B168" s="214"/>
      <c r="C168" s="28">
        <v>9</v>
      </c>
      <c r="D168" s="170">
        <v>1100000</v>
      </c>
      <c r="E168" s="163">
        <v>0</v>
      </c>
      <c r="F168" s="114">
        <v>0</v>
      </c>
      <c r="G168" s="148">
        <v>0</v>
      </c>
      <c r="H168" s="114">
        <v>10600000</v>
      </c>
      <c r="I168" s="114">
        <v>70000000</v>
      </c>
      <c r="J168" s="114">
        <v>54000000</v>
      </c>
      <c r="K168" s="155">
        <f t="shared" si="13"/>
        <v>396131325.02403951</v>
      </c>
      <c r="L168" s="117">
        <v>1.7999999999999999E-2</v>
      </c>
      <c r="M168" s="39">
        <v>0</v>
      </c>
      <c r="N168" s="132">
        <f t="shared" si="16"/>
        <v>507471984.08918422</v>
      </c>
      <c r="O168" s="25">
        <v>1.7999999999999999E-2</v>
      </c>
      <c r="P168" s="39">
        <f t="shared" si="14"/>
        <v>507471984.08918422</v>
      </c>
      <c r="Q168" s="169">
        <f t="shared" si="15"/>
        <v>903603309.11322379</v>
      </c>
      <c r="R168" s="116">
        <f t="shared" si="17"/>
        <v>80600000</v>
      </c>
      <c r="S168" s="116">
        <f t="shared" si="18"/>
        <v>957603309.11322379</v>
      </c>
    </row>
    <row r="169" spans="1:19" x14ac:dyDescent="0.3">
      <c r="A169" s="18"/>
      <c r="B169" s="214"/>
      <c r="C169" s="28">
        <v>10</v>
      </c>
      <c r="D169" s="170">
        <v>1100000</v>
      </c>
      <c r="E169" s="163">
        <v>0</v>
      </c>
      <c r="F169" s="114">
        <v>0</v>
      </c>
      <c r="G169" s="148">
        <v>0</v>
      </c>
      <c r="H169" s="114">
        <v>10600000</v>
      </c>
      <c r="I169" s="114">
        <v>70000000</v>
      </c>
      <c r="J169" s="114">
        <v>54000000</v>
      </c>
      <c r="K169" s="155">
        <f t="shared" si="13"/>
        <v>403261688.8744722</v>
      </c>
      <c r="L169" s="117">
        <v>1.7999999999999999E-2</v>
      </c>
      <c r="M169" s="39">
        <v>0</v>
      </c>
      <c r="N169" s="132">
        <f t="shared" si="16"/>
        <v>517726279.80278957</v>
      </c>
      <c r="O169" s="25">
        <v>1.7999999999999999E-2</v>
      </c>
      <c r="P169" s="39">
        <f t="shared" si="14"/>
        <v>517726279.80278957</v>
      </c>
      <c r="Q169" s="169">
        <f t="shared" si="15"/>
        <v>920987968.67726183</v>
      </c>
      <c r="R169" s="116">
        <f t="shared" si="17"/>
        <v>80600000</v>
      </c>
      <c r="S169" s="116">
        <f t="shared" si="18"/>
        <v>974987968.67726183</v>
      </c>
    </row>
    <row r="170" spans="1:19" ht="17.25" thickBot="1" x14ac:dyDescent="0.35">
      <c r="A170" s="18"/>
      <c r="B170" s="214"/>
      <c r="C170" s="30">
        <v>11</v>
      </c>
      <c r="D170" s="170">
        <v>1100000</v>
      </c>
      <c r="E170" s="163">
        <v>0</v>
      </c>
      <c r="F170" s="114">
        <v>0</v>
      </c>
      <c r="G170" s="148">
        <v>0</v>
      </c>
      <c r="H170" s="114">
        <v>10600000</v>
      </c>
      <c r="I170" s="114">
        <v>70000000</v>
      </c>
      <c r="J170" s="114">
        <v>54000000</v>
      </c>
      <c r="K170" s="155">
        <f t="shared" si="13"/>
        <v>410520399.27421272</v>
      </c>
      <c r="L170" s="117">
        <v>1.7999999999999999E-2</v>
      </c>
      <c r="M170" s="39">
        <v>0</v>
      </c>
      <c r="N170" s="132">
        <f t="shared" si="16"/>
        <v>528165152.83923978</v>
      </c>
      <c r="O170" s="94">
        <v>1.7999999999999999E-2</v>
      </c>
      <c r="P170" s="39">
        <f t="shared" si="14"/>
        <v>528165152.83923978</v>
      </c>
      <c r="Q170" s="169">
        <f t="shared" si="15"/>
        <v>938685552.11345243</v>
      </c>
      <c r="R170" s="116">
        <f t="shared" si="17"/>
        <v>80600000</v>
      </c>
      <c r="S170" s="116">
        <f t="shared" si="18"/>
        <v>992685552.11345243</v>
      </c>
    </row>
    <row r="171" spans="1:19" ht="17.25" thickBot="1" x14ac:dyDescent="0.35">
      <c r="A171" s="18"/>
      <c r="B171" s="214"/>
      <c r="C171" s="20">
        <v>12</v>
      </c>
      <c r="D171" s="170">
        <v>1100000</v>
      </c>
      <c r="E171" s="163">
        <v>0</v>
      </c>
      <c r="F171" s="114">
        <v>0</v>
      </c>
      <c r="G171" s="148">
        <v>0</v>
      </c>
      <c r="H171" s="114">
        <v>10600000</v>
      </c>
      <c r="I171" s="114">
        <v>70000000</v>
      </c>
      <c r="J171" s="114">
        <v>54000000</v>
      </c>
      <c r="K171" s="155">
        <f t="shared" si="13"/>
        <v>417909766.46114856</v>
      </c>
      <c r="L171" s="117">
        <v>1.7999999999999999E-2</v>
      </c>
      <c r="M171" s="39">
        <v>0</v>
      </c>
      <c r="N171" s="132">
        <f t="shared" si="16"/>
        <v>538791925.5903461</v>
      </c>
      <c r="O171" s="95">
        <v>1.7999999999999999E-2</v>
      </c>
      <c r="P171" s="39">
        <f t="shared" si="14"/>
        <v>538791925.5903461</v>
      </c>
      <c r="Q171" s="169">
        <f t="shared" si="15"/>
        <v>956701692.0514946</v>
      </c>
      <c r="R171" s="116">
        <f t="shared" si="17"/>
        <v>80600000</v>
      </c>
      <c r="S171" s="116">
        <f t="shared" si="18"/>
        <v>1010701692.0514946</v>
      </c>
    </row>
    <row r="172" spans="1:19" x14ac:dyDescent="0.3">
      <c r="A172" s="18">
        <v>15</v>
      </c>
      <c r="B172" s="214">
        <v>2036</v>
      </c>
      <c r="C172" s="27">
        <v>1</v>
      </c>
      <c r="D172" s="170">
        <v>1100000</v>
      </c>
      <c r="E172" s="163">
        <v>0</v>
      </c>
      <c r="F172" s="114">
        <v>0</v>
      </c>
      <c r="G172" s="148">
        <v>0</v>
      </c>
      <c r="H172" s="114">
        <v>10600000</v>
      </c>
      <c r="I172" s="114">
        <v>70000000</v>
      </c>
      <c r="J172" s="114">
        <v>54000000</v>
      </c>
      <c r="K172" s="155">
        <f t="shared" si="13"/>
        <v>425432142.25744921</v>
      </c>
      <c r="L172" s="117">
        <v>1.7999999999999999E-2</v>
      </c>
      <c r="M172" s="39">
        <v>0</v>
      </c>
      <c r="N172" s="132">
        <f t="shared" si="16"/>
        <v>542051493.29270744</v>
      </c>
      <c r="O172" s="93">
        <v>4.0000000000000001E-3</v>
      </c>
      <c r="P172" s="39">
        <f t="shared" si="14"/>
        <v>542051493.29270744</v>
      </c>
      <c r="Q172" s="169">
        <f t="shared" si="15"/>
        <v>967483635.55015659</v>
      </c>
      <c r="R172" s="116">
        <f t="shared" si="17"/>
        <v>80600000</v>
      </c>
      <c r="S172" s="116">
        <f t="shared" si="18"/>
        <v>1021483635.5501566</v>
      </c>
    </row>
    <row r="173" spans="1:19" x14ac:dyDescent="0.3">
      <c r="A173" s="18"/>
      <c r="B173" s="214"/>
      <c r="C173" s="28">
        <v>2</v>
      </c>
      <c r="D173" s="170">
        <v>1100000</v>
      </c>
      <c r="E173" s="163">
        <v>0</v>
      </c>
      <c r="F173" s="114">
        <v>0</v>
      </c>
      <c r="G173" s="148">
        <v>0</v>
      </c>
      <c r="H173" s="114">
        <v>10600000</v>
      </c>
      <c r="I173" s="114">
        <v>70000000</v>
      </c>
      <c r="J173" s="114">
        <v>54000000</v>
      </c>
      <c r="K173" s="155">
        <f t="shared" si="13"/>
        <v>433089920.81808329</v>
      </c>
      <c r="L173" s="117">
        <v>1.7999999999999999E-2</v>
      </c>
      <c r="M173" s="39">
        <v>0</v>
      </c>
      <c r="N173" s="132">
        <f t="shared" si="16"/>
        <v>552928220.17197621</v>
      </c>
      <c r="O173" s="25">
        <v>1.7999999999999999E-2</v>
      </c>
      <c r="P173" s="39">
        <f t="shared" si="14"/>
        <v>552928220.17197621</v>
      </c>
      <c r="Q173" s="169">
        <f t="shared" si="15"/>
        <v>986018140.99005949</v>
      </c>
      <c r="R173" s="116">
        <f t="shared" si="17"/>
        <v>80600000</v>
      </c>
      <c r="S173" s="116">
        <f t="shared" si="18"/>
        <v>1040018140.9900595</v>
      </c>
    </row>
    <row r="174" spans="1:19" x14ac:dyDescent="0.3">
      <c r="A174" s="18"/>
      <c r="B174" s="214"/>
      <c r="C174" s="28">
        <v>3</v>
      </c>
      <c r="D174" s="170">
        <v>1100000</v>
      </c>
      <c r="E174" s="163">
        <v>0</v>
      </c>
      <c r="F174" s="114">
        <v>0</v>
      </c>
      <c r="G174" s="148">
        <v>0</v>
      </c>
      <c r="H174" s="114">
        <v>10600000</v>
      </c>
      <c r="I174" s="114">
        <v>70000000</v>
      </c>
      <c r="J174" s="114">
        <v>54000000</v>
      </c>
      <c r="K174" s="155">
        <f t="shared" si="13"/>
        <v>440885539.39280879</v>
      </c>
      <c r="L174" s="117">
        <v>1.7999999999999999E-2</v>
      </c>
      <c r="M174" s="39">
        <v>0</v>
      </c>
      <c r="N174" s="132">
        <f t="shared" si="16"/>
        <v>564000728.13507175</v>
      </c>
      <c r="O174" s="25">
        <v>1.7999999999999999E-2</v>
      </c>
      <c r="P174" s="39">
        <f t="shared" si="14"/>
        <v>564000728.13507175</v>
      </c>
      <c r="Q174" s="169">
        <f t="shared" si="15"/>
        <v>1004886267.5278805</v>
      </c>
      <c r="R174" s="116">
        <f t="shared" si="17"/>
        <v>80600000</v>
      </c>
      <c r="S174" s="116">
        <f t="shared" si="18"/>
        <v>1058886267.5278805</v>
      </c>
    </row>
    <row r="175" spans="1:19" x14ac:dyDescent="0.3">
      <c r="A175" s="18"/>
      <c r="B175" s="214"/>
      <c r="C175" s="28">
        <v>4</v>
      </c>
      <c r="D175" s="170">
        <v>1100000</v>
      </c>
      <c r="E175" s="163">
        <v>0</v>
      </c>
      <c r="F175" s="114">
        <v>0</v>
      </c>
      <c r="G175" s="148">
        <v>0</v>
      </c>
      <c r="H175" s="114">
        <v>10600000</v>
      </c>
      <c r="I175" s="114">
        <v>70000000</v>
      </c>
      <c r="J175" s="114">
        <v>54000000</v>
      </c>
      <c r="K175" s="155">
        <f t="shared" si="13"/>
        <v>448821479.10187936</v>
      </c>
      <c r="L175" s="117">
        <v>1.7999999999999999E-2</v>
      </c>
      <c r="M175" s="39">
        <v>0</v>
      </c>
      <c r="N175" s="132">
        <f t="shared" si="16"/>
        <v>575272541.241503</v>
      </c>
      <c r="O175" s="25">
        <v>1.7999999999999999E-2</v>
      </c>
      <c r="P175" s="39">
        <f t="shared" si="14"/>
        <v>575272541.241503</v>
      </c>
      <c r="Q175" s="169">
        <f t="shared" si="15"/>
        <v>1024094020.3433824</v>
      </c>
      <c r="R175" s="116">
        <f t="shared" si="17"/>
        <v>80600000</v>
      </c>
      <c r="S175" s="116">
        <f t="shared" si="18"/>
        <v>1078094020.3433824</v>
      </c>
    </row>
    <row r="176" spans="1:19" x14ac:dyDescent="0.3">
      <c r="A176" s="18"/>
      <c r="B176" s="214"/>
      <c r="C176" s="28">
        <v>5</v>
      </c>
      <c r="D176" s="170">
        <v>1100000</v>
      </c>
      <c r="E176" s="163">
        <v>0</v>
      </c>
      <c r="F176" s="114">
        <v>0</v>
      </c>
      <c r="G176" s="148">
        <v>0</v>
      </c>
      <c r="H176" s="114">
        <v>10600000</v>
      </c>
      <c r="I176" s="114">
        <v>70000000</v>
      </c>
      <c r="J176" s="114">
        <v>54000000</v>
      </c>
      <c r="K176" s="155">
        <f t="shared" si="13"/>
        <v>456900265.72571319</v>
      </c>
      <c r="L176" s="117">
        <v>1.7999999999999999E-2</v>
      </c>
      <c r="M176" s="39">
        <v>0</v>
      </c>
      <c r="N176" s="132">
        <f t="shared" si="16"/>
        <v>586747246.98385</v>
      </c>
      <c r="O176" s="25">
        <v>1.7999999999999999E-2</v>
      </c>
      <c r="P176" s="39">
        <f t="shared" si="14"/>
        <v>586747246.98385</v>
      </c>
      <c r="Q176" s="169">
        <f t="shared" si="15"/>
        <v>1043647512.7095633</v>
      </c>
      <c r="R176" s="116">
        <f t="shared" si="17"/>
        <v>80600000</v>
      </c>
      <c r="S176" s="116">
        <f t="shared" si="18"/>
        <v>1097647512.7095633</v>
      </c>
    </row>
    <row r="177" spans="1:19" x14ac:dyDescent="0.3">
      <c r="A177" s="18"/>
      <c r="B177" s="214"/>
      <c r="C177" s="28">
        <v>6</v>
      </c>
      <c r="D177" s="170">
        <v>1100000</v>
      </c>
      <c r="E177" s="163">
        <v>0</v>
      </c>
      <c r="F177" s="114">
        <v>0</v>
      </c>
      <c r="G177" s="148">
        <v>0</v>
      </c>
      <c r="H177" s="114">
        <v>10600000</v>
      </c>
      <c r="I177" s="114">
        <v>70000000</v>
      </c>
      <c r="J177" s="114">
        <v>54000000</v>
      </c>
      <c r="K177" s="155">
        <f t="shared" si="13"/>
        <v>465124470.50877601</v>
      </c>
      <c r="L177" s="117">
        <v>1.7999999999999999E-2</v>
      </c>
      <c r="M177" s="39">
        <v>0</v>
      </c>
      <c r="N177" s="132">
        <f t="shared" si="16"/>
        <v>598428497.42955935</v>
      </c>
      <c r="O177" s="25">
        <v>1.7999999999999999E-2</v>
      </c>
      <c r="P177" s="39">
        <f t="shared" si="14"/>
        <v>598428497.42955935</v>
      </c>
      <c r="Q177" s="169">
        <f t="shared" si="15"/>
        <v>1063552967.9383354</v>
      </c>
      <c r="R177" s="116">
        <f t="shared" si="17"/>
        <v>80600000</v>
      </c>
      <c r="S177" s="116">
        <f t="shared" si="18"/>
        <v>1117552967.9383354</v>
      </c>
    </row>
    <row r="178" spans="1:19" x14ac:dyDescent="0.3">
      <c r="A178" s="18"/>
      <c r="B178" s="214"/>
      <c r="C178" s="28">
        <v>7</v>
      </c>
      <c r="D178" s="170">
        <v>1100000</v>
      </c>
      <c r="E178" s="163">
        <v>0</v>
      </c>
      <c r="F178" s="114">
        <v>0</v>
      </c>
      <c r="G178" s="148">
        <v>0</v>
      </c>
      <c r="H178" s="114">
        <v>10600000</v>
      </c>
      <c r="I178" s="114">
        <v>70000000</v>
      </c>
      <c r="J178" s="114">
        <v>54000000</v>
      </c>
      <c r="K178" s="155">
        <f t="shared" si="13"/>
        <v>473496710.977934</v>
      </c>
      <c r="L178" s="117">
        <v>1.7999999999999999E-2</v>
      </c>
      <c r="M178" s="39">
        <v>0</v>
      </c>
      <c r="N178" s="132">
        <f t="shared" si="16"/>
        <v>610320010.38329136</v>
      </c>
      <c r="O178" s="25">
        <v>1.7999999999999999E-2</v>
      </c>
      <c r="P178" s="39">
        <f t="shared" si="14"/>
        <v>610320010.38329136</v>
      </c>
      <c r="Q178" s="169">
        <f t="shared" si="15"/>
        <v>1083816721.3612254</v>
      </c>
      <c r="R178" s="116">
        <f t="shared" si="17"/>
        <v>80600000</v>
      </c>
      <c r="S178" s="116">
        <f t="shared" si="18"/>
        <v>1137816721.3612254</v>
      </c>
    </row>
    <row r="179" spans="1:19" x14ac:dyDescent="0.3">
      <c r="A179" s="18"/>
      <c r="B179" s="214"/>
      <c r="C179" s="28">
        <v>8</v>
      </c>
      <c r="D179" s="170">
        <v>1100000</v>
      </c>
      <c r="E179" s="163">
        <v>0</v>
      </c>
      <c r="F179" s="114">
        <v>0</v>
      </c>
      <c r="G179" s="148">
        <v>0</v>
      </c>
      <c r="H179" s="114">
        <v>10600000</v>
      </c>
      <c r="I179" s="114">
        <v>70000000</v>
      </c>
      <c r="J179" s="114">
        <v>54000000</v>
      </c>
      <c r="K179" s="155">
        <f t="shared" si="13"/>
        <v>482019651.77553684</v>
      </c>
      <c r="L179" s="117">
        <v>1.7999999999999999E-2</v>
      </c>
      <c r="M179" s="39">
        <v>0</v>
      </c>
      <c r="N179" s="132">
        <f t="shared" si="16"/>
        <v>622425570.57019055</v>
      </c>
      <c r="O179" s="25">
        <v>1.7999999999999999E-2</v>
      </c>
      <c r="P179" s="39">
        <f t="shared" si="14"/>
        <v>622425570.57019055</v>
      </c>
      <c r="Q179" s="169">
        <f t="shared" si="15"/>
        <v>1104445222.3457274</v>
      </c>
      <c r="R179" s="116">
        <f t="shared" si="17"/>
        <v>80600000</v>
      </c>
      <c r="S179" s="116">
        <f t="shared" si="18"/>
        <v>1158445222.3457274</v>
      </c>
    </row>
    <row r="180" spans="1:19" x14ac:dyDescent="0.3">
      <c r="A180" s="18"/>
      <c r="B180" s="214"/>
      <c r="C180" s="28">
        <v>9</v>
      </c>
      <c r="D180" s="170">
        <v>1100000</v>
      </c>
      <c r="E180" s="163">
        <v>0</v>
      </c>
      <c r="F180" s="114">
        <v>0</v>
      </c>
      <c r="G180" s="148">
        <v>0</v>
      </c>
      <c r="H180" s="114">
        <v>10600000</v>
      </c>
      <c r="I180" s="114">
        <v>70000000</v>
      </c>
      <c r="J180" s="114">
        <v>54000000</v>
      </c>
      <c r="K180" s="155">
        <f t="shared" si="13"/>
        <v>490696005.50749648</v>
      </c>
      <c r="L180" s="117">
        <v>1.7999999999999999E-2</v>
      </c>
      <c r="M180" s="39">
        <v>0</v>
      </c>
      <c r="N180" s="132">
        <f t="shared" si="16"/>
        <v>634749030.84045398</v>
      </c>
      <c r="O180" s="25">
        <v>1.7999999999999999E-2</v>
      </c>
      <c r="P180" s="39">
        <f t="shared" si="14"/>
        <v>634749030.84045398</v>
      </c>
      <c r="Q180" s="169">
        <f t="shared" si="15"/>
        <v>1125445036.3479505</v>
      </c>
      <c r="R180" s="116">
        <f t="shared" si="17"/>
        <v>80600000</v>
      </c>
      <c r="S180" s="116">
        <f t="shared" si="18"/>
        <v>1179445036.3479505</v>
      </c>
    </row>
    <row r="181" spans="1:19" x14ac:dyDescent="0.3">
      <c r="A181" s="18"/>
      <c r="B181" s="214"/>
      <c r="C181" s="28">
        <v>10</v>
      </c>
      <c r="D181" s="170">
        <v>1100000</v>
      </c>
      <c r="E181" s="163">
        <v>0</v>
      </c>
      <c r="F181" s="114">
        <v>0</v>
      </c>
      <c r="G181" s="148">
        <v>0</v>
      </c>
      <c r="H181" s="114">
        <v>10600000</v>
      </c>
      <c r="I181" s="114">
        <v>70000000</v>
      </c>
      <c r="J181" s="114">
        <v>54000000</v>
      </c>
      <c r="K181" s="155">
        <f t="shared" si="13"/>
        <v>499528533.6066314</v>
      </c>
      <c r="L181" s="117">
        <v>1.7999999999999999E-2</v>
      </c>
      <c r="M181" s="39">
        <v>0</v>
      </c>
      <c r="N181" s="132">
        <f t="shared" si="16"/>
        <v>647294313.3955822</v>
      </c>
      <c r="O181" s="25">
        <v>1.7999999999999999E-2</v>
      </c>
      <c r="P181" s="39">
        <f t="shared" si="14"/>
        <v>647294313.3955822</v>
      </c>
      <c r="Q181" s="169">
        <f t="shared" si="15"/>
        <v>1146822847.0022135</v>
      </c>
      <c r="R181" s="116">
        <f t="shared" si="17"/>
        <v>80600000</v>
      </c>
      <c r="S181" s="116">
        <f t="shared" si="18"/>
        <v>1200822847.0022135</v>
      </c>
    </row>
    <row r="182" spans="1:19" ht="17.25" thickBot="1" x14ac:dyDescent="0.35">
      <c r="A182" s="18"/>
      <c r="B182" s="214"/>
      <c r="C182" s="30">
        <v>11</v>
      </c>
      <c r="D182" s="170">
        <v>1100000</v>
      </c>
      <c r="E182" s="163">
        <v>0</v>
      </c>
      <c r="F182" s="114">
        <v>0</v>
      </c>
      <c r="G182" s="148">
        <v>0</v>
      </c>
      <c r="H182" s="114">
        <v>10600000</v>
      </c>
      <c r="I182" s="114">
        <v>70000000</v>
      </c>
      <c r="J182" s="114">
        <v>54000000</v>
      </c>
      <c r="K182" s="155">
        <f t="shared" si="13"/>
        <v>508520047.21155077</v>
      </c>
      <c r="L182" s="117">
        <v>1.7999999999999999E-2</v>
      </c>
      <c r="M182" s="39">
        <v>0</v>
      </c>
      <c r="N182" s="132">
        <f t="shared" si="16"/>
        <v>660065411.03670263</v>
      </c>
      <c r="O182" s="94">
        <v>1.7999999999999999E-2</v>
      </c>
      <c r="P182" s="39">
        <f t="shared" si="14"/>
        <v>660065411.03670263</v>
      </c>
      <c r="Q182" s="169">
        <f t="shared" si="15"/>
        <v>1168585458.2482533</v>
      </c>
      <c r="R182" s="116">
        <f t="shared" si="17"/>
        <v>80600000</v>
      </c>
      <c r="S182" s="116">
        <f t="shared" si="18"/>
        <v>1222585458.2482533</v>
      </c>
    </row>
    <row r="183" spans="1:19" ht="17.25" thickBot="1" x14ac:dyDescent="0.35">
      <c r="A183" s="18"/>
      <c r="B183" s="214"/>
      <c r="C183" s="20">
        <v>12</v>
      </c>
      <c r="D183" s="170">
        <v>1100000</v>
      </c>
      <c r="E183" s="163">
        <v>0</v>
      </c>
      <c r="F183" s="114">
        <v>0</v>
      </c>
      <c r="G183" s="148">
        <v>0</v>
      </c>
      <c r="H183" s="114">
        <v>10600000</v>
      </c>
      <c r="I183" s="114">
        <v>70000000</v>
      </c>
      <c r="J183" s="114">
        <v>54000000</v>
      </c>
      <c r="K183" s="155">
        <f t="shared" si="13"/>
        <v>517673408.06135869</v>
      </c>
      <c r="L183" s="117">
        <v>1.7999999999999999E-2</v>
      </c>
      <c r="M183" s="39">
        <v>0</v>
      </c>
      <c r="N183" s="132">
        <f t="shared" si="16"/>
        <v>673066388.43536329</v>
      </c>
      <c r="O183" s="95">
        <v>1.7999999999999999E-2</v>
      </c>
      <c r="P183" s="39">
        <f t="shared" si="14"/>
        <v>673066388.43536329</v>
      </c>
      <c r="Q183" s="169">
        <f t="shared" si="15"/>
        <v>1190739796.496722</v>
      </c>
      <c r="R183" s="116">
        <f t="shared" si="17"/>
        <v>80600000</v>
      </c>
      <c r="S183" s="116">
        <f t="shared" si="18"/>
        <v>1244739796.496722</v>
      </c>
    </row>
    <row r="184" spans="1:19" x14ac:dyDescent="0.3">
      <c r="A184" s="18">
        <v>16</v>
      </c>
      <c r="B184" s="214">
        <v>2037</v>
      </c>
      <c r="C184" s="27">
        <v>1</v>
      </c>
      <c r="D184" s="170">
        <v>1100000</v>
      </c>
      <c r="E184" s="163">
        <v>0</v>
      </c>
      <c r="F184" s="114">
        <v>0</v>
      </c>
      <c r="G184" s="148">
        <v>0</v>
      </c>
      <c r="H184" s="114">
        <v>10600000</v>
      </c>
      <c r="I184" s="114">
        <v>70000000</v>
      </c>
      <c r="J184" s="114">
        <v>54000000</v>
      </c>
      <c r="K184" s="155">
        <f t="shared" si="13"/>
        <v>526991529.40646315</v>
      </c>
      <c r="L184" s="117">
        <v>1.7999999999999999E-2</v>
      </c>
      <c r="M184" s="39">
        <v>0</v>
      </c>
      <c r="N184" s="132">
        <f t="shared" si="16"/>
        <v>676863053.98910475</v>
      </c>
      <c r="O184" s="93">
        <v>4.0000000000000001E-3</v>
      </c>
      <c r="P184" s="39">
        <f t="shared" si="14"/>
        <v>676863053.98910475</v>
      </c>
      <c r="Q184" s="169">
        <f t="shared" si="15"/>
        <v>1203854583.3955679</v>
      </c>
      <c r="R184" s="116">
        <f t="shared" si="17"/>
        <v>80600000</v>
      </c>
      <c r="S184" s="116">
        <f t="shared" si="18"/>
        <v>1257854583.3955679</v>
      </c>
    </row>
    <row r="185" spans="1:19" x14ac:dyDescent="0.3">
      <c r="A185" s="18"/>
      <c r="B185" s="214"/>
      <c r="C185" s="28">
        <v>2</v>
      </c>
      <c r="D185" s="170">
        <v>1100000</v>
      </c>
      <c r="E185" s="163">
        <v>0</v>
      </c>
      <c r="F185" s="114">
        <v>0</v>
      </c>
      <c r="G185" s="148">
        <v>0</v>
      </c>
      <c r="H185" s="114">
        <v>10600000</v>
      </c>
      <c r="I185" s="114">
        <v>70000000</v>
      </c>
      <c r="J185" s="114">
        <v>54000000</v>
      </c>
      <c r="K185" s="155">
        <f t="shared" si="13"/>
        <v>536477376.93577945</v>
      </c>
      <c r="L185" s="117">
        <v>1.7999999999999999E-2</v>
      </c>
      <c r="M185" s="39">
        <v>0</v>
      </c>
      <c r="N185" s="132">
        <f t="shared" si="16"/>
        <v>690166388.96090865</v>
      </c>
      <c r="O185" s="25">
        <v>1.7999999999999999E-2</v>
      </c>
      <c r="P185" s="39">
        <f t="shared" si="14"/>
        <v>690166388.96090865</v>
      </c>
      <c r="Q185" s="169">
        <f t="shared" si="15"/>
        <v>1226643765.896688</v>
      </c>
      <c r="R185" s="116">
        <f t="shared" si="17"/>
        <v>80600000</v>
      </c>
      <c r="S185" s="116">
        <f t="shared" si="18"/>
        <v>1280643765.896688</v>
      </c>
    </row>
    <row r="186" spans="1:19" x14ac:dyDescent="0.3">
      <c r="A186" s="18"/>
      <c r="B186" s="214"/>
      <c r="C186" s="28">
        <v>3</v>
      </c>
      <c r="D186" s="170">
        <v>1100000</v>
      </c>
      <c r="E186" s="163">
        <v>0</v>
      </c>
      <c r="F186" s="114">
        <v>0</v>
      </c>
      <c r="G186" s="148">
        <v>0</v>
      </c>
      <c r="H186" s="114">
        <v>10600000</v>
      </c>
      <c r="I186" s="114">
        <v>70000000</v>
      </c>
      <c r="J186" s="114">
        <v>54000000</v>
      </c>
      <c r="K186" s="155">
        <f t="shared" si="13"/>
        <v>546133969.72062349</v>
      </c>
      <c r="L186" s="117">
        <v>1.7999999999999999E-2</v>
      </c>
      <c r="M186" s="39">
        <v>0</v>
      </c>
      <c r="N186" s="132">
        <f t="shared" si="16"/>
        <v>703709183.96220505</v>
      </c>
      <c r="O186" s="25">
        <v>1.7999999999999999E-2</v>
      </c>
      <c r="P186" s="39">
        <f t="shared" si="14"/>
        <v>703709183.96220505</v>
      </c>
      <c r="Q186" s="169">
        <f t="shared" si="15"/>
        <v>1249843153.6828284</v>
      </c>
      <c r="R186" s="116">
        <f t="shared" si="17"/>
        <v>80600000</v>
      </c>
      <c r="S186" s="116">
        <f t="shared" si="18"/>
        <v>1303843153.6828284</v>
      </c>
    </row>
    <row r="187" spans="1:19" x14ac:dyDescent="0.3">
      <c r="A187" s="18"/>
      <c r="B187" s="214"/>
      <c r="C187" s="28">
        <v>4</v>
      </c>
      <c r="D187" s="170">
        <v>1100000</v>
      </c>
      <c r="E187" s="163">
        <v>0</v>
      </c>
      <c r="F187" s="114">
        <v>0</v>
      </c>
      <c r="G187" s="148">
        <v>0</v>
      </c>
      <c r="H187" s="114">
        <v>10600000</v>
      </c>
      <c r="I187" s="114">
        <v>70000000</v>
      </c>
      <c r="J187" s="114">
        <v>54000000</v>
      </c>
      <c r="K187" s="155">
        <f t="shared" si="13"/>
        <v>555964381.17559469</v>
      </c>
      <c r="L187" s="117">
        <v>1.7999999999999999E-2</v>
      </c>
      <c r="M187" s="39">
        <v>0</v>
      </c>
      <c r="N187" s="132">
        <f t="shared" si="16"/>
        <v>717495749.27352476</v>
      </c>
      <c r="O187" s="25">
        <v>1.7999999999999999E-2</v>
      </c>
      <c r="P187" s="39">
        <f t="shared" si="14"/>
        <v>717495749.27352476</v>
      </c>
      <c r="Q187" s="169">
        <f t="shared" si="15"/>
        <v>1273460130.4491196</v>
      </c>
      <c r="R187" s="116">
        <f t="shared" si="17"/>
        <v>80600000</v>
      </c>
      <c r="S187" s="116">
        <f t="shared" si="18"/>
        <v>1327460130.4491196</v>
      </c>
    </row>
    <row r="188" spans="1:19" x14ac:dyDescent="0.3">
      <c r="A188" s="18"/>
      <c r="B188" s="214"/>
      <c r="C188" s="28">
        <v>5</v>
      </c>
      <c r="D188" s="170">
        <v>1100000</v>
      </c>
      <c r="E188" s="163">
        <v>0</v>
      </c>
      <c r="F188" s="114">
        <v>0</v>
      </c>
      <c r="G188" s="148">
        <v>0</v>
      </c>
      <c r="H188" s="114">
        <v>10600000</v>
      </c>
      <c r="I188" s="114">
        <v>70000000</v>
      </c>
      <c r="J188" s="114">
        <v>54000000</v>
      </c>
      <c r="K188" s="155">
        <f t="shared" si="13"/>
        <v>565971740.03675544</v>
      </c>
      <c r="L188" s="117">
        <v>1.7999999999999999E-2</v>
      </c>
      <c r="M188" s="39">
        <v>0</v>
      </c>
      <c r="N188" s="132">
        <f t="shared" si="16"/>
        <v>731530472.76044822</v>
      </c>
      <c r="O188" s="25">
        <v>1.7999999999999999E-2</v>
      </c>
      <c r="P188" s="39">
        <f t="shared" si="14"/>
        <v>731530472.76044822</v>
      </c>
      <c r="Q188" s="169">
        <f t="shared" si="15"/>
        <v>1297502212.7972035</v>
      </c>
      <c r="R188" s="116">
        <f t="shared" si="17"/>
        <v>80600000</v>
      </c>
      <c r="S188" s="116">
        <f t="shared" si="18"/>
        <v>1351502212.7972035</v>
      </c>
    </row>
    <row r="189" spans="1:19" x14ac:dyDescent="0.3">
      <c r="A189" s="18"/>
      <c r="B189" s="214"/>
      <c r="C189" s="28">
        <v>6</v>
      </c>
      <c r="D189" s="170">
        <v>1100000</v>
      </c>
      <c r="E189" s="163">
        <v>0</v>
      </c>
      <c r="F189" s="114">
        <v>0</v>
      </c>
      <c r="G189" s="148">
        <v>0</v>
      </c>
      <c r="H189" s="114">
        <v>10600000</v>
      </c>
      <c r="I189" s="114">
        <v>70000000</v>
      </c>
      <c r="J189" s="114">
        <v>54000000</v>
      </c>
      <c r="K189" s="155">
        <f t="shared" si="13"/>
        <v>576159231.35741699</v>
      </c>
      <c r="L189" s="117">
        <v>1.7999999999999999E-2</v>
      </c>
      <c r="M189" s="39">
        <v>0</v>
      </c>
      <c r="N189" s="132">
        <f t="shared" si="16"/>
        <v>745817821.27013624</v>
      </c>
      <c r="O189" s="25">
        <v>1.7999999999999999E-2</v>
      </c>
      <c r="P189" s="39">
        <f t="shared" si="14"/>
        <v>745817821.27013624</v>
      </c>
      <c r="Q189" s="169">
        <f t="shared" si="15"/>
        <v>1321977052.6275532</v>
      </c>
      <c r="R189" s="116">
        <f t="shared" si="17"/>
        <v>80600000</v>
      </c>
      <c r="S189" s="116">
        <f t="shared" si="18"/>
        <v>1375977052.6275532</v>
      </c>
    </row>
    <row r="190" spans="1:19" x14ac:dyDescent="0.3">
      <c r="A190" s="18"/>
      <c r="B190" s="214"/>
      <c r="C190" s="28">
        <v>7</v>
      </c>
      <c r="D190" s="170">
        <v>1100000</v>
      </c>
      <c r="E190" s="163">
        <v>0</v>
      </c>
      <c r="F190" s="114">
        <v>0</v>
      </c>
      <c r="G190" s="148">
        <v>0</v>
      </c>
      <c r="H190" s="114">
        <v>10600000</v>
      </c>
      <c r="I190" s="114">
        <v>70000000</v>
      </c>
      <c r="J190" s="114">
        <v>54000000</v>
      </c>
      <c r="K190" s="155">
        <f t="shared" si="13"/>
        <v>586530097.52185047</v>
      </c>
      <c r="L190" s="117">
        <v>1.7999999999999999E-2</v>
      </c>
      <c r="M190" s="39">
        <v>0</v>
      </c>
      <c r="N190" s="132">
        <f t="shared" si="16"/>
        <v>760362342.05299866</v>
      </c>
      <c r="O190" s="25">
        <v>1.7999999999999999E-2</v>
      </c>
      <c r="P190" s="39">
        <f t="shared" si="14"/>
        <v>760362342.05299866</v>
      </c>
      <c r="Q190" s="169">
        <f t="shared" si="15"/>
        <v>1346892439.5748491</v>
      </c>
      <c r="R190" s="116">
        <f t="shared" si="17"/>
        <v>80600000</v>
      </c>
      <c r="S190" s="116">
        <f t="shared" si="18"/>
        <v>1400892439.5748491</v>
      </c>
    </row>
    <row r="191" spans="1:19" x14ac:dyDescent="0.3">
      <c r="A191" s="18"/>
      <c r="B191" s="214"/>
      <c r="C191" s="28">
        <v>8</v>
      </c>
      <c r="D191" s="170">
        <v>1100000</v>
      </c>
      <c r="E191" s="163">
        <v>0</v>
      </c>
      <c r="F191" s="114">
        <v>0</v>
      </c>
      <c r="G191" s="148">
        <v>0</v>
      </c>
      <c r="H191" s="114">
        <v>10600000</v>
      </c>
      <c r="I191" s="114">
        <v>70000000</v>
      </c>
      <c r="J191" s="114">
        <v>54000000</v>
      </c>
      <c r="K191" s="155">
        <f t="shared" si="13"/>
        <v>597087639.27724373</v>
      </c>
      <c r="L191" s="117">
        <v>1.7999999999999999E-2</v>
      </c>
      <c r="M191" s="39">
        <v>0</v>
      </c>
      <c r="N191" s="132">
        <f t="shared" si="16"/>
        <v>775168664.20995259</v>
      </c>
      <c r="O191" s="25">
        <v>1.7999999999999999E-2</v>
      </c>
      <c r="P191" s="39">
        <f t="shared" si="14"/>
        <v>775168664.20995259</v>
      </c>
      <c r="Q191" s="169">
        <f t="shared" si="15"/>
        <v>1372256303.4871964</v>
      </c>
      <c r="R191" s="116">
        <f t="shared" si="17"/>
        <v>80600000</v>
      </c>
      <c r="S191" s="116">
        <f t="shared" si="18"/>
        <v>1426256303.4871964</v>
      </c>
    </row>
    <row r="192" spans="1:19" x14ac:dyDescent="0.3">
      <c r="A192" s="18"/>
      <c r="B192" s="214"/>
      <c r="C192" s="28">
        <v>9</v>
      </c>
      <c r="D192" s="170">
        <v>1100000</v>
      </c>
      <c r="E192" s="163">
        <v>0</v>
      </c>
      <c r="F192" s="114">
        <v>0</v>
      </c>
      <c r="G192" s="148">
        <v>0</v>
      </c>
      <c r="H192" s="114">
        <v>10600000</v>
      </c>
      <c r="I192" s="114">
        <v>70000000</v>
      </c>
      <c r="J192" s="114">
        <v>54000000</v>
      </c>
      <c r="K192" s="155">
        <f t="shared" si="13"/>
        <v>607835216.78423417</v>
      </c>
      <c r="L192" s="117">
        <v>1.7999999999999999E-2</v>
      </c>
      <c r="M192" s="39">
        <v>0</v>
      </c>
      <c r="N192" s="132">
        <f t="shared" si="16"/>
        <v>790241500.16573179</v>
      </c>
      <c r="O192" s="25">
        <v>1.7999999999999999E-2</v>
      </c>
      <c r="P192" s="39">
        <f t="shared" si="14"/>
        <v>790241500.16573179</v>
      </c>
      <c r="Q192" s="169">
        <f t="shared" si="15"/>
        <v>1398076716.949966</v>
      </c>
      <c r="R192" s="116">
        <f t="shared" si="17"/>
        <v>80600000</v>
      </c>
      <c r="S192" s="116">
        <f t="shared" si="18"/>
        <v>1452076716.949966</v>
      </c>
    </row>
    <row r="193" spans="1:19" x14ac:dyDescent="0.3">
      <c r="A193" s="18"/>
      <c r="B193" s="214"/>
      <c r="C193" s="28">
        <v>10</v>
      </c>
      <c r="D193" s="170">
        <v>1100000</v>
      </c>
      <c r="E193" s="163">
        <v>0</v>
      </c>
      <c r="F193" s="114">
        <v>0</v>
      </c>
      <c r="G193" s="148">
        <v>0</v>
      </c>
      <c r="H193" s="114">
        <v>10600000</v>
      </c>
      <c r="I193" s="114">
        <v>70000000</v>
      </c>
      <c r="J193" s="114">
        <v>54000000</v>
      </c>
      <c r="K193" s="155">
        <f t="shared" si="13"/>
        <v>618776250.68635035</v>
      </c>
      <c r="L193" s="117">
        <v>1.7999999999999999E-2</v>
      </c>
      <c r="M193" s="39">
        <v>0</v>
      </c>
      <c r="N193" s="132">
        <f t="shared" si="16"/>
        <v>805585647.168715</v>
      </c>
      <c r="O193" s="25">
        <v>1.7999999999999999E-2</v>
      </c>
      <c r="P193" s="39">
        <f t="shared" si="14"/>
        <v>805585647.168715</v>
      </c>
      <c r="Q193" s="169">
        <f t="shared" si="15"/>
        <v>1424361897.8550653</v>
      </c>
      <c r="R193" s="116">
        <f t="shared" si="17"/>
        <v>80600000</v>
      </c>
      <c r="S193" s="116">
        <f t="shared" si="18"/>
        <v>1478361897.8550653</v>
      </c>
    </row>
    <row r="194" spans="1:19" ht="17.25" thickBot="1" x14ac:dyDescent="0.35">
      <c r="A194" s="29"/>
      <c r="B194" s="214"/>
      <c r="C194" s="30">
        <v>11</v>
      </c>
      <c r="D194" s="170">
        <v>1100000</v>
      </c>
      <c r="E194" s="163">
        <v>0</v>
      </c>
      <c r="F194" s="114">
        <v>0</v>
      </c>
      <c r="G194" s="148">
        <v>0</v>
      </c>
      <c r="H194" s="114">
        <v>10600000</v>
      </c>
      <c r="I194" s="114">
        <v>70000000</v>
      </c>
      <c r="J194" s="114">
        <v>54000000</v>
      </c>
      <c r="K194" s="155">
        <f t="shared" si="13"/>
        <v>629914223.1987046</v>
      </c>
      <c r="L194" s="117">
        <v>1.7999999999999999E-2</v>
      </c>
      <c r="M194" s="39">
        <v>0</v>
      </c>
      <c r="N194" s="132">
        <f t="shared" si="16"/>
        <v>821205988.81775188</v>
      </c>
      <c r="O194" s="94">
        <v>1.7999999999999999E-2</v>
      </c>
      <c r="P194" s="39">
        <f t="shared" si="14"/>
        <v>821205988.81775188</v>
      </c>
      <c r="Q194" s="169">
        <f t="shared" si="15"/>
        <v>1451120212.0164566</v>
      </c>
      <c r="R194" s="116">
        <f t="shared" si="17"/>
        <v>80600000</v>
      </c>
      <c r="S194" s="116">
        <f t="shared" si="18"/>
        <v>1505120212.0164566</v>
      </c>
    </row>
    <row r="195" spans="1:19" s="34" customFormat="1" ht="17.25" thickBot="1" x14ac:dyDescent="0.35">
      <c r="A195" s="31"/>
      <c r="B195" s="214"/>
      <c r="C195" s="20">
        <v>12</v>
      </c>
      <c r="D195" s="170">
        <v>1100000</v>
      </c>
      <c r="E195" s="163">
        <v>0</v>
      </c>
      <c r="F195" s="114">
        <v>0</v>
      </c>
      <c r="G195" s="148">
        <v>0</v>
      </c>
      <c r="H195" s="114">
        <v>10600000</v>
      </c>
      <c r="I195" s="114">
        <v>70000000</v>
      </c>
      <c r="J195" s="114">
        <v>54000000</v>
      </c>
      <c r="K195" s="155">
        <f t="shared" si="13"/>
        <v>641252679.21628129</v>
      </c>
      <c r="L195" s="117">
        <v>1.7999999999999999E-2</v>
      </c>
      <c r="M195" s="39">
        <v>0</v>
      </c>
      <c r="N195" s="132">
        <f t="shared" si="16"/>
        <v>837107496.61647141</v>
      </c>
      <c r="O195" s="95">
        <v>1.7999999999999999E-2</v>
      </c>
      <c r="P195" s="39">
        <f t="shared" si="14"/>
        <v>837107496.61647141</v>
      </c>
      <c r="Q195" s="169">
        <f t="shared" si="15"/>
        <v>1478360175.8327527</v>
      </c>
      <c r="R195" s="116">
        <f t="shared" si="17"/>
        <v>80600000</v>
      </c>
      <c r="S195" s="116">
        <f t="shared" si="18"/>
        <v>1532360175.8327527</v>
      </c>
    </row>
    <row r="196" spans="1:19" s="48" customFormat="1" x14ac:dyDescent="0.3">
      <c r="A196" s="46" t="s">
        <v>88</v>
      </c>
      <c r="B196" s="212">
        <v>2038</v>
      </c>
      <c r="C196" s="47">
        <v>1</v>
      </c>
      <c r="D196" s="170">
        <v>1100000</v>
      </c>
      <c r="E196" s="163">
        <v>0</v>
      </c>
      <c r="F196" s="114">
        <v>0</v>
      </c>
      <c r="G196" s="148">
        <v>0</v>
      </c>
      <c r="H196" s="114">
        <v>10600000</v>
      </c>
      <c r="I196" s="114">
        <v>70000000</v>
      </c>
      <c r="J196" s="114">
        <v>54000000</v>
      </c>
      <c r="K196" s="155">
        <f t="shared" si="13"/>
        <v>652795227.44217432</v>
      </c>
      <c r="L196" s="117">
        <v>1.7999999999999999E-2</v>
      </c>
      <c r="M196" s="39">
        <v>0</v>
      </c>
      <c r="N196" s="132">
        <f t="shared" si="16"/>
        <v>841560326.60293734</v>
      </c>
      <c r="O196" s="93">
        <v>4.0000000000000001E-3</v>
      </c>
      <c r="P196" s="39">
        <f t="shared" si="14"/>
        <v>841560326.60293734</v>
      </c>
      <c r="Q196" s="169">
        <f t="shared" si="15"/>
        <v>1494355554.0451117</v>
      </c>
      <c r="R196" s="116">
        <f t="shared" si="17"/>
        <v>80600000</v>
      </c>
      <c r="S196" s="116">
        <f t="shared" si="18"/>
        <v>1548355554.0451117</v>
      </c>
    </row>
    <row r="197" spans="1:19" s="48" customFormat="1" x14ac:dyDescent="0.3">
      <c r="A197" s="49"/>
      <c r="B197" s="212"/>
      <c r="C197" s="50">
        <v>2</v>
      </c>
      <c r="D197" s="170">
        <v>1100000</v>
      </c>
      <c r="E197" s="163">
        <v>0</v>
      </c>
      <c r="F197" s="114">
        <v>0</v>
      </c>
      <c r="G197" s="148">
        <v>0</v>
      </c>
      <c r="H197" s="114">
        <v>10600000</v>
      </c>
      <c r="I197" s="114">
        <v>70000000</v>
      </c>
      <c r="J197" s="114">
        <v>54000000</v>
      </c>
      <c r="K197" s="155">
        <f t="shared" si="13"/>
        <v>664545541.53613341</v>
      </c>
      <c r="L197" s="117">
        <v>1.7999999999999999E-2</v>
      </c>
      <c r="M197" s="39">
        <v>0</v>
      </c>
      <c r="N197" s="132">
        <f t="shared" si="16"/>
        <v>857828212.48179018</v>
      </c>
      <c r="O197" s="25">
        <v>1.7999999999999999E-2</v>
      </c>
      <c r="P197" s="39">
        <f t="shared" si="14"/>
        <v>857828212.48179018</v>
      </c>
      <c r="Q197" s="169">
        <f t="shared" si="15"/>
        <v>1522373754.0179236</v>
      </c>
      <c r="R197" s="116">
        <f t="shared" si="17"/>
        <v>80600000</v>
      </c>
      <c r="S197" s="116">
        <f t="shared" si="18"/>
        <v>1576373754.0179236</v>
      </c>
    </row>
    <row r="198" spans="1:19" s="48" customFormat="1" x14ac:dyDescent="0.3">
      <c r="A198" s="49"/>
      <c r="B198" s="212"/>
      <c r="C198" s="50">
        <v>3</v>
      </c>
      <c r="D198" s="170">
        <v>1100000</v>
      </c>
      <c r="E198" s="163">
        <v>0</v>
      </c>
      <c r="F198" s="114">
        <v>0</v>
      </c>
      <c r="G198" s="148">
        <v>0</v>
      </c>
      <c r="H198" s="114">
        <v>10600000</v>
      </c>
      <c r="I198" s="114">
        <v>70000000</v>
      </c>
      <c r="J198" s="114">
        <v>54000000</v>
      </c>
      <c r="K198" s="155">
        <f t="shared" si="13"/>
        <v>676507361.28378379</v>
      </c>
      <c r="L198" s="117">
        <v>1.7999999999999999E-2</v>
      </c>
      <c r="M198" s="39">
        <v>0</v>
      </c>
      <c r="N198" s="132">
        <f t="shared" si="16"/>
        <v>874388920.30646241</v>
      </c>
      <c r="O198" s="25">
        <v>1.7999999999999999E-2</v>
      </c>
      <c r="P198" s="39">
        <f t="shared" si="14"/>
        <v>874388920.30646241</v>
      </c>
      <c r="Q198" s="169">
        <f t="shared" si="15"/>
        <v>1550896281.5902462</v>
      </c>
      <c r="R198" s="116">
        <f t="shared" si="17"/>
        <v>80600000</v>
      </c>
      <c r="S198" s="116">
        <f t="shared" si="18"/>
        <v>1604896281.5902462</v>
      </c>
    </row>
    <row r="199" spans="1:19" s="48" customFormat="1" x14ac:dyDescent="0.3">
      <c r="A199" s="49"/>
      <c r="B199" s="212"/>
      <c r="C199" s="50">
        <v>4</v>
      </c>
      <c r="D199" s="170">
        <v>1100000</v>
      </c>
      <c r="E199" s="163">
        <v>0</v>
      </c>
      <c r="F199" s="114">
        <v>0</v>
      </c>
      <c r="G199" s="148">
        <v>0</v>
      </c>
      <c r="H199" s="114">
        <v>10600000</v>
      </c>
      <c r="I199" s="114">
        <v>70000000</v>
      </c>
      <c r="J199" s="114">
        <v>54000000</v>
      </c>
      <c r="K199" s="155">
        <f t="shared" si="13"/>
        <v>688684493.78689194</v>
      </c>
      <c r="L199" s="117">
        <v>1.7999999999999999E-2</v>
      </c>
      <c r="M199" s="39">
        <v>0</v>
      </c>
      <c r="N199" s="132">
        <f t="shared" si="16"/>
        <v>891247720.87197876</v>
      </c>
      <c r="O199" s="25">
        <v>1.7999999999999999E-2</v>
      </c>
      <c r="P199" s="39">
        <f t="shared" si="14"/>
        <v>891247720.87197876</v>
      </c>
      <c r="Q199" s="169">
        <f t="shared" si="15"/>
        <v>1579932214.6588707</v>
      </c>
      <c r="R199" s="116">
        <f t="shared" si="17"/>
        <v>80600000</v>
      </c>
      <c r="S199" s="116">
        <f t="shared" si="18"/>
        <v>1633932214.6588707</v>
      </c>
    </row>
    <row r="200" spans="1:19" s="48" customFormat="1" x14ac:dyDescent="0.3">
      <c r="A200" s="49"/>
      <c r="B200" s="212"/>
      <c r="C200" s="50">
        <v>5</v>
      </c>
      <c r="D200" s="170">
        <v>1100000</v>
      </c>
      <c r="E200" s="163">
        <v>0</v>
      </c>
      <c r="F200" s="114">
        <v>0</v>
      </c>
      <c r="G200" s="148">
        <v>0</v>
      </c>
      <c r="H200" s="114">
        <v>10600000</v>
      </c>
      <c r="I200" s="114">
        <v>70000000</v>
      </c>
      <c r="J200" s="114">
        <v>54000000</v>
      </c>
      <c r="K200" s="155">
        <f t="shared" si="13"/>
        <v>701080814.67505598</v>
      </c>
      <c r="L200" s="117">
        <v>1.7999999999999999E-2</v>
      </c>
      <c r="M200" s="39">
        <v>0</v>
      </c>
      <c r="N200" s="132">
        <f t="shared" si="16"/>
        <v>908409979.84767437</v>
      </c>
      <c r="O200" s="25">
        <v>1.7999999999999999E-2</v>
      </c>
      <c r="P200" s="39">
        <f t="shared" si="14"/>
        <v>908409979.84767437</v>
      </c>
      <c r="Q200" s="169">
        <f t="shared" si="15"/>
        <v>1609490794.5227304</v>
      </c>
      <c r="R200" s="116">
        <f t="shared" si="17"/>
        <v>80600000</v>
      </c>
      <c r="S200" s="116">
        <f t="shared" si="18"/>
        <v>1663490794.5227304</v>
      </c>
    </row>
    <row r="201" spans="1:19" s="48" customFormat="1" x14ac:dyDescent="0.3">
      <c r="A201" s="49"/>
      <c r="B201" s="212"/>
      <c r="C201" s="50">
        <v>6</v>
      </c>
      <c r="D201" s="170">
        <v>1100000</v>
      </c>
      <c r="E201" s="163">
        <v>0</v>
      </c>
      <c r="F201" s="114">
        <v>0</v>
      </c>
      <c r="G201" s="148">
        <v>0</v>
      </c>
      <c r="H201" s="114">
        <v>10600000</v>
      </c>
      <c r="I201" s="114">
        <v>70000000</v>
      </c>
      <c r="J201" s="114">
        <v>54000000</v>
      </c>
      <c r="K201" s="155">
        <f t="shared" si="13"/>
        <v>713700269.33920693</v>
      </c>
      <c r="L201" s="117">
        <v>1.7999999999999999E-2</v>
      </c>
      <c r="M201" s="39">
        <v>0</v>
      </c>
      <c r="N201" s="132">
        <f t="shared" si="16"/>
        <v>925881159.48493254</v>
      </c>
      <c r="O201" s="25">
        <v>1.7999999999999999E-2</v>
      </c>
      <c r="P201" s="39">
        <f t="shared" si="14"/>
        <v>925881159.48493254</v>
      </c>
      <c r="Q201" s="169">
        <f t="shared" si="15"/>
        <v>1639581428.8241396</v>
      </c>
      <c r="R201" s="116">
        <f t="shared" si="17"/>
        <v>80600000</v>
      </c>
      <c r="S201" s="116">
        <f t="shared" si="18"/>
        <v>1693581428.8241396</v>
      </c>
    </row>
    <row r="202" spans="1:19" s="48" customFormat="1" x14ac:dyDescent="0.3">
      <c r="A202" s="49"/>
      <c r="B202" s="212"/>
      <c r="C202" s="50">
        <v>7</v>
      </c>
      <c r="D202" s="170">
        <v>1100000</v>
      </c>
      <c r="E202" s="163">
        <v>0</v>
      </c>
      <c r="F202" s="114">
        <v>0</v>
      </c>
      <c r="G202" s="148">
        <v>0</v>
      </c>
      <c r="H202" s="114">
        <v>10600000</v>
      </c>
      <c r="I202" s="114">
        <v>70000000</v>
      </c>
      <c r="J202" s="114">
        <v>54000000</v>
      </c>
      <c r="K202" s="155">
        <f t="shared" si="13"/>
        <v>726546874.1873126</v>
      </c>
      <c r="L202" s="117">
        <v>1.7999999999999999E-2</v>
      </c>
      <c r="M202" s="39">
        <v>0</v>
      </c>
      <c r="N202" s="132">
        <f t="shared" si="16"/>
        <v>943666820.35566127</v>
      </c>
      <c r="O202" s="25">
        <v>1.7999999999999999E-2</v>
      </c>
      <c r="P202" s="39">
        <f t="shared" si="14"/>
        <v>943666820.35566127</v>
      </c>
      <c r="Q202" s="169">
        <f t="shared" si="15"/>
        <v>1670213694.542974</v>
      </c>
      <c r="R202" s="116">
        <f t="shared" si="17"/>
        <v>80600000</v>
      </c>
      <c r="S202" s="116">
        <f t="shared" si="18"/>
        <v>1724213694.542974</v>
      </c>
    </row>
    <row r="203" spans="1:19" s="48" customFormat="1" x14ac:dyDescent="0.3">
      <c r="A203" s="49"/>
      <c r="B203" s="212"/>
      <c r="C203" s="50">
        <v>8</v>
      </c>
      <c r="D203" s="170">
        <v>1100000</v>
      </c>
      <c r="E203" s="163">
        <v>0</v>
      </c>
      <c r="F203" s="114">
        <v>0</v>
      </c>
      <c r="G203" s="148">
        <v>0</v>
      </c>
      <c r="H203" s="114">
        <v>10600000</v>
      </c>
      <c r="I203" s="114">
        <v>70000000</v>
      </c>
      <c r="J203" s="114">
        <v>54000000</v>
      </c>
      <c r="K203" s="155">
        <f t="shared" si="13"/>
        <v>739624717.92268419</v>
      </c>
      <c r="L203" s="117">
        <v>1.7999999999999999E-2</v>
      </c>
      <c r="M203" s="39">
        <v>0</v>
      </c>
      <c r="N203" s="132">
        <f t="shared" si="16"/>
        <v>961772623.12206316</v>
      </c>
      <c r="O203" s="25">
        <v>1.7999999999999999E-2</v>
      </c>
      <c r="P203" s="39">
        <f t="shared" si="14"/>
        <v>961772623.12206316</v>
      </c>
      <c r="Q203" s="169">
        <f t="shared" si="15"/>
        <v>1701397341.0447474</v>
      </c>
      <c r="R203" s="116">
        <f t="shared" si="17"/>
        <v>80600000</v>
      </c>
      <c r="S203" s="116">
        <f t="shared" si="18"/>
        <v>1755397341.0447474</v>
      </c>
    </row>
    <row r="204" spans="1:19" s="48" customFormat="1" x14ac:dyDescent="0.3">
      <c r="A204" s="49"/>
      <c r="B204" s="212"/>
      <c r="C204" s="50">
        <v>9</v>
      </c>
      <c r="D204" s="170">
        <v>1100000</v>
      </c>
      <c r="E204" s="163">
        <v>0</v>
      </c>
      <c r="F204" s="114">
        <v>0</v>
      </c>
      <c r="G204" s="148">
        <v>0</v>
      </c>
      <c r="H204" s="114">
        <v>10600000</v>
      </c>
      <c r="I204" s="114">
        <v>70000000</v>
      </c>
      <c r="J204" s="114">
        <v>54000000</v>
      </c>
      <c r="K204" s="155">
        <f t="shared" si="13"/>
        <v>752937962.84529245</v>
      </c>
      <c r="L204" s="117">
        <v>1.7999999999999999E-2</v>
      </c>
      <c r="M204" s="39">
        <v>0</v>
      </c>
      <c r="N204" s="132">
        <f t="shared" si="16"/>
        <v>980204330.33826029</v>
      </c>
      <c r="O204" s="25">
        <v>1.7999999999999999E-2</v>
      </c>
      <c r="P204" s="39">
        <f t="shared" si="14"/>
        <v>980204330.33826029</v>
      </c>
      <c r="Q204" s="169">
        <f t="shared" si="15"/>
        <v>1733142293.1835527</v>
      </c>
      <c r="R204" s="116">
        <f t="shared" si="17"/>
        <v>80600000</v>
      </c>
      <c r="S204" s="116">
        <f t="shared" si="18"/>
        <v>1787142293.1835527</v>
      </c>
    </row>
    <row r="205" spans="1:19" s="48" customFormat="1" x14ac:dyDescent="0.3">
      <c r="A205" s="49"/>
      <c r="B205" s="212"/>
      <c r="C205" s="50">
        <v>10</v>
      </c>
      <c r="D205" s="170">
        <v>1100000</v>
      </c>
      <c r="E205" s="163">
        <v>0</v>
      </c>
      <c r="F205" s="114">
        <v>0</v>
      </c>
      <c r="G205" s="148">
        <v>0</v>
      </c>
      <c r="H205" s="114">
        <v>10600000</v>
      </c>
      <c r="I205" s="114">
        <v>70000000</v>
      </c>
      <c r="J205" s="114">
        <v>54000000</v>
      </c>
      <c r="K205" s="155">
        <f t="shared" si="13"/>
        <v>766490846.17650771</v>
      </c>
      <c r="L205" s="117">
        <v>1.7999999999999999E-2</v>
      </c>
      <c r="M205" s="39">
        <v>0</v>
      </c>
      <c r="N205" s="132">
        <f t="shared" si="16"/>
        <v>998967808.28434896</v>
      </c>
      <c r="O205" s="25">
        <v>1.7999999999999999E-2</v>
      </c>
      <c r="P205" s="39">
        <f t="shared" si="14"/>
        <v>998967808.28434896</v>
      </c>
      <c r="Q205" s="169">
        <f t="shared" si="15"/>
        <v>1765458654.4608567</v>
      </c>
      <c r="R205" s="116">
        <f t="shared" si="17"/>
        <v>80600000</v>
      </c>
      <c r="S205" s="116">
        <f t="shared" si="18"/>
        <v>1819458654.4608567</v>
      </c>
    </row>
    <row r="206" spans="1:19" s="48" customFormat="1" ht="17.25" thickBot="1" x14ac:dyDescent="0.35">
      <c r="A206" s="51"/>
      <c r="B206" s="212"/>
      <c r="C206" s="52">
        <v>11</v>
      </c>
      <c r="D206" s="170">
        <v>1100000</v>
      </c>
      <c r="E206" s="163">
        <v>0</v>
      </c>
      <c r="F206" s="114">
        <v>0</v>
      </c>
      <c r="G206" s="148">
        <v>0</v>
      </c>
      <c r="H206" s="114">
        <v>10600000</v>
      </c>
      <c r="I206" s="114">
        <v>70000000</v>
      </c>
      <c r="J206" s="114">
        <v>54000000</v>
      </c>
      <c r="K206" s="155">
        <f t="shared" si="13"/>
        <v>780287681.4076848</v>
      </c>
      <c r="L206" s="117">
        <v>1.7999999999999999E-2</v>
      </c>
      <c r="M206" s="39">
        <v>0</v>
      </c>
      <c r="N206" s="132">
        <f t="shared" si="16"/>
        <v>1018069028.8334672</v>
      </c>
      <c r="O206" s="94">
        <v>1.7999999999999999E-2</v>
      </c>
      <c r="P206" s="39">
        <f t="shared" si="14"/>
        <v>1018069028.8334672</v>
      </c>
      <c r="Q206" s="169">
        <f t="shared" si="15"/>
        <v>1798356710.241152</v>
      </c>
      <c r="R206" s="116">
        <f t="shared" si="17"/>
        <v>80600000</v>
      </c>
      <c r="S206" s="116">
        <f t="shared" si="18"/>
        <v>1852356710.241152</v>
      </c>
    </row>
    <row r="207" spans="1:19" s="55" customFormat="1" ht="17.25" thickBot="1" x14ac:dyDescent="0.35">
      <c r="A207" s="53"/>
      <c r="B207" s="212"/>
      <c r="C207" s="54">
        <v>12</v>
      </c>
      <c r="D207" s="170">
        <v>1100000</v>
      </c>
      <c r="E207" s="163">
        <v>0</v>
      </c>
      <c r="F207" s="114">
        <v>0</v>
      </c>
      <c r="G207" s="148">
        <v>0</v>
      </c>
      <c r="H207" s="114">
        <v>10600000</v>
      </c>
      <c r="I207" s="114">
        <v>70000000</v>
      </c>
      <c r="J207" s="114">
        <v>54000000</v>
      </c>
      <c r="K207" s="155">
        <f t="shared" si="13"/>
        <v>794332859.6730231</v>
      </c>
      <c r="L207" s="117">
        <v>1.7999999999999999E-2</v>
      </c>
      <c r="M207" s="39">
        <v>0</v>
      </c>
      <c r="N207" s="132">
        <f t="shared" si="16"/>
        <v>1037514071.3524697</v>
      </c>
      <c r="O207" s="95">
        <v>1.7999999999999999E-2</v>
      </c>
      <c r="P207" s="39">
        <f t="shared" si="14"/>
        <v>1037514071.3524697</v>
      </c>
      <c r="Q207" s="169">
        <f t="shared" si="15"/>
        <v>1831846931.0254927</v>
      </c>
      <c r="R207" s="116">
        <f t="shared" si="17"/>
        <v>80600000</v>
      </c>
      <c r="S207" s="116">
        <f t="shared" si="18"/>
        <v>1885846931.0254927</v>
      </c>
    </row>
    <row r="208" spans="1:19" s="48" customFormat="1" x14ac:dyDescent="0.3">
      <c r="A208" s="46">
        <v>18</v>
      </c>
      <c r="B208" s="212">
        <v>2039</v>
      </c>
      <c r="C208" s="47">
        <v>1</v>
      </c>
      <c r="D208" s="170">
        <v>1100000</v>
      </c>
      <c r="E208" s="163">
        <v>0</v>
      </c>
      <c r="F208" s="114">
        <v>0</v>
      </c>
      <c r="G208" s="148">
        <v>0</v>
      </c>
      <c r="H208" s="114">
        <v>10600000</v>
      </c>
      <c r="I208" s="114">
        <v>70000000</v>
      </c>
      <c r="J208" s="114">
        <v>54000000</v>
      </c>
      <c r="K208" s="155">
        <f t="shared" si="13"/>
        <v>808630851.14713752</v>
      </c>
      <c r="L208" s="117">
        <v>1.7999999999999999E-2</v>
      </c>
      <c r="M208" s="39">
        <v>0</v>
      </c>
      <c r="N208" s="132">
        <f t="shared" si="16"/>
        <v>1042768527.6378796</v>
      </c>
      <c r="O208" s="93">
        <v>4.0000000000000001E-3</v>
      </c>
      <c r="P208" s="39">
        <f t="shared" si="14"/>
        <v>1042768527.6378796</v>
      </c>
      <c r="Q208" s="169">
        <f t="shared" si="15"/>
        <v>1851399378.785017</v>
      </c>
      <c r="R208" s="116">
        <f t="shared" si="17"/>
        <v>80600000</v>
      </c>
      <c r="S208" s="116">
        <f t="shared" si="18"/>
        <v>1905399378.785017</v>
      </c>
    </row>
    <row r="209" spans="1:19" s="48" customFormat="1" x14ac:dyDescent="0.3">
      <c r="A209" s="49"/>
      <c r="B209" s="212"/>
      <c r="C209" s="50">
        <v>2</v>
      </c>
      <c r="D209" s="170">
        <v>1100000</v>
      </c>
      <c r="E209" s="163">
        <v>0</v>
      </c>
      <c r="F209" s="114">
        <v>0</v>
      </c>
      <c r="G209" s="148">
        <v>0</v>
      </c>
      <c r="H209" s="114">
        <v>10600000</v>
      </c>
      <c r="I209" s="114">
        <v>70000000</v>
      </c>
      <c r="J209" s="114">
        <v>54000000</v>
      </c>
      <c r="K209" s="155">
        <f t="shared" si="13"/>
        <v>823186206.46778595</v>
      </c>
      <c r="L209" s="117">
        <v>1.7999999999999999E-2</v>
      </c>
      <c r="M209" s="39">
        <v>0</v>
      </c>
      <c r="N209" s="132">
        <f t="shared" si="16"/>
        <v>1062658161.1353614</v>
      </c>
      <c r="O209" s="25">
        <v>1.7999999999999999E-2</v>
      </c>
      <c r="P209" s="39">
        <f t="shared" si="14"/>
        <v>1062658161.1353614</v>
      </c>
      <c r="Q209" s="169">
        <f t="shared" si="15"/>
        <v>1885844367.6031475</v>
      </c>
      <c r="R209" s="116">
        <f t="shared" si="17"/>
        <v>80600000</v>
      </c>
      <c r="S209" s="116">
        <f t="shared" si="18"/>
        <v>1939844367.6031475</v>
      </c>
    </row>
    <row r="210" spans="1:19" s="48" customFormat="1" x14ac:dyDescent="0.3">
      <c r="A210" s="49"/>
      <c r="B210" s="212"/>
      <c r="C210" s="50">
        <v>3</v>
      </c>
      <c r="D210" s="170">
        <v>1100000</v>
      </c>
      <c r="E210" s="163">
        <v>0</v>
      </c>
      <c r="F210" s="114">
        <v>0</v>
      </c>
      <c r="G210" s="148">
        <v>0</v>
      </c>
      <c r="H210" s="114">
        <v>10600000</v>
      </c>
      <c r="I210" s="114">
        <v>70000000</v>
      </c>
      <c r="J210" s="114">
        <v>54000000</v>
      </c>
      <c r="K210" s="155">
        <f t="shared" si="13"/>
        <v>838003558.18420613</v>
      </c>
      <c r="L210" s="117">
        <v>1.7999999999999999E-2</v>
      </c>
      <c r="M210" s="39">
        <v>0</v>
      </c>
      <c r="N210" s="132">
        <f t="shared" si="16"/>
        <v>1082905808.0357978</v>
      </c>
      <c r="O210" s="25">
        <v>1.7999999999999999E-2</v>
      </c>
      <c r="P210" s="39">
        <f t="shared" si="14"/>
        <v>1082905808.0357978</v>
      </c>
      <c r="Q210" s="169">
        <f t="shared" si="15"/>
        <v>1920909366.2200041</v>
      </c>
      <c r="R210" s="116">
        <f t="shared" si="17"/>
        <v>80600000</v>
      </c>
      <c r="S210" s="116">
        <f t="shared" si="18"/>
        <v>1974909366.2200041</v>
      </c>
    </row>
    <row r="211" spans="1:19" s="48" customFormat="1" x14ac:dyDescent="0.3">
      <c r="A211" s="49"/>
      <c r="B211" s="212"/>
      <c r="C211" s="50">
        <v>4</v>
      </c>
      <c r="D211" s="170">
        <v>1100000</v>
      </c>
      <c r="E211" s="163">
        <v>0</v>
      </c>
      <c r="F211" s="114">
        <v>0</v>
      </c>
      <c r="G211" s="148">
        <v>0</v>
      </c>
      <c r="H211" s="114">
        <v>10600000</v>
      </c>
      <c r="I211" s="114">
        <v>70000000</v>
      </c>
      <c r="J211" s="114">
        <v>54000000</v>
      </c>
      <c r="K211" s="155">
        <f t="shared" si="13"/>
        <v>853087622.23152184</v>
      </c>
      <c r="L211" s="117">
        <v>1.7999999999999999E-2</v>
      </c>
      <c r="M211" s="39">
        <v>0</v>
      </c>
      <c r="N211" s="132">
        <f t="shared" si="16"/>
        <v>1103517912.5804422</v>
      </c>
      <c r="O211" s="25">
        <v>1.7999999999999999E-2</v>
      </c>
      <c r="P211" s="39">
        <f t="shared" si="14"/>
        <v>1103517912.5804422</v>
      </c>
      <c r="Q211" s="169">
        <f t="shared" si="15"/>
        <v>1956605534.811964</v>
      </c>
      <c r="R211" s="116">
        <f t="shared" si="17"/>
        <v>80600000</v>
      </c>
      <c r="S211" s="116">
        <f t="shared" si="18"/>
        <v>2010605534.811964</v>
      </c>
    </row>
    <row r="212" spans="1:19" s="48" customFormat="1" x14ac:dyDescent="0.3">
      <c r="A212" s="49"/>
      <c r="B212" s="212"/>
      <c r="C212" s="50">
        <v>5</v>
      </c>
      <c r="D212" s="170">
        <v>1100000</v>
      </c>
      <c r="E212" s="163">
        <v>0</v>
      </c>
      <c r="F212" s="114">
        <v>0</v>
      </c>
      <c r="G212" s="148">
        <v>0</v>
      </c>
      <c r="H212" s="114">
        <v>10600000</v>
      </c>
      <c r="I212" s="114">
        <v>70000000</v>
      </c>
      <c r="J212" s="114">
        <v>54000000</v>
      </c>
      <c r="K212" s="155">
        <f t="shared" si="13"/>
        <v>868443199.43168926</v>
      </c>
      <c r="L212" s="117">
        <v>1.7999999999999999E-2</v>
      </c>
      <c r="M212" s="39">
        <v>0</v>
      </c>
      <c r="N212" s="132">
        <f t="shared" si="16"/>
        <v>1124501035.0068901</v>
      </c>
      <c r="O212" s="25">
        <v>1.7999999999999999E-2</v>
      </c>
      <c r="P212" s="39">
        <f t="shared" si="14"/>
        <v>1124501035.0068901</v>
      </c>
      <c r="Q212" s="169">
        <f t="shared" si="15"/>
        <v>1992944234.4385793</v>
      </c>
      <c r="R212" s="116">
        <f t="shared" si="17"/>
        <v>80600000</v>
      </c>
      <c r="S212" s="116">
        <f t="shared" si="18"/>
        <v>2046944234.4385793</v>
      </c>
    </row>
    <row r="213" spans="1:19" s="48" customFormat="1" x14ac:dyDescent="0.3">
      <c r="A213" s="49"/>
      <c r="B213" s="212"/>
      <c r="C213" s="50">
        <v>6</v>
      </c>
      <c r="D213" s="170">
        <v>1100000</v>
      </c>
      <c r="E213" s="163">
        <v>0</v>
      </c>
      <c r="F213" s="114">
        <v>0</v>
      </c>
      <c r="G213" s="148">
        <v>0</v>
      </c>
      <c r="H213" s="114">
        <v>10600000</v>
      </c>
      <c r="I213" s="114">
        <v>70000000</v>
      </c>
      <c r="J213" s="114">
        <v>54000000</v>
      </c>
      <c r="K213" s="155">
        <f t="shared" si="13"/>
        <v>884075177.0214597</v>
      </c>
      <c r="L213" s="117">
        <v>1.7999999999999999E-2</v>
      </c>
      <c r="M213" s="39">
        <v>0</v>
      </c>
      <c r="N213" s="132">
        <f t="shared" si="16"/>
        <v>1145861853.6370142</v>
      </c>
      <c r="O213" s="25">
        <v>1.7999999999999999E-2</v>
      </c>
      <c r="P213" s="39">
        <f t="shared" si="14"/>
        <v>1145861853.6370142</v>
      </c>
      <c r="Q213" s="169">
        <f t="shared" si="15"/>
        <v>2029937030.658474</v>
      </c>
      <c r="R213" s="116">
        <f t="shared" si="17"/>
        <v>80600000</v>
      </c>
      <c r="S213" s="116">
        <f t="shared" si="18"/>
        <v>2083937030.658474</v>
      </c>
    </row>
    <row r="214" spans="1:19" s="48" customFormat="1" x14ac:dyDescent="0.3">
      <c r="A214" s="49"/>
      <c r="B214" s="212"/>
      <c r="C214" s="50">
        <v>7</v>
      </c>
      <c r="D214" s="170">
        <v>1100000</v>
      </c>
      <c r="E214" s="163">
        <v>0</v>
      </c>
      <c r="F214" s="114">
        <v>0</v>
      </c>
      <c r="G214" s="148">
        <v>0</v>
      </c>
      <c r="H214" s="114">
        <v>10600000</v>
      </c>
      <c r="I214" s="114">
        <v>70000000</v>
      </c>
      <c r="J214" s="114">
        <v>54000000</v>
      </c>
      <c r="K214" s="155">
        <f t="shared" ref="K214:K255" si="19" xml:space="preserve"> (K213 + G214 + F214) + ((K213 + G214 + F214) * L214 )</f>
        <v>899988530.20784593</v>
      </c>
      <c r="L214" s="117">
        <v>1.7999999999999999E-2</v>
      </c>
      <c r="M214" s="39">
        <v>0</v>
      </c>
      <c r="N214" s="132">
        <f t="shared" si="16"/>
        <v>1167607167.0024805</v>
      </c>
      <c r="O214" s="25">
        <v>1.7999999999999999E-2</v>
      </c>
      <c r="P214" s="39">
        <f t="shared" ref="P214:P255" si="20" xml:space="preserve"> M214 + N214</f>
        <v>1167607167.0024805</v>
      </c>
      <c r="Q214" s="169">
        <f t="shared" ref="Q214:Q255" si="21" xml:space="preserve"> K214 + P214</f>
        <v>2067595697.2103264</v>
      </c>
      <c r="R214" s="116">
        <f t="shared" si="17"/>
        <v>80600000</v>
      </c>
      <c r="S214" s="116">
        <f t="shared" si="18"/>
        <v>2121595697.2103264</v>
      </c>
    </row>
    <row r="215" spans="1:19" s="48" customFormat="1" x14ac:dyDescent="0.3">
      <c r="A215" s="49"/>
      <c r="B215" s="212"/>
      <c r="C215" s="50">
        <v>8</v>
      </c>
      <c r="D215" s="170">
        <v>1100000</v>
      </c>
      <c r="E215" s="163">
        <v>0</v>
      </c>
      <c r="F215" s="114">
        <v>0</v>
      </c>
      <c r="G215" s="148">
        <v>0</v>
      </c>
      <c r="H215" s="114">
        <v>10600000</v>
      </c>
      <c r="I215" s="114">
        <v>70000000</v>
      </c>
      <c r="J215" s="114">
        <v>54000000</v>
      </c>
      <c r="K215" s="155">
        <f t="shared" si="19"/>
        <v>916188323.75158715</v>
      </c>
      <c r="L215" s="117">
        <v>1.7999999999999999E-2</v>
      </c>
      <c r="M215" s="39">
        <v>0</v>
      </c>
      <c r="N215" s="132">
        <f t="shared" si="16"/>
        <v>1189743896.0085251</v>
      </c>
      <c r="O215" s="25">
        <v>1.7999999999999999E-2</v>
      </c>
      <c r="P215" s="39">
        <f t="shared" si="20"/>
        <v>1189743896.0085251</v>
      </c>
      <c r="Q215" s="169">
        <f t="shared" si="21"/>
        <v>2105932219.7601123</v>
      </c>
      <c r="R215" s="116">
        <f t="shared" si="17"/>
        <v>80600000</v>
      </c>
      <c r="S215" s="116">
        <f t="shared" si="18"/>
        <v>2159932219.7601123</v>
      </c>
    </row>
    <row r="216" spans="1:19" s="48" customFormat="1" x14ac:dyDescent="0.3">
      <c r="A216" s="49"/>
      <c r="B216" s="212"/>
      <c r="C216" s="50">
        <v>9</v>
      </c>
      <c r="D216" s="170">
        <v>1100000</v>
      </c>
      <c r="E216" s="163">
        <v>0</v>
      </c>
      <c r="F216" s="114">
        <v>0</v>
      </c>
      <c r="G216" s="148">
        <v>0</v>
      </c>
      <c r="H216" s="114">
        <v>10600000</v>
      </c>
      <c r="I216" s="114">
        <v>70000000</v>
      </c>
      <c r="J216" s="114">
        <v>54000000</v>
      </c>
      <c r="K216" s="155">
        <f t="shared" si="19"/>
        <v>932679713.57911575</v>
      </c>
      <c r="L216" s="117">
        <v>1.7999999999999999E-2</v>
      </c>
      <c r="M216" s="39">
        <v>0</v>
      </c>
      <c r="N216" s="132">
        <f t="shared" ref="N216:N255" si="22" xml:space="preserve"> (N215 + D216 - E216 - M216) + ((N215 + D216 - E216 - M216) * O216)</f>
        <v>1212279086.1366787</v>
      </c>
      <c r="O216" s="25">
        <v>1.7999999999999999E-2</v>
      </c>
      <c r="P216" s="39">
        <f t="shared" si="20"/>
        <v>1212279086.1366787</v>
      </c>
      <c r="Q216" s="169">
        <f t="shared" si="21"/>
        <v>2144958799.7157946</v>
      </c>
      <c r="R216" s="116">
        <f t="shared" si="17"/>
        <v>80600000</v>
      </c>
      <c r="S216" s="116">
        <f t="shared" si="18"/>
        <v>2198958799.7157946</v>
      </c>
    </row>
    <row r="217" spans="1:19" s="48" customFormat="1" x14ac:dyDescent="0.3">
      <c r="A217" s="49"/>
      <c r="B217" s="212"/>
      <c r="C217" s="50">
        <v>10</v>
      </c>
      <c r="D217" s="170">
        <v>1100000</v>
      </c>
      <c r="E217" s="163">
        <v>0</v>
      </c>
      <c r="F217" s="114">
        <v>0</v>
      </c>
      <c r="G217" s="148">
        <v>0</v>
      </c>
      <c r="H217" s="114">
        <v>10600000</v>
      </c>
      <c r="I217" s="114">
        <v>70000000</v>
      </c>
      <c r="J217" s="114">
        <v>54000000</v>
      </c>
      <c r="K217" s="155">
        <f t="shared" si="19"/>
        <v>949467948.42353988</v>
      </c>
      <c r="L217" s="117">
        <v>1.7999999999999999E-2</v>
      </c>
      <c r="M217" s="39">
        <v>0</v>
      </c>
      <c r="N217" s="132">
        <f t="shared" si="22"/>
        <v>1235219909.6871388</v>
      </c>
      <c r="O217" s="25">
        <v>1.7999999999999999E-2</v>
      </c>
      <c r="P217" s="39">
        <f t="shared" si="20"/>
        <v>1235219909.6871388</v>
      </c>
      <c r="Q217" s="169">
        <f t="shared" si="21"/>
        <v>2184687858.1106787</v>
      </c>
      <c r="R217" s="116">
        <f t="shared" si="17"/>
        <v>80600000</v>
      </c>
      <c r="S217" s="116">
        <f t="shared" si="18"/>
        <v>2238687858.1106787</v>
      </c>
    </row>
    <row r="218" spans="1:19" s="48" customFormat="1" ht="17.25" thickBot="1" x14ac:dyDescent="0.35">
      <c r="A218" s="51"/>
      <c r="B218" s="212"/>
      <c r="C218" s="52">
        <v>11</v>
      </c>
      <c r="D218" s="170">
        <v>1100000</v>
      </c>
      <c r="E218" s="163">
        <v>0</v>
      </c>
      <c r="F218" s="114">
        <v>0</v>
      </c>
      <c r="G218" s="148">
        <v>0</v>
      </c>
      <c r="H218" s="114">
        <v>10600000</v>
      </c>
      <c r="I218" s="114">
        <v>70000000</v>
      </c>
      <c r="J218" s="114">
        <v>54000000</v>
      </c>
      <c r="K218" s="155">
        <f t="shared" si="19"/>
        <v>966558371.49516356</v>
      </c>
      <c r="L218" s="117">
        <v>1.7999999999999999E-2</v>
      </c>
      <c r="M218" s="39">
        <v>0</v>
      </c>
      <c r="N218" s="132">
        <f t="shared" si="22"/>
        <v>1258573668.0615072</v>
      </c>
      <c r="O218" s="94">
        <v>1.7999999999999999E-2</v>
      </c>
      <c r="P218" s="39">
        <f t="shared" si="20"/>
        <v>1258573668.0615072</v>
      </c>
      <c r="Q218" s="169">
        <f t="shared" si="21"/>
        <v>2225132039.5566707</v>
      </c>
      <c r="R218" s="116">
        <f t="shared" si="17"/>
        <v>80600000</v>
      </c>
      <c r="S218" s="116">
        <f t="shared" si="18"/>
        <v>2279132039.5566707</v>
      </c>
    </row>
    <row r="219" spans="1:19" s="48" customFormat="1" ht="17.25" thickBot="1" x14ac:dyDescent="0.35">
      <c r="A219" s="53"/>
      <c r="B219" s="212"/>
      <c r="C219" s="54">
        <v>12</v>
      </c>
      <c r="D219" s="170">
        <v>1100000</v>
      </c>
      <c r="E219" s="163">
        <v>0</v>
      </c>
      <c r="F219" s="114">
        <v>0</v>
      </c>
      <c r="G219" s="148">
        <v>0</v>
      </c>
      <c r="H219" s="114">
        <v>10600000</v>
      </c>
      <c r="I219" s="114">
        <v>70000000</v>
      </c>
      <c r="J219" s="114">
        <v>54000000</v>
      </c>
      <c r="K219" s="155">
        <f t="shared" si="19"/>
        <v>983956422.18207645</v>
      </c>
      <c r="L219" s="117">
        <v>1.7999999999999999E-2</v>
      </c>
      <c r="M219" s="39">
        <v>0</v>
      </c>
      <c r="N219" s="132">
        <f t="shared" si="22"/>
        <v>1282347794.0866144</v>
      </c>
      <c r="O219" s="95">
        <v>1.7999999999999999E-2</v>
      </c>
      <c r="P219" s="39">
        <f t="shared" si="20"/>
        <v>1282347794.0866144</v>
      </c>
      <c r="Q219" s="169">
        <f t="shared" si="21"/>
        <v>2266304216.2686911</v>
      </c>
      <c r="R219" s="116">
        <f t="shared" ref="R219:R255" si="23" xml:space="preserve"> H219 + I219</f>
        <v>80600000</v>
      </c>
      <c r="S219" s="116">
        <f t="shared" ref="S219:S255" si="24" xml:space="preserve"> J219 + Q219</f>
        <v>2320304216.2686911</v>
      </c>
    </row>
    <row r="220" spans="1:19" s="48" customFormat="1" x14ac:dyDescent="0.3">
      <c r="A220" s="46">
        <v>19</v>
      </c>
      <c r="B220" s="212">
        <v>2040</v>
      </c>
      <c r="C220" s="47">
        <v>1</v>
      </c>
      <c r="D220" s="170">
        <v>1100000</v>
      </c>
      <c r="E220" s="163">
        <v>0</v>
      </c>
      <c r="F220" s="114">
        <v>0</v>
      </c>
      <c r="G220" s="148">
        <v>0</v>
      </c>
      <c r="H220" s="114">
        <v>10600000</v>
      </c>
      <c r="I220" s="114">
        <v>70000000</v>
      </c>
      <c r="J220" s="114">
        <v>54000000</v>
      </c>
      <c r="K220" s="155">
        <f t="shared" si="19"/>
        <v>1001667637.7813538</v>
      </c>
      <c r="L220" s="117">
        <v>1.7999999999999999E-2</v>
      </c>
      <c r="M220" s="39">
        <v>0</v>
      </c>
      <c r="N220" s="132">
        <f t="shared" si="22"/>
        <v>1288581585.2629609</v>
      </c>
      <c r="O220" s="93">
        <v>4.0000000000000001E-3</v>
      </c>
      <c r="P220" s="39">
        <f t="shared" si="20"/>
        <v>1288581585.2629609</v>
      </c>
      <c r="Q220" s="169">
        <f t="shared" si="21"/>
        <v>2290249223.0443149</v>
      </c>
      <c r="R220" s="116">
        <f t="shared" si="23"/>
        <v>80600000</v>
      </c>
      <c r="S220" s="116">
        <f t="shared" si="24"/>
        <v>2344249223.0443149</v>
      </c>
    </row>
    <row r="221" spans="1:19" s="48" customFormat="1" x14ac:dyDescent="0.3">
      <c r="A221" s="49"/>
      <c r="B221" s="212"/>
      <c r="C221" s="50">
        <v>2</v>
      </c>
      <c r="D221" s="170">
        <v>1100000</v>
      </c>
      <c r="E221" s="163">
        <v>0</v>
      </c>
      <c r="F221" s="114">
        <v>0</v>
      </c>
      <c r="G221" s="148">
        <v>0</v>
      </c>
      <c r="H221" s="114">
        <v>10600000</v>
      </c>
      <c r="I221" s="114">
        <v>70000000</v>
      </c>
      <c r="J221" s="114">
        <v>54000000</v>
      </c>
      <c r="K221" s="155">
        <f t="shared" si="19"/>
        <v>1019697655.2614182</v>
      </c>
      <c r="L221" s="117">
        <v>1.7999999999999999E-2</v>
      </c>
      <c r="M221" s="39">
        <v>0</v>
      </c>
      <c r="N221" s="132">
        <f t="shared" si="22"/>
        <v>1312895853.7976942</v>
      </c>
      <c r="O221" s="25">
        <v>1.7999999999999999E-2</v>
      </c>
      <c r="P221" s="39">
        <f t="shared" si="20"/>
        <v>1312895853.7976942</v>
      </c>
      <c r="Q221" s="169">
        <f t="shared" si="21"/>
        <v>2332593509.0591125</v>
      </c>
      <c r="R221" s="116">
        <f t="shared" si="23"/>
        <v>80600000</v>
      </c>
      <c r="S221" s="116">
        <f t="shared" si="24"/>
        <v>2386593509.0591125</v>
      </c>
    </row>
    <row r="222" spans="1:19" s="48" customFormat="1" x14ac:dyDescent="0.3">
      <c r="A222" s="49"/>
      <c r="B222" s="212"/>
      <c r="C222" s="50">
        <v>3</v>
      </c>
      <c r="D222" s="170">
        <v>1100000</v>
      </c>
      <c r="E222" s="163">
        <v>0</v>
      </c>
      <c r="F222" s="114">
        <v>0</v>
      </c>
      <c r="G222" s="148">
        <v>0</v>
      </c>
      <c r="H222" s="114">
        <v>10600000</v>
      </c>
      <c r="I222" s="114">
        <v>70000000</v>
      </c>
      <c r="J222" s="114">
        <v>54000000</v>
      </c>
      <c r="K222" s="155">
        <f t="shared" si="19"/>
        <v>1038052213.0561237</v>
      </c>
      <c r="L222" s="117">
        <v>1.7999999999999999E-2</v>
      </c>
      <c r="M222" s="39">
        <v>0</v>
      </c>
      <c r="N222" s="132">
        <f t="shared" si="22"/>
        <v>1337647779.1660528</v>
      </c>
      <c r="O222" s="25">
        <v>1.7999999999999999E-2</v>
      </c>
      <c r="P222" s="39">
        <f t="shared" si="20"/>
        <v>1337647779.1660528</v>
      </c>
      <c r="Q222" s="169">
        <f t="shared" si="21"/>
        <v>2375699992.2221766</v>
      </c>
      <c r="R222" s="116">
        <f t="shared" si="23"/>
        <v>80600000</v>
      </c>
      <c r="S222" s="116">
        <f t="shared" si="24"/>
        <v>2429699992.2221766</v>
      </c>
    </row>
    <row r="223" spans="1:19" s="48" customFormat="1" x14ac:dyDescent="0.3">
      <c r="A223" s="49"/>
      <c r="B223" s="212"/>
      <c r="C223" s="50">
        <v>4</v>
      </c>
      <c r="D223" s="170">
        <v>1100000</v>
      </c>
      <c r="E223" s="163">
        <v>0</v>
      </c>
      <c r="F223" s="114">
        <v>0</v>
      </c>
      <c r="G223" s="148">
        <v>0</v>
      </c>
      <c r="H223" s="114">
        <v>10600000</v>
      </c>
      <c r="I223" s="114">
        <v>70000000</v>
      </c>
      <c r="J223" s="114">
        <v>54000000</v>
      </c>
      <c r="K223" s="155">
        <f t="shared" si="19"/>
        <v>1056737152.8911339</v>
      </c>
      <c r="L223" s="117">
        <v>1.7999999999999999E-2</v>
      </c>
      <c r="M223" s="39">
        <v>0</v>
      </c>
      <c r="N223" s="132">
        <f t="shared" si="22"/>
        <v>1362845239.1910417</v>
      </c>
      <c r="O223" s="25">
        <v>1.7999999999999999E-2</v>
      </c>
      <c r="P223" s="39">
        <f t="shared" si="20"/>
        <v>1362845239.1910417</v>
      </c>
      <c r="Q223" s="169">
        <f t="shared" si="21"/>
        <v>2419582392.0821757</v>
      </c>
      <c r="R223" s="116">
        <f t="shared" si="23"/>
        <v>80600000</v>
      </c>
      <c r="S223" s="116">
        <f t="shared" si="24"/>
        <v>2473582392.0821757</v>
      </c>
    </row>
    <row r="224" spans="1:19" s="48" customFormat="1" x14ac:dyDescent="0.3">
      <c r="A224" s="49"/>
      <c r="B224" s="212"/>
      <c r="C224" s="50">
        <v>5</v>
      </c>
      <c r="D224" s="170">
        <v>1100000</v>
      </c>
      <c r="E224" s="163">
        <v>0</v>
      </c>
      <c r="F224" s="114">
        <v>0</v>
      </c>
      <c r="G224" s="148">
        <v>0</v>
      </c>
      <c r="H224" s="114">
        <v>10600000</v>
      </c>
      <c r="I224" s="114">
        <v>70000000</v>
      </c>
      <c r="J224" s="114">
        <v>54000000</v>
      </c>
      <c r="K224" s="155">
        <f t="shared" si="19"/>
        <v>1075758421.6431744</v>
      </c>
      <c r="L224" s="117">
        <v>1.7999999999999999E-2</v>
      </c>
      <c r="M224" s="39">
        <v>0</v>
      </c>
      <c r="N224" s="132">
        <f t="shared" si="22"/>
        <v>1388496253.4964805</v>
      </c>
      <c r="O224" s="25">
        <v>1.7999999999999999E-2</v>
      </c>
      <c r="P224" s="39">
        <f t="shared" si="20"/>
        <v>1388496253.4964805</v>
      </c>
      <c r="Q224" s="169">
        <f t="shared" si="21"/>
        <v>2464254675.1396551</v>
      </c>
      <c r="R224" s="116">
        <f t="shared" si="23"/>
        <v>80600000</v>
      </c>
      <c r="S224" s="116">
        <f t="shared" si="24"/>
        <v>2518254675.1396551</v>
      </c>
    </row>
    <row r="225" spans="1:19" s="48" customFormat="1" x14ac:dyDescent="0.3">
      <c r="A225" s="49"/>
      <c r="B225" s="212"/>
      <c r="C225" s="50">
        <v>6</v>
      </c>
      <c r="D225" s="170">
        <v>1100000</v>
      </c>
      <c r="E225" s="163">
        <v>0</v>
      </c>
      <c r="F225" s="114">
        <v>0</v>
      </c>
      <c r="G225" s="148">
        <v>0</v>
      </c>
      <c r="H225" s="114">
        <v>10600000</v>
      </c>
      <c r="I225" s="114">
        <v>70000000</v>
      </c>
      <c r="J225" s="114">
        <v>54000000</v>
      </c>
      <c r="K225" s="155">
        <f t="shared" si="19"/>
        <v>1095122073.2327516</v>
      </c>
      <c r="L225" s="117">
        <v>1.7999999999999999E-2</v>
      </c>
      <c r="M225" s="39">
        <v>0</v>
      </c>
      <c r="N225" s="132">
        <f t="shared" si="22"/>
        <v>1414608986.059417</v>
      </c>
      <c r="O225" s="25">
        <v>1.7999999999999999E-2</v>
      </c>
      <c r="P225" s="39">
        <f t="shared" si="20"/>
        <v>1414608986.059417</v>
      </c>
      <c r="Q225" s="169">
        <f t="shared" si="21"/>
        <v>2509731059.2921686</v>
      </c>
      <c r="R225" s="116">
        <f t="shared" si="23"/>
        <v>80600000</v>
      </c>
      <c r="S225" s="116">
        <f t="shared" si="24"/>
        <v>2563731059.2921686</v>
      </c>
    </row>
    <row r="226" spans="1:19" s="48" customFormat="1" x14ac:dyDescent="0.3">
      <c r="A226" s="49"/>
      <c r="B226" s="212"/>
      <c r="C226" s="50">
        <v>7</v>
      </c>
      <c r="D226" s="170">
        <v>1100000</v>
      </c>
      <c r="E226" s="163">
        <v>0</v>
      </c>
      <c r="F226" s="114">
        <v>0</v>
      </c>
      <c r="G226" s="148">
        <v>0</v>
      </c>
      <c r="H226" s="114">
        <v>10600000</v>
      </c>
      <c r="I226" s="114">
        <v>70000000</v>
      </c>
      <c r="J226" s="114">
        <v>54000000</v>
      </c>
      <c r="K226" s="155">
        <f t="shared" si="19"/>
        <v>1114834270.5509412</v>
      </c>
      <c r="L226" s="117">
        <v>1.7999999999999999E-2</v>
      </c>
      <c r="M226" s="39">
        <v>0</v>
      </c>
      <c r="N226" s="132">
        <f t="shared" si="22"/>
        <v>1441191747.8084865</v>
      </c>
      <c r="O226" s="25">
        <v>1.7999999999999999E-2</v>
      </c>
      <c r="P226" s="39">
        <f t="shared" si="20"/>
        <v>1441191747.8084865</v>
      </c>
      <c r="Q226" s="169">
        <f t="shared" si="21"/>
        <v>2556026018.3594275</v>
      </c>
      <c r="R226" s="116">
        <f t="shared" si="23"/>
        <v>80600000</v>
      </c>
      <c r="S226" s="116">
        <f t="shared" si="24"/>
        <v>2610026018.3594275</v>
      </c>
    </row>
    <row r="227" spans="1:19" s="48" customFormat="1" x14ac:dyDescent="0.3">
      <c r="A227" s="49"/>
      <c r="B227" s="212"/>
      <c r="C227" s="50">
        <v>8</v>
      </c>
      <c r="D227" s="170">
        <v>1100000</v>
      </c>
      <c r="E227" s="163">
        <v>0</v>
      </c>
      <c r="F227" s="114">
        <v>0</v>
      </c>
      <c r="G227" s="148">
        <v>0</v>
      </c>
      <c r="H227" s="114">
        <v>10600000</v>
      </c>
      <c r="I227" s="114">
        <v>70000000</v>
      </c>
      <c r="J227" s="114">
        <v>54000000</v>
      </c>
      <c r="K227" s="155">
        <f t="shared" si="19"/>
        <v>1134901287.4208581</v>
      </c>
      <c r="L227" s="117">
        <v>1.7999999999999999E-2</v>
      </c>
      <c r="M227" s="39">
        <v>0</v>
      </c>
      <c r="N227" s="132">
        <f t="shared" si="22"/>
        <v>1468252999.2690392</v>
      </c>
      <c r="O227" s="25">
        <v>1.7999999999999999E-2</v>
      </c>
      <c r="P227" s="39">
        <f t="shared" si="20"/>
        <v>1468252999.2690392</v>
      </c>
      <c r="Q227" s="169">
        <f t="shared" si="21"/>
        <v>2603154286.6898975</v>
      </c>
      <c r="R227" s="116">
        <f t="shared" si="23"/>
        <v>80600000</v>
      </c>
      <c r="S227" s="116">
        <f t="shared" si="24"/>
        <v>2657154286.6898975</v>
      </c>
    </row>
    <row r="228" spans="1:19" s="48" customFormat="1" x14ac:dyDescent="0.3">
      <c r="A228" s="49"/>
      <c r="B228" s="212"/>
      <c r="C228" s="50">
        <v>9</v>
      </c>
      <c r="D228" s="170">
        <v>1100000</v>
      </c>
      <c r="E228" s="163">
        <v>0</v>
      </c>
      <c r="F228" s="114">
        <v>0</v>
      </c>
      <c r="G228" s="148">
        <v>0</v>
      </c>
      <c r="H228" s="114">
        <v>10600000</v>
      </c>
      <c r="I228" s="114">
        <v>70000000</v>
      </c>
      <c r="J228" s="114">
        <v>54000000</v>
      </c>
      <c r="K228" s="155">
        <f t="shared" si="19"/>
        <v>1155329510.5944335</v>
      </c>
      <c r="L228" s="117">
        <v>1.7999999999999999E-2</v>
      </c>
      <c r="M228" s="39">
        <v>0</v>
      </c>
      <c r="N228" s="132">
        <f t="shared" si="22"/>
        <v>1495801353.2558818</v>
      </c>
      <c r="O228" s="25">
        <v>1.7999999999999999E-2</v>
      </c>
      <c r="P228" s="39">
        <f t="shared" si="20"/>
        <v>1495801353.2558818</v>
      </c>
      <c r="Q228" s="169">
        <f t="shared" si="21"/>
        <v>2651130863.8503151</v>
      </c>
      <c r="R228" s="116">
        <f t="shared" si="23"/>
        <v>80600000</v>
      </c>
      <c r="S228" s="116">
        <f t="shared" si="24"/>
        <v>2705130863.8503151</v>
      </c>
    </row>
    <row r="229" spans="1:19" s="48" customFormat="1" x14ac:dyDescent="0.3">
      <c r="A229" s="49"/>
      <c r="B229" s="212"/>
      <c r="C229" s="50">
        <v>10</v>
      </c>
      <c r="D229" s="170">
        <v>1100000</v>
      </c>
      <c r="E229" s="163">
        <v>0</v>
      </c>
      <c r="F229" s="114">
        <v>0</v>
      </c>
      <c r="G229" s="148">
        <v>0</v>
      </c>
      <c r="H229" s="114">
        <v>10600000</v>
      </c>
      <c r="I229" s="114">
        <v>70000000</v>
      </c>
      <c r="J229" s="114">
        <v>54000000</v>
      </c>
      <c r="K229" s="155">
        <f t="shared" si="19"/>
        <v>1176125441.7851334</v>
      </c>
      <c r="L229" s="117">
        <v>1.7999999999999999E-2</v>
      </c>
      <c r="M229" s="39">
        <v>0</v>
      </c>
      <c r="N229" s="132">
        <f t="shared" si="22"/>
        <v>1523845577.6144876</v>
      </c>
      <c r="O229" s="25">
        <v>1.7999999999999999E-2</v>
      </c>
      <c r="P229" s="39">
        <f t="shared" si="20"/>
        <v>1523845577.6144876</v>
      </c>
      <c r="Q229" s="169">
        <f t="shared" si="21"/>
        <v>2699971019.399621</v>
      </c>
      <c r="R229" s="116">
        <f t="shared" si="23"/>
        <v>80600000</v>
      </c>
      <c r="S229" s="116">
        <f t="shared" si="24"/>
        <v>2753971019.399621</v>
      </c>
    </row>
    <row r="230" spans="1:19" s="48" customFormat="1" ht="17.25" thickBot="1" x14ac:dyDescent="0.35">
      <c r="A230" s="51"/>
      <c r="B230" s="212"/>
      <c r="C230" s="52">
        <v>11</v>
      </c>
      <c r="D230" s="170">
        <v>1100000</v>
      </c>
      <c r="E230" s="163">
        <v>0</v>
      </c>
      <c r="F230" s="114">
        <v>0</v>
      </c>
      <c r="G230" s="148">
        <v>0</v>
      </c>
      <c r="H230" s="114">
        <v>10600000</v>
      </c>
      <c r="I230" s="114">
        <v>70000000</v>
      </c>
      <c r="J230" s="114">
        <v>54000000</v>
      </c>
      <c r="K230" s="155">
        <f t="shared" si="19"/>
        <v>1197295699.7372658</v>
      </c>
      <c r="L230" s="117">
        <v>1.7999999999999999E-2</v>
      </c>
      <c r="M230" s="39">
        <v>0</v>
      </c>
      <c r="N230" s="132">
        <f t="shared" si="22"/>
        <v>1552394598.0115485</v>
      </c>
      <c r="O230" s="94">
        <v>1.7999999999999999E-2</v>
      </c>
      <c r="P230" s="39">
        <f t="shared" si="20"/>
        <v>1552394598.0115485</v>
      </c>
      <c r="Q230" s="169">
        <f t="shared" si="21"/>
        <v>2749690297.7488146</v>
      </c>
      <c r="R230" s="116">
        <f t="shared" si="23"/>
        <v>80600000</v>
      </c>
      <c r="S230" s="116">
        <f t="shared" si="24"/>
        <v>2803690297.7488146</v>
      </c>
    </row>
    <row r="231" spans="1:19" s="48" customFormat="1" ht="17.25" thickBot="1" x14ac:dyDescent="0.35">
      <c r="A231" s="53"/>
      <c r="B231" s="212"/>
      <c r="C231" s="54">
        <v>12</v>
      </c>
      <c r="D231" s="170">
        <v>1100000</v>
      </c>
      <c r="E231" s="163">
        <v>0</v>
      </c>
      <c r="F231" s="114">
        <v>0</v>
      </c>
      <c r="G231" s="148">
        <v>0</v>
      </c>
      <c r="H231" s="114">
        <v>10600000</v>
      </c>
      <c r="I231" s="114">
        <v>70000000</v>
      </c>
      <c r="J231" s="114">
        <v>54000000</v>
      </c>
      <c r="K231" s="155">
        <f t="shared" si="19"/>
        <v>1218847022.3325367</v>
      </c>
      <c r="L231" s="117">
        <v>1.7999999999999999E-2</v>
      </c>
      <c r="M231" s="39">
        <v>0</v>
      </c>
      <c r="N231" s="132">
        <f t="shared" si="22"/>
        <v>1581457500.7757564</v>
      </c>
      <c r="O231" s="95">
        <v>1.7999999999999999E-2</v>
      </c>
      <c r="P231" s="39">
        <f t="shared" si="20"/>
        <v>1581457500.7757564</v>
      </c>
      <c r="Q231" s="169">
        <f t="shared" si="21"/>
        <v>2800304523.1082931</v>
      </c>
      <c r="R231" s="116">
        <f t="shared" si="23"/>
        <v>80600000</v>
      </c>
      <c r="S231" s="116">
        <f t="shared" si="24"/>
        <v>2854304523.1082931</v>
      </c>
    </row>
    <row r="232" spans="1:19" s="48" customFormat="1" x14ac:dyDescent="0.3">
      <c r="A232" s="46">
        <v>20</v>
      </c>
      <c r="B232" s="212">
        <v>2041</v>
      </c>
      <c r="C232" s="47">
        <v>1</v>
      </c>
      <c r="D232" s="170">
        <v>1100000</v>
      </c>
      <c r="E232" s="163">
        <v>0</v>
      </c>
      <c r="F232" s="114">
        <v>0</v>
      </c>
      <c r="G232" s="148">
        <v>0</v>
      </c>
      <c r="H232" s="114">
        <v>10600000</v>
      </c>
      <c r="I232" s="114">
        <v>70000000</v>
      </c>
      <c r="J232" s="114">
        <v>54000000</v>
      </c>
      <c r="K232" s="155">
        <f t="shared" si="19"/>
        <v>1240786268.7345223</v>
      </c>
      <c r="L232" s="117">
        <v>1.7999999999999999E-2</v>
      </c>
      <c r="M232" s="39">
        <v>0</v>
      </c>
      <c r="N232" s="132">
        <f t="shared" si="22"/>
        <v>1588887730.7788594</v>
      </c>
      <c r="O232" s="93">
        <v>4.0000000000000001E-3</v>
      </c>
      <c r="P232" s="39">
        <f t="shared" si="20"/>
        <v>1588887730.7788594</v>
      </c>
      <c r="Q232" s="169">
        <f t="shared" si="21"/>
        <v>2829673999.513382</v>
      </c>
      <c r="R232" s="116">
        <f t="shared" si="23"/>
        <v>80600000</v>
      </c>
      <c r="S232" s="116">
        <f t="shared" si="24"/>
        <v>2883673999.513382</v>
      </c>
    </row>
    <row r="233" spans="1:19" s="48" customFormat="1" x14ac:dyDescent="0.3">
      <c r="A233" s="49"/>
      <c r="B233" s="212"/>
      <c r="C233" s="50">
        <v>2</v>
      </c>
      <c r="D233" s="170">
        <v>1100000</v>
      </c>
      <c r="E233" s="163">
        <v>0</v>
      </c>
      <c r="F233" s="114">
        <v>0</v>
      </c>
      <c r="G233" s="148">
        <v>0</v>
      </c>
      <c r="H233" s="114">
        <v>10600000</v>
      </c>
      <c r="I233" s="114">
        <v>70000000</v>
      </c>
      <c r="J233" s="114">
        <v>54000000</v>
      </c>
      <c r="K233" s="155">
        <f t="shared" si="19"/>
        <v>1263120421.5717437</v>
      </c>
      <c r="L233" s="117">
        <v>1.7999999999999999E-2</v>
      </c>
      <c r="M233" s="39">
        <v>0</v>
      </c>
      <c r="N233" s="132">
        <f t="shared" si="22"/>
        <v>1618607509.9328787</v>
      </c>
      <c r="O233" s="25">
        <v>1.7999999999999999E-2</v>
      </c>
      <c r="P233" s="39">
        <f t="shared" si="20"/>
        <v>1618607509.9328787</v>
      </c>
      <c r="Q233" s="169">
        <f t="shared" si="21"/>
        <v>2881727931.5046225</v>
      </c>
      <c r="R233" s="116">
        <f t="shared" si="23"/>
        <v>80600000</v>
      </c>
      <c r="S233" s="116">
        <f t="shared" si="24"/>
        <v>2935727931.5046225</v>
      </c>
    </row>
    <row r="234" spans="1:19" s="48" customFormat="1" x14ac:dyDescent="0.3">
      <c r="A234" s="49"/>
      <c r="B234" s="212"/>
      <c r="C234" s="50">
        <v>3</v>
      </c>
      <c r="D234" s="170">
        <v>1100000</v>
      </c>
      <c r="E234" s="163">
        <v>0</v>
      </c>
      <c r="F234" s="114">
        <v>0</v>
      </c>
      <c r="G234" s="148">
        <v>0</v>
      </c>
      <c r="H234" s="114">
        <v>10600000</v>
      </c>
      <c r="I234" s="114">
        <v>70000000</v>
      </c>
      <c r="J234" s="114">
        <v>54000000</v>
      </c>
      <c r="K234" s="155">
        <f t="shared" si="19"/>
        <v>1285856589.1600351</v>
      </c>
      <c r="L234" s="117">
        <v>1.7999999999999999E-2</v>
      </c>
      <c r="M234" s="39">
        <v>0</v>
      </c>
      <c r="N234" s="132">
        <f t="shared" si="22"/>
        <v>1648862245.1116705</v>
      </c>
      <c r="O234" s="25">
        <v>1.7999999999999999E-2</v>
      </c>
      <c r="P234" s="39">
        <f t="shared" si="20"/>
        <v>1648862245.1116705</v>
      </c>
      <c r="Q234" s="169">
        <f t="shared" si="21"/>
        <v>2934718834.2717056</v>
      </c>
      <c r="R234" s="116">
        <f t="shared" si="23"/>
        <v>80600000</v>
      </c>
      <c r="S234" s="116">
        <f t="shared" si="24"/>
        <v>2988718834.2717056</v>
      </c>
    </row>
    <row r="235" spans="1:19" s="48" customFormat="1" x14ac:dyDescent="0.3">
      <c r="A235" s="49"/>
      <c r="B235" s="212"/>
      <c r="C235" s="50">
        <v>4</v>
      </c>
      <c r="D235" s="170">
        <v>1100000</v>
      </c>
      <c r="E235" s="163">
        <v>0</v>
      </c>
      <c r="F235" s="114">
        <v>0</v>
      </c>
      <c r="G235" s="148">
        <v>0</v>
      </c>
      <c r="H235" s="114">
        <v>10600000</v>
      </c>
      <c r="I235" s="114">
        <v>70000000</v>
      </c>
      <c r="J235" s="114">
        <v>54000000</v>
      </c>
      <c r="K235" s="155">
        <f t="shared" si="19"/>
        <v>1309002007.7649157</v>
      </c>
      <c r="L235" s="117">
        <v>1.7999999999999999E-2</v>
      </c>
      <c r="M235" s="39">
        <v>0</v>
      </c>
      <c r="N235" s="132">
        <f t="shared" si="22"/>
        <v>1679661565.5236804</v>
      </c>
      <c r="O235" s="25">
        <v>1.7999999999999999E-2</v>
      </c>
      <c r="P235" s="39">
        <f t="shared" si="20"/>
        <v>1679661565.5236804</v>
      </c>
      <c r="Q235" s="169">
        <f t="shared" si="21"/>
        <v>2988663573.2885962</v>
      </c>
      <c r="R235" s="116">
        <f t="shared" si="23"/>
        <v>80600000</v>
      </c>
      <c r="S235" s="116">
        <f t="shared" si="24"/>
        <v>3042663573.2885962</v>
      </c>
    </row>
    <row r="236" spans="1:19" s="48" customFormat="1" x14ac:dyDescent="0.3">
      <c r="A236" s="49"/>
      <c r="B236" s="212"/>
      <c r="C236" s="50">
        <v>5</v>
      </c>
      <c r="D236" s="170">
        <v>1100000</v>
      </c>
      <c r="E236" s="163">
        <v>0</v>
      </c>
      <c r="F236" s="114">
        <v>0</v>
      </c>
      <c r="G236" s="148">
        <v>0</v>
      </c>
      <c r="H236" s="114">
        <v>10600000</v>
      </c>
      <c r="I236" s="114">
        <v>70000000</v>
      </c>
      <c r="J236" s="114">
        <v>54000000</v>
      </c>
      <c r="K236" s="155">
        <f t="shared" si="19"/>
        <v>1332564043.9046841</v>
      </c>
      <c r="L236" s="117">
        <v>1.7999999999999999E-2</v>
      </c>
      <c r="M236" s="39">
        <v>0</v>
      </c>
      <c r="N236" s="132">
        <f t="shared" si="22"/>
        <v>1711015273.7031066</v>
      </c>
      <c r="O236" s="25">
        <v>1.7999999999999999E-2</v>
      </c>
      <c r="P236" s="39">
        <f t="shared" si="20"/>
        <v>1711015273.7031066</v>
      </c>
      <c r="Q236" s="169">
        <f t="shared" si="21"/>
        <v>3043579317.6077909</v>
      </c>
      <c r="R236" s="116">
        <f t="shared" si="23"/>
        <v>80600000</v>
      </c>
      <c r="S236" s="116">
        <f t="shared" si="24"/>
        <v>3097579317.6077909</v>
      </c>
    </row>
    <row r="237" spans="1:19" s="48" customFormat="1" x14ac:dyDescent="0.3">
      <c r="A237" s="49"/>
      <c r="B237" s="212"/>
      <c r="C237" s="50">
        <v>6</v>
      </c>
      <c r="D237" s="170">
        <v>1100000</v>
      </c>
      <c r="E237" s="163">
        <v>0</v>
      </c>
      <c r="F237" s="114">
        <v>0</v>
      </c>
      <c r="G237" s="148">
        <v>0</v>
      </c>
      <c r="H237" s="114">
        <v>10600000</v>
      </c>
      <c r="I237" s="114">
        <v>70000000</v>
      </c>
      <c r="J237" s="114">
        <v>54000000</v>
      </c>
      <c r="K237" s="155">
        <f t="shared" si="19"/>
        <v>1356550196.6949685</v>
      </c>
      <c r="L237" s="117">
        <v>1.7999999999999999E-2</v>
      </c>
      <c r="M237" s="39">
        <v>0</v>
      </c>
      <c r="N237" s="132">
        <f t="shared" si="22"/>
        <v>1742933348.6297626</v>
      </c>
      <c r="O237" s="25">
        <v>1.7999999999999999E-2</v>
      </c>
      <c r="P237" s="39">
        <f t="shared" si="20"/>
        <v>1742933348.6297626</v>
      </c>
      <c r="Q237" s="169">
        <f t="shared" si="21"/>
        <v>3099483545.3247309</v>
      </c>
      <c r="R237" s="116">
        <f t="shared" si="23"/>
        <v>80600000</v>
      </c>
      <c r="S237" s="116">
        <f t="shared" si="24"/>
        <v>3153483545.3247309</v>
      </c>
    </row>
    <row r="238" spans="1:19" s="48" customFormat="1" x14ac:dyDescent="0.3">
      <c r="A238" s="49"/>
      <c r="B238" s="212"/>
      <c r="C238" s="50">
        <v>7</v>
      </c>
      <c r="D238" s="170">
        <v>1100000</v>
      </c>
      <c r="E238" s="163">
        <v>0</v>
      </c>
      <c r="F238" s="114">
        <v>0</v>
      </c>
      <c r="G238" s="148">
        <v>0</v>
      </c>
      <c r="H238" s="114">
        <v>10600000</v>
      </c>
      <c r="I238" s="114">
        <v>70000000</v>
      </c>
      <c r="J238" s="114">
        <v>54000000</v>
      </c>
      <c r="K238" s="155">
        <f t="shared" si="19"/>
        <v>1380968100.2354779</v>
      </c>
      <c r="L238" s="117">
        <v>1.7999999999999999E-2</v>
      </c>
      <c r="M238" s="39">
        <v>0</v>
      </c>
      <c r="N238" s="132">
        <f t="shared" si="22"/>
        <v>1775425948.9050984</v>
      </c>
      <c r="O238" s="25">
        <v>1.7999999999999999E-2</v>
      </c>
      <c r="P238" s="39">
        <f t="shared" si="20"/>
        <v>1775425948.9050984</v>
      </c>
      <c r="Q238" s="169">
        <f t="shared" si="21"/>
        <v>3156394049.1405764</v>
      </c>
      <c r="R238" s="116">
        <f t="shared" si="23"/>
        <v>80600000</v>
      </c>
      <c r="S238" s="116">
        <f t="shared" si="24"/>
        <v>3210394049.1405764</v>
      </c>
    </row>
    <row r="239" spans="1:19" s="48" customFormat="1" x14ac:dyDescent="0.3">
      <c r="A239" s="49"/>
      <c r="B239" s="212"/>
      <c r="C239" s="50">
        <v>8</v>
      </c>
      <c r="D239" s="170">
        <v>1100000</v>
      </c>
      <c r="E239" s="163">
        <v>0</v>
      </c>
      <c r="F239" s="114">
        <v>0</v>
      </c>
      <c r="G239" s="148">
        <v>0</v>
      </c>
      <c r="H239" s="114">
        <v>10600000</v>
      </c>
      <c r="I239" s="114">
        <v>70000000</v>
      </c>
      <c r="J239" s="114">
        <v>54000000</v>
      </c>
      <c r="K239" s="155">
        <f t="shared" si="19"/>
        <v>1405825526.0397165</v>
      </c>
      <c r="L239" s="117">
        <v>1.7999999999999999E-2</v>
      </c>
      <c r="M239" s="39">
        <v>0</v>
      </c>
      <c r="N239" s="132">
        <f t="shared" si="22"/>
        <v>1808503415.9853902</v>
      </c>
      <c r="O239" s="25">
        <v>1.7999999999999999E-2</v>
      </c>
      <c r="P239" s="39">
        <f t="shared" si="20"/>
        <v>1808503415.9853902</v>
      </c>
      <c r="Q239" s="169">
        <f t="shared" si="21"/>
        <v>3214328942.0251064</v>
      </c>
      <c r="R239" s="116">
        <f t="shared" si="23"/>
        <v>80600000</v>
      </c>
      <c r="S239" s="116">
        <f t="shared" si="24"/>
        <v>3268328942.0251064</v>
      </c>
    </row>
    <row r="240" spans="1:19" s="48" customFormat="1" x14ac:dyDescent="0.3">
      <c r="A240" s="49"/>
      <c r="B240" s="212"/>
      <c r="C240" s="50">
        <v>9</v>
      </c>
      <c r="D240" s="170">
        <v>1100000</v>
      </c>
      <c r="E240" s="163">
        <v>0</v>
      </c>
      <c r="F240" s="114">
        <v>0</v>
      </c>
      <c r="G240" s="148">
        <v>0</v>
      </c>
      <c r="H240" s="114">
        <v>10600000</v>
      </c>
      <c r="I240" s="114">
        <v>70000000</v>
      </c>
      <c r="J240" s="114">
        <v>54000000</v>
      </c>
      <c r="K240" s="155">
        <f t="shared" si="19"/>
        <v>1431130385.5084314</v>
      </c>
      <c r="L240" s="117">
        <v>1.7999999999999999E-2</v>
      </c>
      <c r="M240" s="39">
        <v>0</v>
      </c>
      <c r="N240" s="132">
        <f t="shared" si="22"/>
        <v>1842176277.4731271</v>
      </c>
      <c r="O240" s="25">
        <v>1.7999999999999999E-2</v>
      </c>
      <c r="P240" s="39">
        <f t="shared" si="20"/>
        <v>1842176277.4731271</v>
      </c>
      <c r="Q240" s="169">
        <f t="shared" si="21"/>
        <v>3273306662.9815588</v>
      </c>
      <c r="R240" s="116">
        <f t="shared" si="23"/>
        <v>80600000</v>
      </c>
      <c r="S240" s="116">
        <f t="shared" si="24"/>
        <v>3327306662.9815588</v>
      </c>
    </row>
    <row r="241" spans="1:19" s="48" customFormat="1" x14ac:dyDescent="0.3">
      <c r="A241" s="49"/>
      <c r="B241" s="212"/>
      <c r="C241" s="50">
        <v>10</v>
      </c>
      <c r="D241" s="170">
        <v>1100000</v>
      </c>
      <c r="E241" s="163">
        <v>0</v>
      </c>
      <c r="F241" s="114">
        <v>0</v>
      </c>
      <c r="G241" s="148">
        <v>0</v>
      </c>
      <c r="H241" s="114">
        <v>10600000</v>
      </c>
      <c r="I241" s="114">
        <v>70000000</v>
      </c>
      <c r="J241" s="114">
        <v>54000000</v>
      </c>
      <c r="K241" s="155">
        <f t="shared" si="19"/>
        <v>1456890732.4475832</v>
      </c>
      <c r="L241" s="117">
        <v>1.7999999999999999E-2</v>
      </c>
      <c r="M241" s="39">
        <v>0</v>
      </c>
      <c r="N241" s="132">
        <f t="shared" si="22"/>
        <v>1876455250.4676435</v>
      </c>
      <c r="O241" s="25">
        <v>1.7999999999999999E-2</v>
      </c>
      <c r="P241" s="39">
        <f t="shared" si="20"/>
        <v>1876455250.4676435</v>
      </c>
      <c r="Q241" s="169">
        <f t="shared" si="21"/>
        <v>3333345982.9152269</v>
      </c>
      <c r="R241" s="116">
        <f t="shared" si="23"/>
        <v>80600000</v>
      </c>
      <c r="S241" s="116">
        <f t="shared" si="24"/>
        <v>3387345982.9152269</v>
      </c>
    </row>
    <row r="242" spans="1:19" s="48" customFormat="1" ht="17.25" thickBot="1" x14ac:dyDescent="0.35">
      <c r="A242" s="51"/>
      <c r="B242" s="212"/>
      <c r="C242" s="52">
        <v>11</v>
      </c>
      <c r="D242" s="170">
        <v>1100000</v>
      </c>
      <c r="E242" s="163">
        <v>0</v>
      </c>
      <c r="F242" s="114">
        <v>0</v>
      </c>
      <c r="G242" s="148">
        <v>0</v>
      </c>
      <c r="H242" s="114">
        <v>10600000</v>
      </c>
      <c r="I242" s="114">
        <v>70000000</v>
      </c>
      <c r="J242" s="114">
        <v>54000000</v>
      </c>
      <c r="K242" s="155">
        <f t="shared" si="19"/>
        <v>1483114765.6316397</v>
      </c>
      <c r="L242" s="117">
        <v>1.7999999999999999E-2</v>
      </c>
      <c r="M242" s="39">
        <v>0</v>
      </c>
      <c r="N242" s="132">
        <f t="shared" si="22"/>
        <v>1911351244.9760611</v>
      </c>
      <c r="O242" s="94">
        <v>1.7999999999999999E-2</v>
      </c>
      <c r="P242" s="39">
        <f t="shared" si="20"/>
        <v>1911351244.9760611</v>
      </c>
      <c r="Q242" s="169">
        <f t="shared" si="21"/>
        <v>3394466010.6077008</v>
      </c>
      <c r="R242" s="116">
        <f t="shared" si="23"/>
        <v>80600000</v>
      </c>
      <c r="S242" s="116">
        <f t="shared" si="24"/>
        <v>3448466010.6077008</v>
      </c>
    </row>
    <row r="243" spans="1:19" s="48" customFormat="1" ht="17.25" thickBot="1" x14ac:dyDescent="0.35">
      <c r="A243" s="53"/>
      <c r="B243" s="212"/>
      <c r="C243" s="54">
        <v>12</v>
      </c>
      <c r="D243" s="170">
        <v>1100000</v>
      </c>
      <c r="E243" s="163">
        <v>0</v>
      </c>
      <c r="F243" s="114">
        <v>0</v>
      </c>
      <c r="G243" s="148">
        <v>0</v>
      </c>
      <c r="H243" s="114">
        <v>10600000</v>
      </c>
      <c r="I243" s="114">
        <v>70000000</v>
      </c>
      <c r="J243" s="114">
        <v>54000000</v>
      </c>
      <c r="K243" s="155">
        <f t="shared" si="19"/>
        <v>1509810831.4130092</v>
      </c>
      <c r="L243" s="117">
        <v>1.7999999999999999E-2</v>
      </c>
      <c r="M243" s="39">
        <v>0</v>
      </c>
      <c r="N243" s="132">
        <f t="shared" si="22"/>
        <v>1946875367.3856301</v>
      </c>
      <c r="O243" s="95">
        <v>1.7999999999999999E-2</v>
      </c>
      <c r="P243" s="39">
        <f t="shared" si="20"/>
        <v>1946875367.3856301</v>
      </c>
      <c r="Q243" s="169">
        <f t="shared" si="21"/>
        <v>3456686198.7986393</v>
      </c>
      <c r="R243" s="116">
        <f t="shared" si="23"/>
        <v>80600000</v>
      </c>
      <c r="S243" s="116">
        <f t="shared" si="24"/>
        <v>3510686198.7986393</v>
      </c>
    </row>
    <row r="244" spans="1:19" s="48" customFormat="1" x14ac:dyDescent="0.3">
      <c r="A244" s="46">
        <v>21</v>
      </c>
      <c r="B244" s="212">
        <v>2042</v>
      </c>
      <c r="C244" s="47">
        <v>1</v>
      </c>
      <c r="D244" s="170">
        <v>1100000</v>
      </c>
      <c r="E244" s="163">
        <v>0</v>
      </c>
      <c r="F244" s="114">
        <v>0</v>
      </c>
      <c r="G244" s="148">
        <v>0</v>
      </c>
      <c r="H244" s="114">
        <v>10600000</v>
      </c>
      <c r="I244" s="114">
        <v>70000000</v>
      </c>
      <c r="J244" s="114">
        <v>54000000</v>
      </c>
      <c r="K244" s="155">
        <f t="shared" si="19"/>
        <v>1536987426.3784432</v>
      </c>
      <c r="L244" s="117">
        <v>1.7999999999999999E-2</v>
      </c>
      <c r="M244" s="39">
        <v>0</v>
      </c>
      <c r="N244" s="132">
        <f t="shared" si="22"/>
        <v>1955767268.8551726</v>
      </c>
      <c r="O244" s="93">
        <v>4.0000000000000001E-3</v>
      </c>
      <c r="P244" s="39">
        <f t="shared" si="20"/>
        <v>1955767268.8551726</v>
      </c>
      <c r="Q244" s="169">
        <f t="shared" si="21"/>
        <v>3492754695.2336159</v>
      </c>
      <c r="R244" s="116">
        <f t="shared" si="23"/>
        <v>80600000</v>
      </c>
      <c r="S244" s="116">
        <f t="shared" si="24"/>
        <v>3546754695.2336159</v>
      </c>
    </row>
    <row r="245" spans="1:19" s="48" customFormat="1" x14ac:dyDescent="0.3">
      <c r="A245" s="49"/>
      <c r="B245" s="212"/>
      <c r="C245" s="50">
        <v>2</v>
      </c>
      <c r="D245" s="170">
        <v>1100000</v>
      </c>
      <c r="E245" s="163">
        <v>0</v>
      </c>
      <c r="F245" s="114">
        <v>0</v>
      </c>
      <c r="G245" s="148">
        <v>0</v>
      </c>
      <c r="H245" s="114">
        <v>10600000</v>
      </c>
      <c r="I245" s="114">
        <v>70000000</v>
      </c>
      <c r="J245" s="114">
        <v>54000000</v>
      </c>
      <c r="K245" s="155">
        <f t="shared" si="19"/>
        <v>1564653200.0532553</v>
      </c>
      <c r="L245" s="117">
        <v>1.7999999999999999E-2</v>
      </c>
      <c r="M245" s="39">
        <v>0</v>
      </c>
      <c r="N245" s="132">
        <f t="shared" si="22"/>
        <v>1992090879.6945658</v>
      </c>
      <c r="O245" s="25">
        <v>1.7999999999999999E-2</v>
      </c>
      <c r="P245" s="39">
        <f t="shared" si="20"/>
        <v>1992090879.6945658</v>
      </c>
      <c r="Q245" s="169">
        <f t="shared" si="21"/>
        <v>3556744079.7478209</v>
      </c>
      <c r="R245" s="116">
        <f t="shared" si="23"/>
        <v>80600000</v>
      </c>
      <c r="S245" s="116">
        <f t="shared" si="24"/>
        <v>3610744079.7478209</v>
      </c>
    </row>
    <row r="246" spans="1:19" s="48" customFormat="1" x14ac:dyDescent="0.3">
      <c r="A246" s="49"/>
      <c r="B246" s="212"/>
      <c r="C246" s="50">
        <v>3</v>
      </c>
      <c r="D246" s="170">
        <v>1100000</v>
      </c>
      <c r="E246" s="163">
        <v>0</v>
      </c>
      <c r="F246" s="114">
        <v>0</v>
      </c>
      <c r="G246" s="148">
        <v>0</v>
      </c>
      <c r="H246" s="114">
        <v>10600000</v>
      </c>
      <c r="I246" s="114">
        <v>70000000</v>
      </c>
      <c r="J246" s="114">
        <v>54000000</v>
      </c>
      <c r="K246" s="155">
        <f t="shared" si="19"/>
        <v>1592816957.6542139</v>
      </c>
      <c r="L246" s="117">
        <v>1.7999999999999999E-2</v>
      </c>
      <c r="M246" s="39">
        <v>0</v>
      </c>
      <c r="N246" s="132">
        <f t="shared" si="22"/>
        <v>2029068315.529068</v>
      </c>
      <c r="O246" s="25">
        <v>1.7999999999999999E-2</v>
      </c>
      <c r="P246" s="39">
        <f t="shared" si="20"/>
        <v>2029068315.529068</v>
      </c>
      <c r="Q246" s="169">
        <f t="shared" si="21"/>
        <v>3621885273.1832819</v>
      </c>
      <c r="R246" s="116">
        <f t="shared" si="23"/>
        <v>80600000</v>
      </c>
      <c r="S246" s="116">
        <f t="shared" si="24"/>
        <v>3675885273.1832819</v>
      </c>
    </row>
    <row r="247" spans="1:19" s="48" customFormat="1" x14ac:dyDescent="0.3">
      <c r="A247" s="49"/>
      <c r="B247" s="212"/>
      <c r="C247" s="50">
        <v>4</v>
      </c>
      <c r="D247" s="170">
        <v>1100000</v>
      </c>
      <c r="E247" s="163">
        <v>0</v>
      </c>
      <c r="F247" s="114">
        <v>0</v>
      </c>
      <c r="G247" s="148">
        <v>0</v>
      </c>
      <c r="H247" s="114">
        <v>10600000</v>
      </c>
      <c r="I247" s="114">
        <v>70000000</v>
      </c>
      <c r="J247" s="114">
        <v>54000000</v>
      </c>
      <c r="K247" s="155">
        <f t="shared" si="19"/>
        <v>1621487662.8919897</v>
      </c>
      <c r="L247" s="117">
        <v>1.7999999999999999E-2</v>
      </c>
      <c r="M247" s="39">
        <v>0</v>
      </c>
      <c r="N247" s="132">
        <f t="shared" si="22"/>
        <v>2066711345.2085912</v>
      </c>
      <c r="O247" s="25">
        <v>1.7999999999999999E-2</v>
      </c>
      <c r="P247" s="39">
        <f t="shared" si="20"/>
        <v>2066711345.2085912</v>
      </c>
      <c r="Q247" s="169">
        <f t="shared" si="21"/>
        <v>3688199008.1005812</v>
      </c>
      <c r="R247" s="116">
        <f t="shared" si="23"/>
        <v>80600000</v>
      </c>
      <c r="S247" s="116">
        <f t="shared" si="24"/>
        <v>3742199008.1005812</v>
      </c>
    </row>
    <row r="248" spans="1:19" s="48" customFormat="1" x14ac:dyDescent="0.3">
      <c r="A248" s="49"/>
      <c r="B248" s="212"/>
      <c r="C248" s="50">
        <v>5</v>
      </c>
      <c r="D248" s="170">
        <v>1100000</v>
      </c>
      <c r="E248" s="163">
        <v>0</v>
      </c>
      <c r="F248" s="114">
        <v>0</v>
      </c>
      <c r="G248" s="148">
        <v>0</v>
      </c>
      <c r="H248" s="114">
        <v>10600000</v>
      </c>
      <c r="I248" s="114">
        <v>70000000</v>
      </c>
      <c r="J248" s="114">
        <v>54000000</v>
      </c>
      <c r="K248" s="155">
        <f t="shared" si="19"/>
        <v>1650674440.8240454</v>
      </c>
      <c r="L248" s="117">
        <v>1.7999999999999999E-2</v>
      </c>
      <c r="M248" s="39">
        <v>0</v>
      </c>
      <c r="N248" s="132">
        <f t="shared" si="22"/>
        <v>2105031949.4223459</v>
      </c>
      <c r="O248" s="25">
        <v>1.7999999999999999E-2</v>
      </c>
      <c r="P248" s="39">
        <f t="shared" si="20"/>
        <v>2105031949.4223459</v>
      </c>
      <c r="Q248" s="169">
        <f t="shared" si="21"/>
        <v>3755706390.2463913</v>
      </c>
      <c r="R248" s="116">
        <f t="shared" si="23"/>
        <v>80600000</v>
      </c>
      <c r="S248" s="116">
        <f t="shared" si="24"/>
        <v>3809706390.2463913</v>
      </c>
    </row>
    <row r="249" spans="1:19" s="48" customFormat="1" x14ac:dyDescent="0.3">
      <c r="A249" s="49"/>
      <c r="B249" s="212"/>
      <c r="C249" s="50">
        <v>6</v>
      </c>
      <c r="D249" s="170">
        <v>1100000</v>
      </c>
      <c r="E249" s="163">
        <v>0</v>
      </c>
      <c r="F249" s="114">
        <v>0</v>
      </c>
      <c r="G249" s="148">
        <v>0</v>
      </c>
      <c r="H249" s="114">
        <v>10600000</v>
      </c>
      <c r="I249" s="114">
        <v>70000000</v>
      </c>
      <c r="J249" s="114">
        <v>54000000</v>
      </c>
      <c r="K249" s="155">
        <f t="shared" si="19"/>
        <v>1680386580.7588782</v>
      </c>
      <c r="L249" s="117">
        <v>1.7999999999999999E-2</v>
      </c>
      <c r="M249" s="39">
        <v>0</v>
      </c>
      <c r="N249" s="132">
        <f t="shared" si="22"/>
        <v>2144042324.5119481</v>
      </c>
      <c r="O249" s="25">
        <v>1.7999999999999999E-2</v>
      </c>
      <c r="P249" s="39">
        <f t="shared" si="20"/>
        <v>2144042324.5119481</v>
      </c>
      <c r="Q249" s="169">
        <f t="shared" si="21"/>
        <v>3824428905.2708263</v>
      </c>
      <c r="R249" s="116">
        <f t="shared" si="23"/>
        <v>80600000</v>
      </c>
      <c r="S249" s="116">
        <f t="shared" si="24"/>
        <v>3878428905.2708263</v>
      </c>
    </row>
    <row r="250" spans="1:19" s="48" customFormat="1" x14ac:dyDescent="0.3">
      <c r="A250" s="49"/>
      <c r="B250" s="212"/>
      <c r="C250" s="50">
        <v>7</v>
      </c>
      <c r="D250" s="170">
        <v>1100000</v>
      </c>
      <c r="E250" s="163">
        <v>0</v>
      </c>
      <c r="F250" s="114">
        <v>0</v>
      </c>
      <c r="G250" s="148">
        <v>0</v>
      </c>
      <c r="H250" s="114">
        <v>10600000</v>
      </c>
      <c r="I250" s="114">
        <v>70000000</v>
      </c>
      <c r="J250" s="114">
        <v>54000000</v>
      </c>
      <c r="K250" s="155">
        <f t="shared" si="19"/>
        <v>1710633539.212538</v>
      </c>
      <c r="L250" s="117">
        <v>1.7999999999999999E-2</v>
      </c>
      <c r="M250" s="39">
        <v>0</v>
      </c>
      <c r="N250" s="132">
        <f t="shared" si="22"/>
        <v>2183754886.3531632</v>
      </c>
      <c r="O250" s="25">
        <v>1.7999999999999999E-2</v>
      </c>
      <c r="P250" s="39">
        <f t="shared" si="20"/>
        <v>2183754886.3531632</v>
      </c>
      <c r="Q250" s="169">
        <f t="shared" si="21"/>
        <v>3894388425.5657015</v>
      </c>
      <c r="R250" s="116">
        <f t="shared" si="23"/>
        <v>80600000</v>
      </c>
      <c r="S250" s="116">
        <f t="shared" si="24"/>
        <v>3948388425.5657015</v>
      </c>
    </row>
    <row r="251" spans="1:19" s="48" customFormat="1" x14ac:dyDescent="0.3">
      <c r="A251" s="49"/>
      <c r="B251" s="212"/>
      <c r="C251" s="50">
        <v>8</v>
      </c>
      <c r="D251" s="170">
        <v>1100000</v>
      </c>
      <c r="E251" s="163">
        <v>0</v>
      </c>
      <c r="F251" s="114">
        <v>0</v>
      </c>
      <c r="G251" s="148">
        <v>0</v>
      </c>
      <c r="H251" s="114">
        <v>10600000</v>
      </c>
      <c r="I251" s="114">
        <v>70000000</v>
      </c>
      <c r="J251" s="114">
        <v>54000000</v>
      </c>
      <c r="K251" s="155">
        <f t="shared" si="19"/>
        <v>1741424942.9183636</v>
      </c>
      <c r="L251" s="117">
        <v>1.7999999999999999E-2</v>
      </c>
      <c r="M251" s="39">
        <v>0</v>
      </c>
      <c r="N251" s="132">
        <f t="shared" si="22"/>
        <v>2224182274.3075204</v>
      </c>
      <c r="O251" s="25">
        <v>1.7999999999999999E-2</v>
      </c>
      <c r="P251" s="39">
        <f t="shared" si="20"/>
        <v>2224182274.3075204</v>
      </c>
      <c r="Q251" s="169">
        <f t="shared" si="21"/>
        <v>3965607217.225884</v>
      </c>
      <c r="R251" s="116">
        <f t="shared" si="23"/>
        <v>80600000</v>
      </c>
      <c r="S251" s="116">
        <f t="shared" si="24"/>
        <v>4019607217.225884</v>
      </c>
    </row>
    <row r="252" spans="1:19" s="48" customFormat="1" x14ac:dyDescent="0.3">
      <c r="A252" s="49"/>
      <c r="B252" s="212"/>
      <c r="C252" s="50">
        <v>9</v>
      </c>
      <c r="D252" s="170">
        <v>1100000</v>
      </c>
      <c r="E252" s="163">
        <v>0</v>
      </c>
      <c r="F252" s="114">
        <v>0</v>
      </c>
      <c r="G252" s="148">
        <v>0</v>
      </c>
      <c r="H252" s="114">
        <v>10600000</v>
      </c>
      <c r="I252" s="114">
        <v>70000000</v>
      </c>
      <c r="J252" s="114">
        <v>54000000</v>
      </c>
      <c r="K252" s="155">
        <f t="shared" si="19"/>
        <v>1772770591.8908942</v>
      </c>
      <c r="L252" s="117">
        <v>1.7999999999999999E-2</v>
      </c>
      <c r="M252" s="39">
        <v>0</v>
      </c>
      <c r="N252" s="132">
        <f t="shared" si="22"/>
        <v>2265337355.2450557</v>
      </c>
      <c r="O252" s="25">
        <v>1.7999999999999999E-2</v>
      </c>
      <c r="P252" s="39">
        <f t="shared" si="20"/>
        <v>2265337355.2450557</v>
      </c>
      <c r="Q252" s="169">
        <f t="shared" si="21"/>
        <v>4038107947.1359501</v>
      </c>
      <c r="R252" s="116">
        <f t="shared" si="23"/>
        <v>80600000</v>
      </c>
      <c r="S252" s="116">
        <f t="shared" si="24"/>
        <v>4092107947.1359501</v>
      </c>
    </row>
    <row r="253" spans="1:19" s="48" customFormat="1" x14ac:dyDescent="0.3">
      <c r="A253" s="49"/>
      <c r="B253" s="212"/>
      <c r="C253" s="50">
        <v>10</v>
      </c>
      <c r="D253" s="170">
        <v>1100000</v>
      </c>
      <c r="E253" s="163">
        <v>0</v>
      </c>
      <c r="F253" s="114">
        <v>0</v>
      </c>
      <c r="G253" s="148">
        <v>0</v>
      </c>
      <c r="H253" s="114">
        <v>10600000</v>
      </c>
      <c r="I253" s="114">
        <v>70000000</v>
      </c>
      <c r="J253" s="114">
        <v>54000000</v>
      </c>
      <c r="K253" s="155">
        <f t="shared" si="19"/>
        <v>1804680462.5449302</v>
      </c>
      <c r="L253" s="117">
        <v>1.7999999999999999E-2</v>
      </c>
      <c r="M253" s="39">
        <v>0</v>
      </c>
      <c r="N253" s="132">
        <f t="shared" si="22"/>
        <v>2307233227.6394668</v>
      </c>
      <c r="O253" s="25">
        <v>1.7999999999999999E-2</v>
      </c>
      <c r="P253" s="39">
        <f t="shared" si="20"/>
        <v>2307233227.6394668</v>
      </c>
      <c r="Q253" s="169">
        <f t="shared" si="21"/>
        <v>4111913690.1843967</v>
      </c>
      <c r="R253" s="116">
        <f t="shared" si="23"/>
        <v>80600000</v>
      </c>
      <c r="S253" s="116">
        <f t="shared" si="24"/>
        <v>4165913690.1843967</v>
      </c>
    </row>
    <row r="254" spans="1:19" s="48" customFormat="1" ht="17.25" thickBot="1" x14ac:dyDescent="0.35">
      <c r="A254" s="51"/>
      <c r="B254" s="212"/>
      <c r="C254" s="52">
        <v>11</v>
      </c>
      <c r="D254" s="170">
        <v>1100000</v>
      </c>
      <c r="E254" s="163">
        <v>0</v>
      </c>
      <c r="F254" s="114">
        <v>0</v>
      </c>
      <c r="G254" s="148">
        <v>0</v>
      </c>
      <c r="H254" s="114">
        <v>10600000</v>
      </c>
      <c r="I254" s="114">
        <v>70000000</v>
      </c>
      <c r="J254" s="114">
        <v>54000000</v>
      </c>
      <c r="K254" s="155">
        <f t="shared" si="19"/>
        <v>1837164710.870739</v>
      </c>
      <c r="L254" s="117">
        <v>1.7999999999999999E-2</v>
      </c>
      <c r="M254" s="39">
        <v>0</v>
      </c>
      <c r="N254" s="132">
        <f t="shared" si="22"/>
        <v>2349883225.7369771</v>
      </c>
      <c r="O254" s="94">
        <v>1.7999999999999999E-2</v>
      </c>
      <c r="P254" s="39">
        <f t="shared" si="20"/>
        <v>2349883225.7369771</v>
      </c>
      <c r="Q254" s="169">
        <f t="shared" si="21"/>
        <v>4187047936.6077161</v>
      </c>
      <c r="R254" s="116">
        <f t="shared" si="23"/>
        <v>80600000</v>
      </c>
      <c r="S254" s="116">
        <f t="shared" si="24"/>
        <v>4241047936.6077161</v>
      </c>
    </row>
    <row r="255" spans="1:19" s="48" customFormat="1" ht="17.25" thickBot="1" x14ac:dyDescent="0.35">
      <c r="A255" s="53"/>
      <c r="B255" s="212"/>
      <c r="C255" s="54">
        <v>12</v>
      </c>
      <c r="D255" s="170">
        <v>1100000</v>
      </c>
      <c r="E255" s="163">
        <v>0</v>
      </c>
      <c r="F255" s="114">
        <v>0</v>
      </c>
      <c r="G255" s="148">
        <v>0</v>
      </c>
      <c r="H255" s="114">
        <v>10600000</v>
      </c>
      <c r="I255" s="114">
        <v>70000000</v>
      </c>
      <c r="J255" s="114">
        <v>54000000</v>
      </c>
      <c r="K255" s="155">
        <f t="shared" si="19"/>
        <v>1870233675.6664124</v>
      </c>
      <c r="L255" s="117">
        <v>1.7999999999999999E-2</v>
      </c>
      <c r="M255" s="39">
        <v>0</v>
      </c>
      <c r="N255" s="132">
        <f t="shared" si="22"/>
        <v>2393300923.8002429</v>
      </c>
      <c r="O255" s="95">
        <v>1.7999999999999999E-2</v>
      </c>
      <c r="P255" s="39">
        <f t="shared" si="20"/>
        <v>2393300923.8002429</v>
      </c>
      <c r="Q255" s="169">
        <f t="shared" si="21"/>
        <v>4263534599.4666553</v>
      </c>
      <c r="R255" s="116">
        <f t="shared" si="23"/>
        <v>80600000</v>
      </c>
      <c r="S255" s="116">
        <f t="shared" si="24"/>
        <v>4317534599.4666557</v>
      </c>
    </row>
  </sheetData>
  <mergeCells count="29">
    <mergeCell ref="M1:P1"/>
    <mergeCell ref="B4:B15"/>
    <mergeCell ref="A1:C2"/>
    <mergeCell ref="D1:G1"/>
    <mergeCell ref="J1:L1"/>
    <mergeCell ref="H1:I1"/>
    <mergeCell ref="B148:B159"/>
    <mergeCell ref="B16:B27"/>
    <mergeCell ref="B28:B39"/>
    <mergeCell ref="B40:B51"/>
    <mergeCell ref="B52:B63"/>
    <mergeCell ref="B64:B75"/>
    <mergeCell ref="B76:B87"/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opLeftCell="C19" zoomScale="85" zoomScaleNormal="85" workbookViewId="0">
      <selection activeCell="B60" sqref="A60:XFD60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89" bestFit="1" customWidth="1"/>
    <col min="6" max="6" width="12.125" style="1" customWidth="1"/>
    <col min="7" max="7" width="13.875" style="1" bestFit="1" customWidth="1"/>
    <col min="8" max="8" width="9.875" style="89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16384" width="9" style="1"/>
  </cols>
  <sheetData>
    <row r="1" spans="1:20" x14ac:dyDescent="0.3">
      <c r="G1" s="228" t="s">
        <v>164</v>
      </c>
      <c r="H1" s="228"/>
    </row>
    <row r="2" spans="1:20" s="135" customFormat="1" x14ac:dyDescent="0.3">
      <c r="C2" s="135" t="s">
        <v>185</v>
      </c>
      <c r="D2" s="135" t="s">
        <v>0</v>
      </c>
      <c r="E2" s="135" t="s">
        <v>1</v>
      </c>
      <c r="F2" s="135" t="s">
        <v>167</v>
      </c>
      <c r="G2" s="135" t="s">
        <v>168</v>
      </c>
      <c r="H2" s="135" t="s">
        <v>163</v>
      </c>
      <c r="I2" s="135" t="s">
        <v>2</v>
      </c>
      <c r="J2" s="135" t="s">
        <v>293</v>
      </c>
      <c r="K2" s="135" t="s">
        <v>3</v>
      </c>
      <c r="L2" s="135" t="s">
        <v>294</v>
      </c>
      <c r="M2" s="135" t="s">
        <v>4</v>
      </c>
      <c r="N2" s="135" t="s">
        <v>5</v>
      </c>
      <c r="O2" s="135" t="s">
        <v>9</v>
      </c>
      <c r="P2" s="135" t="s">
        <v>6</v>
      </c>
      <c r="Q2" s="135" t="s">
        <v>186</v>
      </c>
      <c r="R2" s="135" t="s">
        <v>7</v>
      </c>
      <c r="S2" s="135" t="s">
        <v>10</v>
      </c>
      <c r="T2" s="135" t="s">
        <v>8</v>
      </c>
    </row>
    <row r="3" spans="1:20" s="187" customFormat="1" x14ac:dyDescent="0.3">
      <c r="A3" s="229">
        <v>2023</v>
      </c>
      <c r="B3" s="187" t="s">
        <v>73</v>
      </c>
      <c r="C3" s="188">
        <v>8340000</v>
      </c>
      <c r="D3" s="188">
        <v>0</v>
      </c>
      <c r="E3" s="188">
        <v>2500000</v>
      </c>
      <c r="F3" s="188"/>
      <c r="G3" s="188"/>
      <c r="H3" s="188"/>
      <c r="I3" s="188">
        <v>300000</v>
      </c>
      <c r="J3" s="188">
        <v>100000</v>
      </c>
      <c r="K3" s="188">
        <v>450000</v>
      </c>
      <c r="L3" s="188">
        <v>100000</v>
      </c>
      <c r="M3" s="188">
        <v>170000</v>
      </c>
      <c r="N3" s="188">
        <v>0</v>
      </c>
      <c r="O3" s="188">
        <v>100000</v>
      </c>
      <c r="P3" s="188">
        <v>0</v>
      </c>
      <c r="Q3" s="188">
        <v>3300000</v>
      </c>
      <c r="R3" s="188">
        <v>1300000</v>
      </c>
      <c r="S3" s="188">
        <f t="shared" ref="S3:S34" si="0">SUM(D3:R3)</f>
        <v>8320000</v>
      </c>
      <c r="T3" s="188">
        <f xml:space="preserve"> C3 - S3</f>
        <v>20000</v>
      </c>
    </row>
    <row r="4" spans="1:20" s="187" customFormat="1" x14ac:dyDescent="0.3">
      <c r="A4" s="229"/>
      <c r="B4" s="187" t="s">
        <v>74</v>
      </c>
      <c r="C4" s="188"/>
      <c r="D4" s="188">
        <v>0</v>
      </c>
      <c r="E4" s="188">
        <v>2500000</v>
      </c>
      <c r="F4" s="188"/>
      <c r="G4" s="188"/>
      <c r="H4" s="188"/>
      <c r="I4" s="188">
        <v>300000</v>
      </c>
      <c r="J4" s="188">
        <v>100000</v>
      </c>
      <c r="K4" s="188">
        <v>450000</v>
      </c>
      <c r="L4" s="188">
        <v>100000</v>
      </c>
      <c r="M4" s="188">
        <v>170000</v>
      </c>
      <c r="N4" s="188">
        <v>0</v>
      </c>
      <c r="O4" s="188">
        <v>100000</v>
      </c>
      <c r="P4" s="188">
        <v>0</v>
      </c>
      <c r="Q4" s="188">
        <v>3500000</v>
      </c>
      <c r="R4" s="188">
        <v>0</v>
      </c>
      <c r="S4" s="188">
        <f t="shared" si="0"/>
        <v>7220000</v>
      </c>
    </row>
    <row r="5" spans="1:20" s="189" customFormat="1" x14ac:dyDescent="0.3">
      <c r="A5" s="229"/>
      <c r="B5" s="189" t="s">
        <v>75</v>
      </c>
      <c r="C5" s="190"/>
      <c r="D5" s="190">
        <v>650000</v>
      </c>
      <c r="E5" s="190">
        <v>2500000</v>
      </c>
      <c r="F5" s="190"/>
      <c r="G5" s="190"/>
      <c r="H5" s="190"/>
      <c r="I5" s="190">
        <v>300000</v>
      </c>
      <c r="J5" s="190">
        <v>100000</v>
      </c>
      <c r="K5" s="190">
        <v>450000</v>
      </c>
      <c r="L5" s="190">
        <v>100000</v>
      </c>
      <c r="M5" s="190">
        <v>170000</v>
      </c>
      <c r="N5" s="190">
        <v>0</v>
      </c>
      <c r="O5" s="190">
        <v>100000</v>
      </c>
      <c r="P5" s="190">
        <v>0</v>
      </c>
      <c r="Q5" s="190">
        <v>2500000</v>
      </c>
      <c r="R5" s="190">
        <v>0</v>
      </c>
      <c r="S5" s="190">
        <f t="shared" si="0"/>
        <v>6870000</v>
      </c>
    </row>
    <row r="6" spans="1:20" s="187" customFormat="1" x14ac:dyDescent="0.3">
      <c r="A6" s="229"/>
      <c r="B6" s="187" t="s">
        <v>76</v>
      </c>
      <c r="C6" s="188"/>
      <c r="D6" s="188">
        <v>1885000</v>
      </c>
      <c r="E6" s="188">
        <v>500000</v>
      </c>
      <c r="F6" s="188"/>
      <c r="G6" s="188"/>
      <c r="H6" s="188"/>
      <c r="I6" s="188">
        <v>500000</v>
      </c>
      <c r="J6" s="188">
        <v>100000</v>
      </c>
      <c r="K6" s="188">
        <v>450000</v>
      </c>
      <c r="L6" s="188">
        <v>100000</v>
      </c>
      <c r="M6" s="188">
        <v>170000</v>
      </c>
      <c r="N6" s="188">
        <v>0</v>
      </c>
      <c r="O6" s="188">
        <v>100000</v>
      </c>
      <c r="P6" s="188">
        <v>0</v>
      </c>
      <c r="Q6" s="188">
        <v>2550000</v>
      </c>
      <c r="R6" s="188">
        <v>0</v>
      </c>
      <c r="S6" s="188">
        <f t="shared" si="0"/>
        <v>6355000</v>
      </c>
    </row>
    <row r="7" spans="1:20" s="187" customFormat="1" x14ac:dyDescent="0.3">
      <c r="A7" s="229"/>
      <c r="B7" s="187" t="s">
        <v>77</v>
      </c>
      <c r="C7" s="188"/>
      <c r="D7" s="188">
        <v>1000000</v>
      </c>
      <c r="E7" s="188">
        <v>100000</v>
      </c>
      <c r="F7" s="188">
        <v>420000</v>
      </c>
      <c r="G7" s="188">
        <v>100000</v>
      </c>
      <c r="H7" s="188">
        <v>400000</v>
      </c>
      <c r="I7" s="188">
        <v>500000</v>
      </c>
      <c r="J7" s="188">
        <v>100000</v>
      </c>
      <c r="K7" s="188">
        <v>630000</v>
      </c>
      <c r="L7" s="188">
        <v>100000</v>
      </c>
      <c r="M7" s="188">
        <v>170000</v>
      </c>
      <c r="N7" s="188">
        <v>0</v>
      </c>
      <c r="O7" s="188">
        <v>100000</v>
      </c>
      <c r="P7" s="188">
        <v>0</v>
      </c>
      <c r="Q7" s="188">
        <v>2800000</v>
      </c>
      <c r="R7" s="188">
        <v>400000</v>
      </c>
      <c r="S7" s="188">
        <f t="shared" si="0"/>
        <v>6820000</v>
      </c>
    </row>
    <row r="8" spans="1:20" s="187" customFormat="1" x14ac:dyDescent="0.3">
      <c r="A8" s="229"/>
      <c r="B8" s="187" t="s">
        <v>78</v>
      </c>
      <c r="C8" s="188"/>
      <c r="D8" s="188">
        <v>1000000</v>
      </c>
      <c r="E8" s="188">
        <v>1000000</v>
      </c>
      <c r="F8" s="188">
        <v>420000</v>
      </c>
      <c r="G8" s="188">
        <v>750000</v>
      </c>
      <c r="H8" s="188">
        <v>500000</v>
      </c>
      <c r="I8" s="188">
        <v>500000</v>
      </c>
      <c r="J8" s="188">
        <v>100000</v>
      </c>
      <c r="K8" s="188">
        <v>630000</v>
      </c>
      <c r="L8" s="188">
        <v>100000</v>
      </c>
      <c r="M8" s="188">
        <v>170000</v>
      </c>
      <c r="N8" s="188">
        <v>0</v>
      </c>
      <c r="O8" s="188">
        <v>100000</v>
      </c>
      <c r="P8" s="188">
        <v>0</v>
      </c>
      <c r="Q8" s="188">
        <v>2900000</v>
      </c>
      <c r="R8" s="188">
        <v>0</v>
      </c>
      <c r="S8" s="188">
        <f t="shared" si="0"/>
        <v>8170000</v>
      </c>
    </row>
    <row r="9" spans="1:20" s="187" customFormat="1" x14ac:dyDescent="0.3">
      <c r="A9" s="229"/>
      <c r="B9" s="187" t="s">
        <v>79</v>
      </c>
      <c r="C9" s="188"/>
      <c r="D9" s="188">
        <v>1000000</v>
      </c>
      <c r="E9" s="188">
        <v>1000000</v>
      </c>
      <c r="F9" s="188">
        <v>420000</v>
      </c>
      <c r="G9" s="188">
        <v>750000</v>
      </c>
      <c r="H9" s="188">
        <v>500000</v>
      </c>
      <c r="I9" s="188">
        <v>500000</v>
      </c>
      <c r="J9" s="188">
        <v>100000</v>
      </c>
      <c r="K9" s="188">
        <v>630000</v>
      </c>
      <c r="L9" s="188">
        <v>100000</v>
      </c>
      <c r="M9" s="188">
        <v>170000</v>
      </c>
      <c r="N9" s="188">
        <v>0</v>
      </c>
      <c r="O9" s="188">
        <v>100000</v>
      </c>
      <c r="P9" s="188">
        <v>0</v>
      </c>
      <c r="Q9" s="188">
        <v>2000000</v>
      </c>
      <c r="R9" s="188">
        <v>0</v>
      </c>
      <c r="S9" s="188">
        <f t="shared" si="0"/>
        <v>7270000</v>
      </c>
    </row>
    <row r="10" spans="1:20" s="187" customFormat="1" x14ac:dyDescent="0.3">
      <c r="A10" s="229"/>
      <c r="B10" s="187" t="s">
        <v>80</v>
      </c>
      <c r="C10" s="188"/>
      <c r="D10" s="188">
        <v>1000000</v>
      </c>
      <c r="E10" s="188">
        <v>1000000</v>
      </c>
      <c r="F10" s="188">
        <v>420000</v>
      </c>
      <c r="G10" s="188">
        <v>750000</v>
      </c>
      <c r="H10" s="188">
        <v>500000</v>
      </c>
      <c r="I10" s="188">
        <v>500000</v>
      </c>
      <c r="J10" s="188">
        <v>100000</v>
      </c>
      <c r="K10" s="188">
        <v>630000</v>
      </c>
      <c r="L10" s="188">
        <v>100000</v>
      </c>
      <c r="M10" s="188">
        <v>170000</v>
      </c>
      <c r="N10" s="188">
        <v>0</v>
      </c>
      <c r="O10" s="188">
        <v>100000</v>
      </c>
      <c r="P10" s="188">
        <v>0</v>
      </c>
      <c r="Q10" s="188">
        <v>2000000</v>
      </c>
      <c r="R10" s="188">
        <v>0</v>
      </c>
      <c r="S10" s="188">
        <f t="shared" si="0"/>
        <v>7270000</v>
      </c>
    </row>
    <row r="11" spans="1:20" s="187" customFormat="1" x14ac:dyDescent="0.3">
      <c r="A11" s="229"/>
      <c r="B11" s="187" t="s">
        <v>81</v>
      </c>
      <c r="C11" s="188"/>
      <c r="D11" s="188">
        <v>1000000</v>
      </c>
      <c r="E11" s="188">
        <v>1000000</v>
      </c>
      <c r="F11" s="188">
        <v>420000</v>
      </c>
      <c r="G11" s="188">
        <v>400000</v>
      </c>
      <c r="H11" s="188">
        <v>100000</v>
      </c>
      <c r="I11" s="188">
        <v>400000</v>
      </c>
      <c r="J11" s="188">
        <v>100000</v>
      </c>
      <c r="K11" s="188">
        <v>630000</v>
      </c>
      <c r="L11" s="188">
        <v>100000</v>
      </c>
      <c r="M11" s="188">
        <v>150000</v>
      </c>
      <c r="N11" s="188">
        <v>0</v>
      </c>
      <c r="O11" s="188">
        <v>100000</v>
      </c>
      <c r="P11" s="188">
        <v>0</v>
      </c>
      <c r="Q11" s="188">
        <v>3000000</v>
      </c>
      <c r="R11" s="188">
        <v>3580000</v>
      </c>
      <c r="S11" s="188">
        <f t="shared" si="0"/>
        <v>10980000</v>
      </c>
    </row>
    <row r="12" spans="1:20" s="187" customFormat="1" x14ac:dyDescent="0.3">
      <c r="A12" s="229"/>
      <c r="B12" s="187" t="s">
        <v>82</v>
      </c>
      <c r="C12" s="188"/>
      <c r="D12" s="188">
        <v>0</v>
      </c>
      <c r="E12" s="188">
        <v>7000000</v>
      </c>
      <c r="F12" s="188">
        <v>420000</v>
      </c>
      <c r="G12" s="188">
        <v>400000</v>
      </c>
      <c r="H12" s="188">
        <v>100000</v>
      </c>
      <c r="I12" s="188">
        <v>400000</v>
      </c>
      <c r="J12" s="188">
        <v>100000</v>
      </c>
      <c r="K12" s="188">
        <v>630000</v>
      </c>
      <c r="L12" s="188">
        <v>100000</v>
      </c>
      <c r="M12" s="188">
        <v>1000000</v>
      </c>
      <c r="N12" s="188">
        <v>0</v>
      </c>
      <c r="O12" s="188">
        <v>100000</v>
      </c>
      <c r="P12" s="188">
        <v>0</v>
      </c>
      <c r="Q12" s="188">
        <v>3000000</v>
      </c>
      <c r="R12" s="188">
        <v>580000</v>
      </c>
      <c r="S12" s="188">
        <f t="shared" si="0"/>
        <v>13830000</v>
      </c>
      <c r="T12" s="188">
        <v>11500000</v>
      </c>
    </row>
    <row r="13" spans="1:20" s="187" customFormat="1" x14ac:dyDescent="0.3">
      <c r="A13" s="229"/>
      <c r="B13" s="187" t="s">
        <v>83</v>
      </c>
      <c r="C13" s="188">
        <f xml:space="preserve"> T12 + 7150000</f>
        <v>18650000</v>
      </c>
      <c r="D13" s="188">
        <v>0</v>
      </c>
      <c r="E13" s="188">
        <v>4000000</v>
      </c>
      <c r="F13" s="188">
        <v>420000</v>
      </c>
      <c r="G13" s="188">
        <v>300000</v>
      </c>
      <c r="H13" s="188">
        <v>100000</v>
      </c>
      <c r="I13" s="188">
        <v>200000</v>
      </c>
      <c r="J13" s="188">
        <v>100000</v>
      </c>
      <c r="K13" s="188">
        <v>630000</v>
      </c>
      <c r="L13" s="188">
        <v>100000</v>
      </c>
      <c r="M13" s="188">
        <v>1000000</v>
      </c>
      <c r="N13" s="188">
        <v>0</v>
      </c>
      <c r="O13" s="188">
        <v>100000</v>
      </c>
      <c r="P13" s="188">
        <v>750000</v>
      </c>
      <c r="Q13" s="188">
        <v>3000000</v>
      </c>
      <c r="R13" s="188">
        <f xml:space="preserve"> 580000 + 5400000 +700000</f>
        <v>6680000</v>
      </c>
      <c r="S13" s="188">
        <f t="shared" si="0"/>
        <v>17380000</v>
      </c>
      <c r="T13" s="188">
        <f t="shared" ref="T13:T44" si="1" xml:space="preserve"> C13 - S13</f>
        <v>1270000</v>
      </c>
    </row>
    <row r="14" spans="1:20" s="205" customFormat="1" ht="17.25" thickBot="1" x14ac:dyDescent="0.35">
      <c r="A14" s="229"/>
      <c r="B14" s="205" t="s">
        <v>84</v>
      </c>
      <c r="C14" s="206">
        <f xml:space="preserve"> T13 + 7150000</f>
        <v>8420000</v>
      </c>
      <c r="D14" s="206">
        <v>0</v>
      </c>
      <c r="E14" s="206">
        <v>1400000</v>
      </c>
      <c r="F14" s="206">
        <v>420000</v>
      </c>
      <c r="G14" s="206">
        <v>0</v>
      </c>
      <c r="H14" s="206">
        <v>100000</v>
      </c>
      <c r="I14" s="206">
        <v>200000</v>
      </c>
      <c r="J14" s="206">
        <v>100000</v>
      </c>
      <c r="K14" s="206">
        <v>630000</v>
      </c>
      <c r="L14" s="206">
        <v>100000</v>
      </c>
      <c r="M14" s="206">
        <v>600000</v>
      </c>
      <c r="N14" s="206">
        <v>0</v>
      </c>
      <c r="O14" s="206">
        <v>100000</v>
      </c>
      <c r="P14" s="206">
        <v>300000</v>
      </c>
      <c r="Q14" s="206">
        <v>3000000</v>
      </c>
      <c r="R14" s="206">
        <v>1580000</v>
      </c>
      <c r="S14" s="206">
        <f t="shared" si="0"/>
        <v>8530000</v>
      </c>
      <c r="T14" s="206">
        <f xml:space="preserve"> C14 - S14 +1000000</f>
        <v>890000</v>
      </c>
    </row>
    <row r="15" spans="1:20" s="79" customFormat="1" x14ac:dyDescent="0.3">
      <c r="A15" s="229">
        <v>2024</v>
      </c>
      <c r="B15" s="79" t="s">
        <v>73</v>
      </c>
      <c r="C15" s="199">
        <f xml:space="preserve"> T14 + 7150000 +340000</f>
        <v>8380000</v>
      </c>
      <c r="D15" s="200">
        <v>0</v>
      </c>
      <c r="E15" s="200">
        <v>0</v>
      </c>
      <c r="F15" s="202">
        <v>420000</v>
      </c>
      <c r="G15" s="200">
        <v>300000</v>
      </c>
      <c r="H15" s="201">
        <v>100000</v>
      </c>
      <c r="I15" s="202">
        <v>200000</v>
      </c>
      <c r="J15" s="202">
        <v>100000</v>
      </c>
      <c r="K15" s="202">
        <v>630000</v>
      </c>
      <c r="L15" s="202">
        <v>100000</v>
      </c>
      <c r="M15" s="203">
        <v>230000</v>
      </c>
      <c r="N15" s="202">
        <v>0</v>
      </c>
      <c r="O15" s="202">
        <v>100000</v>
      </c>
      <c r="P15" s="202">
        <v>0</v>
      </c>
      <c r="Q15" s="202">
        <v>3000000</v>
      </c>
      <c r="R15" s="204">
        <v>890000</v>
      </c>
      <c r="S15" s="202">
        <f t="shared" si="0"/>
        <v>6070000</v>
      </c>
      <c r="T15" s="202">
        <f t="shared" si="1"/>
        <v>2310000</v>
      </c>
    </row>
    <row r="16" spans="1:20" s="18" customFormat="1" x14ac:dyDescent="0.3">
      <c r="A16" s="229"/>
      <c r="B16" s="18" t="s">
        <v>74</v>
      </c>
      <c r="C16" s="191">
        <f xml:space="preserve"> T15 + 7370000 + 1800000</f>
        <v>11480000</v>
      </c>
      <c r="D16" s="192">
        <v>0</v>
      </c>
      <c r="E16" s="192">
        <v>0</v>
      </c>
      <c r="F16" s="192">
        <v>420000</v>
      </c>
      <c r="G16" s="200">
        <v>300000</v>
      </c>
      <c r="H16" s="192">
        <v>100000</v>
      </c>
      <c r="I16" s="192">
        <v>200000</v>
      </c>
      <c r="J16" s="192">
        <v>100000</v>
      </c>
      <c r="K16" s="192">
        <v>630000</v>
      </c>
      <c r="L16" s="192">
        <v>100000</v>
      </c>
      <c r="M16" s="192">
        <v>150000</v>
      </c>
      <c r="N16" s="192">
        <v>0</v>
      </c>
      <c r="O16" s="192">
        <v>100000</v>
      </c>
      <c r="P16" s="2">
        <v>1500000</v>
      </c>
      <c r="Q16" s="2">
        <v>2000000</v>
      </c>
      <c r="R16" s="192">
        <v>0</v>
      </c>
      <c r="S16" s="192">
        <f t="shared" si="0"/>
        <v>5600000</v>
      </c>
      <c r="T16" s="192">
        <f t="shared" si="1"/>
        <v>5880000</v>
      </c>
    </row>
    <row r="17" spans="1:20" s="32" customFormat="1" x14ac:dyDescent="0.3">
      <c r="A17" s="229"/>
      <c r="B17" s="32" t="s">
        <v>75</v>
      </c>
      <c r="C17" s="191">
        <f xml:space="preserve"> T16 + 7370000</f>
        <v>13250000</v>
      </c>
      <c r="D17" s="192">
        <v>0</v>
      </c>
      <c r="E17" s="192">
        <v>0</v>
      </c>
      <c r="F17" s="191">
        <v>420000</v>
      </c>
      <c r="G17" s="200">
        <v>300000</v>
      </c>
      <c r="H17" s="191">
        <v>100000</v>
      </c>
      <c r="I17" s="191">
        <v>200000</v>
      </c>
      <c r="J17" s="191">
        <v>100000</v>
      </c>
      <c r="K17" s="191">
        <v>630000</v>
      </c>
      <c r="L17" s="191">
        <v>100000</v>
      </c>
      <c r="M17" s="191">
        <v>150000</v>
      </c>
      <c r="N17" s="191">
        <v>0</v>
      </c>
      <c r="O17" s="191">
        <v>100000</v>
      </c>
      <c r="P17" s="192">
        <v>0</v>
      </c>
      <c r="Q17" s="2">
        <v>2000000</v>
      </c>
      <c r="R17" s="191">
        <f xml:space="preserve"> 5400000</f>
        <v>5400000</v>
      </c>
      <c r="S17" s="191">
        <f t="shared" si="0"/>
        <v>9500000</v>
      </c>
      <c r="T17" s="191">
        <f t="shared" si="1"/>
        <v>3750000</v>
      </c>
    </row>
    <row r="18" spans="1:20" x14ac:dyDescent="0.3">
      <c r="A18" s="229"/>
      <c r="B18" s="1" t="s">
        <v>76</v>
      </c>
      <c r="C18" s="191">
        <f xml:space="preserve"> T17 + 7370000</f>
        <v>11120000</v>
      </c>
      <c r="D18" s="192">
        <v>0</v>
      </c>
      <c r="E18" s="192">
        <v>0</v>
      </c>
      <c r="F18" s="2">
        <v>420000</v>
      </c>
      <c r="G18" s="200">
        <v>300000</v>
      </c>
      <c r="H18" s="193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94">
        <v>150000</v>
      </c>
      <c r="N18" s="2">
        <v>0</v>
      </c>
      <c r="O18" s="2">
        <v>100000</v>
      </c>
      <c r="P18" s="2">
        <v>1500000</v>
      </c>
      <c r="Q18" s="2">
        <v>2000000</v>
      </c>
      <c r="R18" s="195">
        <v>0</v>
      </c>
      <c r="S18" s="2">
        <f t="shared" si="0"/>
        <v>5600000</v>
      </c>
      <c r="T18" s="2">
        <f t="shared" si="1"/>
        <v>5520000</v>
      </c>
    </row>
    <row r="19" spans="1:20" x14ac:dyDescent="0.3">
      <c r="A19" s="229"/>
      <c r="B19" s="1" t="s">
        <v>77</v>
      </c>
      <c r="C19" s="191">
        <f t="shared" ref="C19" si="2" xml:space="preserve"> T18 + 7150000</f>
        <v>12670000</v>
      </c>
      <c r="D19" s="192">
        <v>0</v>
      </c>
      <c r="E19" s="192">
        <v>0</v>
      </c>
      <c r="F19" s="2">
        <v>420000</v>
      </c>
      <c r="G19" s="200">
        <v>300000</v>
      </c>
      <c r="H19" s="193">
        <v>100000</v>
      </c>
      <c r="I19" s="2">
        <v>200000</v>
      </c>
      <c r="J19" s="2">
        <v>100000</v>
      </c>
      <c r="K19" s="2">
        <v>630000</v>
      </c>
      <c r="L19" s="2">
        <v>100000</v>
      </c>
      <c r="M19" s="194">
        <v>150000</v>
      </c>
      <c r="N19" s="2">
        <v>0</v>
      </c>
      <c r="O19" s="2">
        <v>100000</v>
      </c>
      <c r="P19" s="2">
        <v>0</v>
      </c>
      <c r="Q19" s="2">
        <v>2000000</v>
      </c>
      <c r="R19" s="195">
        <v>3000000</v>
      </c>
      <c r="S19" s="2">
        <f t="shared" si="0"/>
        <v>7100000</v>
      </c>
      <c r="T19" s="2">
        <f t="shared" si="1"/>
        <v>5570000</v>
      </c>
    </row>
    <row r="20" spans="1:20" x14ac:dyDescent="0.3">
      <c r="A20" s="229"/>
      <c r="B20" s="1" t="s">
        <v>78</v>
      </c>
      <c r="C20" s="191">
        <f t="shared" ref="C20:C26" si="3" xml:space="preserve"> T19 + 7370000</f>
        <v>12940000</v>
      </c>
      <c r="D20" s="192">
        <v>0</v>
      </c>
      <c r="E20" s="192">
        <v>0</v>
      </c>
      <c r="F20" s="2">
        <v>420000</v>
      </c>
      <c r="G20" s="200">
        <v>300000</v>
      </c>
      <c r="H20" s="193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94">
        <v>150000</v>
      </c>
      <c r="N20" s="2">
        <v>0</v>
      </c>
      <c r="O20" s="2">
        <v>100000</v>
      </c>
      <c r="P20" s="2">
        <v>1500000</v>
      </c>
      <c r="Q20" s="2">
        <v>2000000</v>
      </c>
      <c r="R20" s="195">
        <v>0</v>
      </c>
      <c r="S20" s="2">
        <f t="shared" si="0"/>
        <v>5600000</v>
      </c>
      <c r="T20" s="2">
        <f t="shared" si="1"/>
        <v>7340000</v>
      </c>
    </row>
    <row r="21" spans="1:20" s="32" customFormat="1" x14ac:dyDescent="0.3">
      <c r="A21" s="229"/>
      <c r="B21" s="32" t="s">
        <v>79</v>
      </c>
      <c r="C21" s="191">
        <f t="shared" si="3"/>
        <v>14710000</v>
      </c>
      <c r="D21" s="192">
        <v>0</v>
      </c>
      <c r="E21" s="192">
        <v>0</v>
      </c>
      <c r="F21" s="191">
        <v>420000</v>
      </c>
      <c r="G21" s="200">
        <v>300000</v>
      </c>
      <c r="H21" s="191">
        <v>100000</v>
      </c>
      <c r="I21" s="191">
        <v>200000</v>
      </c>
      <c r="J21" s="191">
        <v>100000</v>
      </c>
      <c r="K21" s="191">
        <v>630000</v>
      </c>
      <c r="L21" s="191">
        <v>100000</v>
      </c>
      <c r="M21" s="191">
        <v>150000</v>
      </c>
      <c r="N21" s="191">
        <v>0</v>
      </c>
      <c r="O21" s="191">
        <v>100000</v>
      </c>
      <c r="P21" s="2">
        <v>0</v>
      </c>
      <c r="Q21" s="2">
        <v>2000000</v>
      </c>
      <c r="R21" s="191">
        <f xml:space="preserve"> 8400000</f>
        <v>8400000</v>
      </c>
      <c r="S21" s="191">
        <f t="shared" si="0"/>
        <v>12500000</v>
      </c>
      <c r="T21" s="191">
        <f t="shared" si="1"/>
        <v>2210000</v>
      </c>
    </row>
    <row r="22" spans="1:20" x14ac:dyDescent="0.3">
      <c r="A22" s="229"/>
      <c r="B22" s="1" t="s">
        <v>80</v>
      </c>
      <c r="C22" s="191">
        <f t="shared" si="3"/>
        <v>9580000</v>
      </c>
      <c r="D22" s="192">
        <v>0</v>
      </c>
      <c r="E22" s="192">
        <v>0</v>
      </c>
      <c r="F22" s="2">
        <v>420000</v>
      </c>
      <c r="G22" s="200">
        <v>300000</v>
      </c>
      <c r="H22" s="193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94">
        <v>150000</v>
      </c>
      <c r="N22" s="2">
        <v>0</v>
      </c>
      <c r="O22" s="2">
        <v>100000</v>
      </c>
      <c r="P22" s="2">
        <v>1500000</v>
      </c>
      <c r="Q22" s="2">
        <v>2000000</v>
      </c>
      <c r="R22" s="2">
        <v>0</v>
      </c>
      <c r="S22" s="2">
        <f t="shared" si="0"/>
        <v>5600000</v>
      </c>
      <c r="T22" s="2">
        <f t="shared" si="1"/>
        <v>3980000</v>
      </c>
    </row>
    <row r="23" spans="1:20" x14ac:dyDescent="0.3">
      <c r="A23" s="229"/>
      <c r="B23" s="1" t="s">
        <v>81</v>
      </c>
      <c r="C23" s="191">
        <f t="shared" si="3"/>
        <v>11350000</v>
      </c>
      <c r="D23" s="192">
        <v>0</v>
      </c>
      <c r="E23" s="192">
        <v>0</v>
      </c>
      <c r="F23" s="2">
        <v>420000</v>
      </c>
      <c r="G23" s="200">
        <v>300000</v>
      </c>
      <c r="H23" s="193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94">
        <v>150000</v>
      </c>
      <c r="N23" s="2">
        <v>0</v>
      </c>
      <c r="O23" s="2">
        <v>100000</v>
      </c>
      <c r="P23" s="2">
        <v>0</v>
      </c>
      <c r="Q23" s="2">
        <v>2000000</v>
      </c>
      <c r="R23" s="2">
        <v>400000</v>
      </c>
      <c r="S23" s="2">
        <f t="shared" si="0"/>
        <v>4500000</v>
      </c>
      <c r="T23" s="2">
        <f t="shared" si="1"/>
        <v>6850000</v>
      </c>
    </row>
    <row r="24" spans="1:20" x14ac:dyDescent="0.3">
      <c r="A24" s="229"/>
      <c r="B24" s="1" t="s">
        <v>82</v>
      </c>
      <c r="C24" s="191">
        <f t="shared" si="3"/>
        <v>14220000</v>
      </c>
      <c r="D24" s="192">
        <v>0</v>
      </c>
      <c r="E24" s="192">
        <v>0</v>
      </c>
      <c r="F24" s="2">
        <v>420000</v>
      </c>
      <c r="G24" s="200">
        <v>300000</v>
      </c>
      <c r="H24" s="193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94">
        <v>150000</v>
      </c>
      <c r="N24" s="2">
        <v>0</v>
      </c>
      <c r="O24" s="2">
        <v>100000</v>
      </c>
      <c r="P24" s="2">
        <v>1500000</v>
      </c>
      <c r="Q24" s="2">
        <v>2000000</v>
      </c>
      <c r="R24" s="2">
        <v>0</v>
      </c>
      <c r="S24" s="2">
        <f t="shared" si="0"/>
        <v>5600000</v>
      </c>
      <c r="T24" s="2">
        <f t="shared" si="1"/>
        <v>8620000</v>
      </c>
    </row>
    <row r="25" spans="1:20" x14ac:dyDescent="0.3">
      <c r="A25" s="229"/>
      <c r="B25" s="1" t="s">
        <v>83</v>
      </c>
      <c r="C25" s="191">
        <f t="shared" si="3"/>
        <v>15990000</v>
      </c>
      <c r="D25" s="192">
        <v>0</v>
      </c>
      <c r="E25" s="192">
        <v>0</v>
      </c>
      <c r="F25" s="2">
        <v>420000</v>
      </c>
      <c r="G25" s="200">
        <v>300000</v>
      </c>
      <c r="H25" s="193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94">
        <v>150000</v>
      </c>
      <c r="N25" s="2">
        <v>0</v>
      </c>
      <c r="O25" s="2">
        <v>100000</v>
      </c>
      <c r="P25" s="2">
        <v>0</v>
      </c>
      <c r="Q25" s="2">
        <v>2000000</v>
      </c>
      <c r="R25" s="2">
        <v>0</v>
      </c>
      <c r="S25" s="2">
        <f t="shared" si="0"/>
        <v>4100000</v>
      </c>
      <c r="T25" s="2">
        <f t="shared" si="1"/>
        <v>11890000</v>
      </c>
    </row>
    <row r="26" spans="1:20" s="266" customFormat="1" ht="17.25" thickBot="1" x14ac:dyDescent="0.35">
      <c r="A26" s="229"/>
      <c r="B26" s="266" t="s">
        <v>84</v>
      </c>
      <c r="C26" s="267">
        <f t="shared" si="3"/>
        <v>19260000</v>
      </c>
      <c r="D26" s="267">
        <v>0</v>
      </c>
      <c r="E26" s="267">
        <v>0</v>
      </c>
      <c r="F26" s="267">
        <v>420000</v>
      </c>
      <c r="G26" s="269">
        <v>300000</v>
      </c>
      <c r="H26" s="267">
        <v>100000</v>
      </c>
      <c r="I26" s="267">
        <v>200000</v>
      </c>
      <c r="J26" s="267">
        <v>100000</v>
      </c>
      <c r="K26" s="267">
        <v>630000</v>
      </c>
      <c r="L26" s="267">
        <v>100000</v>
      </c>
      <c r="M26" s="267">
        <v>150000</v>
      </c>
      <c r="N26" s="267">
        <v>0</v>
      </c>
      <c r="O26" s="267">
        <v>100000</v>
      </c>
      <c r="P26" s="267">
        <v>0</v>
      </c>
      <c r="Q26" s="268">
        <v>2000000</v>
      </c>
      <c r="R26" s="267">
        <v>0</v>
      </c>
      <c r="S26" s="267">
        <f t="shared" si="0"/>
        <v>4100000</v>
      </c>
      <c r="T26" s="267">
        <f t="shared" si="1"/>
        <v>15160000</v>
      </c>
    </row>
    <row r="27" spans="1:20" s="79" customFormat="1" x14ac:dyDescent="0.3">
      <c r="A27" s="229">
        <v>2025</v>
      </c>
      <c r="B27" s="79" t="s">
        <v>73</v>
      </c>
      <c r="C27" s="199">
        <f t="shared" ref="C27:C90" si="4" xml:space="preserve"> T26 + 7370000</f>
        <v>22530000</v>
      </c>
      <c r="D27" s="200">
        <v>0</v>
      </c>
      <c r="E27" s="201">
        <v>1100000</v>
      </c>
      <c r="F27" s="202">
        <v>420000</v>
      </c>
      <c r="G27" s="200">
        <v>300000</v>
      </c>
      <c r="H27" s="201">
        <v>100000</v>
      </c>
      <c r="I27" s="202">
        <v>200000</v>
      </c>
      <c r="J27" s="202">
        <v>100000</v>
      </c>
      <c r="K27" s="202">
        <v>630000</v>
      </c>
      <c r="L27" s="202">
        <v>100000</v>
      </c>
      <c r="M27" s="203">
        <v>150000</v>
      </c>
      <c r="N27" s="202">
        <v>0</v>
      </c>
      <c r="O27" s="202">
        <v>100000</v>
      </c>
      <c r="P27" s="202">
        <v>0</v>
      </c>
      <c r="Q27" s="2">
        <v>2000000</v>
      </c>
      <c r="R27" s="202">
        <v>3000000</v>
      </c>
      <c r="S27" s="202">
        <f t="shared" si="0"/>
        <v>8200000</v>
      </c>
      <c r="T27" s="202">
        <f t="shared" si="1"/>
        <v>14330000</v>
      </c>
    </row>
    <row r="28" spans="1:20" x14ac:dyDescent="0.3">
      <c r="A28" s="229"/>
      <c r="B28" s="1" t="s">
        <v>74</v>
      </c>
      <c r="C28" s="191">
        <f t="shared" si="4"/>
        <v>21700000</v>
      </c>
      <c r="D28" s="192">
        <v>0</v>
      </c>
      <c r="E28" s="193">
        <v>1100000</v>
      </c>
      <c r="F28" s="2">
        <v>420000</v>
      </c>
      <c r="G28" s="200">
        <v>300000</v>
      </c>
      <c r="H28" s="193">
        <v>100000</v>
      </c>
      <c r="I28" s="2">
        <v>200000</v>
      </c>
      <c r="J28" s="2">
        <v>100000</v>
      </c>
      <c r="K28" s="2">
        <v>630000</v>
      </c>
      <c r="L28" s="2">
        <v>100000</v>
      </c>
      <c r="M28" s="194">
        <v>150000</v>
      </c>
      <c r="N28" s="2">
        <v>0</v>
      </c>
      <c r="O28" s="2">
        <v>100000</v>
      </c>
      <c r="P28" s="2">
        <v>1500000</v>
      </c>
      <c r="Q28" s="2">
        <v>2000000</v>
      </c>
      <c r="R28" s="2">
        <v>0</v>
      </c>
      <c r="S28" s="2">
        <f t="shared" si="0"/>
        <v>6700000</v>
      </c>
      <c r="T28" s="2">
        <f t="shared" si="1"/>
        <v>15000000</v>
      </c>
    </row>
    <row r="29" spans="1:20" x14ac:dyDescent="0.3">
      <c r="A29" s="229"/>
      <c r="B29" s="1" t="s">
        <v>75</v>
      </c>
      <c r="C29" s="191">
        <f t="shared" si="4"/>
        <v>22370000</v>
      </c>
      <c r="D29" s="192">
        <v>0</v>
      </c>
      <c r="E29" s="193">
        <v>1100000</v>
      </c>
      <c r="F29" s="2">
        <v>420000</v>
      </c>
      <c r="G29" s="200">
        <v>300000</v>
      </c>
      <c r="H29" s="193">
        <v>100000</v>
      </c>
      <c r="I29" s="2">
        <v>200000</v>
      </c>
      <c r="J29" s="2">
        <v>100000</v>
      </c>
      <c r="K29" s="2">
        <v>630000</v>
      </c>
      <c r="L29" s="2">
        <v>100000</v>
      </c>
      <c r="M29" s="194">
        <v>150000</v>
      </c>
      <c r="N29" s="2">
        <v>0</v>
      </c>
      <c r="O29" s="2">
        <v>100000</v>
      </c>
      <c r="P29" s="192">
        <v>0</v>
      </c>
      <c r="Q29" s="2">
        <v>2000000</v>
      </c>
      <c r="R29" s="2">
        <v>0</v>
      </c>
      <c r="S29" s="2">
        <f t="shared" si="0"/>
        <v>5200000</v>
      </c>
      <c r="T29" s="2">
        <f t="shared" si="1"/>
        <v>17170000</v>
      </c>
    </row>
    <row r="30" spans="1:20" x14ac:dyDescent="0.3">
      <c r="A30" s="229"/>
      <c r="B30" s="1" t="s">
        <v>76</v>
      </c>
      <c r="C30" s="191">
        <f t="shared" si="4"/>
        <v>24540000</v>
      </c>
      <c r="D30" s="192">
        <v>0</v>
      </c>
      <c r="E30" s="193">
        <v>1100000</v>
      </c>
      <c r="F30" s="2">
        <v>420000</v>
      </c>
      <c r="G30" s="200">
        <v>300000</v>
      </c>
      <c r="H30" s="193">
        <v>100000</v>
      </c>
      <c r="I30" s="2">
        <v>200000</v>
      </c>
      <c r="J30" s="2">
        <v>100000</v>
      </c>
      <c r="K30" s="2">
        <v>630000</v>
      </c>
      <c r="L30" s="2">
        <v>100000</v>
      </c>
      <c r="M30" s="194">
        <v>150000</v>
      </c>
      <c r="N30" s="2">
        <v>0</v>
      </c>
      <c r="O30" s="2">
        <v>100000</v>
      </c>
      <c r="P30" s="2">
        <v>1500000</v>
      </c>
      <c r="Q30" s="2">
        <v>2000000</v>
      </c>
      <c r="R30" s="2">
        <v>0</v>
      </c>
      <c r="S30" s="2">
        <f t="shared" si="0"/>
        <v>6700000</v>
      </c>
      <c r="T30" s="2">
        <f t="shared" si="1"/>
        <v>17840000</v>
      </c>
    </row>
    <row r="31" spans="1:20" x14ac:dyDescent="0.3">
      <c r="A31" s="229"/>
      <c r="B31" s="1" t="s">
        <v>77</v>
      </c>
      <c r="C31" s="191">
        <f t="shared" si="4"/>
        <v>25210000</v>
      </c>
      <c r="D31" s="192">
        <v>0</v>
      </c>
      <c r="E31" s="193">
        <v>1100000</v>
      </c>
      <c r="F31" s="2">
        <v>420000</v>
      </c>
      <c r="G31" s="200">
        <v>300000</v>
      </c>
      <c r="H31" s="193">
        <v>100000</v>
      </c>
      <c r="I31" s="2">
        <v>200000</v>
      </c>
      <c r="J31" s="2">
        <v>100000</v>
      </c>
      <c r="K31" s="2">
        <v>630000</v>
      </c>
      <c r="L31" s="2">
        <v>100000</v>
      </c>
      <c r="M31" s="194">
        <v>150000</v>
      </c>
      <c r="N31" s="2">
        <v>0</v>
      </c>
      <c r="O31" s="2">
        <v>100000</v>
      </c>
      <c r="P31" s="2">
        <v>0</v>
      </c>
      <c r="Q31" s="2">
        <v>2000000</v>
      </c>
      <c r="R31" s="2">
        <v>3000000</v>
      </c>
      <c r="S31" s="2">
        <f t="shared" si="0"/>
        <v>8200000</v>
      </c>
      <c r="T31" s="2">
        <f t="shared" si="1"/>
        <v>17010000</v>
      </c>
    </row>
    <row r="32" spans="1:20" x14ac:dyDescent="0.3">
      <c r="A32" s="229"/>
      <c r="B32" s="1" t="s">
        <v>78</v>
      </c>
      <c r="C32" s="191">
        <f t="shared" si="4"/>
        <v>24380000</v>
      </c>
      <c r="D32" s="192">
        <v>0</v>
      </c>
      <c r="E32" s="193">
        <v>1100000</v>
      </c>
      <c r="F32" s="2">
        <v>420000</v>
      </c>
      <c r="G32" s="200">
        <v>300000</v>
      </c>
      <c r="H32" s="193">
        <v>100000</v>
      </c>
      <c r="I32" s="2">
        <v>200000</v>
      </c>
      <c r="J32" s="2">
        <v>100000</v>
      </c>
      <c r="K32" s="2">
        <v>630000</v>
      </c>
      <c r="L32" s="2">
        <v>100000</v>
      </c>
      <c r="M32" s="194">
        <v>150000</v>
      </c>
      <c r="N32" s="2">
        <v>0</v>
      </c>
      <c r="O32" s="2">
        <v>100000</v>
      </c>
      <c r="P32" s="2">
        <v>1500000</v>
      </c>
      <c r="Q32" s="2">
        <v>2000000</v>
      </c>
      <c r="R32" s="2">
        <v>0</v>
      </c>
      <c r="S32" s="2">
        <f t="shared" si="0"/>
        <v>6700000</v>
      </c>
      <c r="T32" s="2">
        <f t="shared" si="1"/>
        <v>17680000</v>
      </c>
    </row>
    <row r="33" spans="1:20" x14ac:dyDescent="0.3">
      <c r="A33" s="229"/>
      <c r="B33" s="1" t="s">
        <v>79</v>
      </c>
      <c r="C33" s="191">
        <f t="shared" si="4"/>
        <v>25050000</v>
      </c>
      <c r="D33" s="192">
        <v>0</v>
      </c>
      <c r="E33" s="193">
        <v>1100000</v>
      </c>
      <c r="F33" s="2">
        <v>420000</v>
      </c>
      <c r="G33" s="200">
        <v>300000</v>
      </c>
      <c r="H33" s="193">
        <v>100000</v>
      </c>
      <c r="I33" s="2">
        <v>200000</v>
      </c>
      <c r="J33" s="2">
        <v>100000</v>
      </c>
      <c r="K33" s="2">
        <v>630000</v>
      </c>
      <c r="L33" s="2">
        <v>100000</v>
      </c>
      <c r="M33" s="194">
        <v>150000</v>
      </c>
      <c r="N33" s="2">
        <v>0</v>
      </c>
      <c r="O33" s="2">
        <v>100000</v>
      </c>
      <c r="P33" s="2">
        <v>0</v>
      </c>
      <c r="Q33" s="2">
        <v>2000000</v>
      </c>
      <c r="R33" s="2">
        <v>3000000</v>
      </c>
      <c r="S33" s="2">
        <f t="shared" si="0"/>
        <v>8200000</v>
      </c>
      <c r="T33" s="2">
        <f t="shared" si="1"/>
        <v>16850000</v>
      </c>
    </row>
    <row r="34" spans="1:20" x14ac:dyDescent="0.3">
      <c r="A34" s="229"/>
      <c r="B34" s="1" t="s">
        <v>80</v>
      </c>
      <c r="C34" s="191">
        <f t="shared" si="4"/>
        <v>24220000</v>
      </c>
      <c r="D34" s="192">
        <v>0</v>
      </c>
      <c r="E34" s="193">
        <v>1100000</v>
      </c>
      <c r="F34" s="2">
        <v>420000</v>
      </c>
      <c r="G34" s="200">
        <v>300000</v>
      </c>
      <c r="H34" s="193">
        <v>100000</v>
      </c>
      <c r="I34" s="2">
        <v>200000</v>
      </c>
      <c r="J34" s="2">
        <v>100000</v>
      </c>
      <c r="K34" s="2">
        <v>630000</v>
      </c>
      <c r="L34" s="2">
        <v>100000</v>
      </c>
      <c r="M34" s="194">
        <v>150000</v>
      </c>
      <c r="N34" s="2">
        <v>0</v>
      </c>
      <c r="O34" s="2">
        <v>100000</v>
      </c>
      <c r="P34" s="2">
        <v>1500000</v>
      </c>
      <c r="Q34" s="2">
        <v>2000000</v>
      </c>
      <c r="R34" s="2">
        <v>0</v>
      </c>
      <c r="S34" s="2">
        <f t="shared" si="0"/>
        <v>6700000</v>
      </c>
      <c r="T34" s="2">
        <f t="shared" si="1"/>
        <v>17520000</v>
      </c>
    </row>
    <row r="35" spans="1:20" s="196" customFormat="1" x14ac:dyDescent="0.3">
      <c r="A35" s="229"/>
      <c r="B35" s="196" t="s">
        <v>81</v>
      </c>
      <c r="C35" s="191">
        <f t="shared" si="4"/>
        <v>24890000</v>
      </c>
      <c r="D35" s="192">
        <v>0</v>
      </c>
      <c r="E35" s="193">
        <v>1100000</v>
      </c>
      <c r="F35" s="197">
        <v>420000</v>
      </c>
      <c r="G35" s="200">
        <v>300000</v>
      </c>
      <c r="H35" s="193">
        <v>100000</v>
      </c>
      <c r="I35" s="2">
        <v>200000</v>
      </c>
      <c r="J35" s="197">
        <v>100000</v>
      </c>
      <c r="K35" s="197">
        <v>630000</v>
      </c>
      <c r="L35" s="197">
        <v>100000</v>
      </c>
      <c r="M35" s="194">
        <v>150000</v>
      </c>
      <c r="N35" s="197">
        <v>0</v>
      </c>
      <c r="O35" s="197">
        <v>100000</v>
      </c>
      <c r="P35" s="2">
        <v>0</v>
      </c>
      <c r="Q35" s="2">
        <v>2000000</v>
      </c>
      <c r="R35" s="2">
        <v>0</v>
      </c>
      <c r="S35" s="197">
        <f t="shared" ref="S35:S66" si="5">SUM(D35:R35)</f>
        <v>5200000</v>
      </c>
      <c r="T35" s="197">
        <f t="shared" si="1"/>
        <v>19690000</v>
      </c>
    </row>
    <row r="36" spans="1:20" x14ac:dyDescent="0.3">
      <c r="A36" s="229"/>
      <c r="B36" s="1" t="s">
        <v>82</v>
      </c>
      <c r="C36" s="191">
        <f t="shared" si="4"/>
        <v>27060000</v>
      </c>
      <c r="D36" s="192">
        <v>0</v>
      </c>
      <c r="E36" s="193">
        <v>1100000</v>
      </c>
      <c r="F36" s="2">
        <v>420000</v>
      </c>
      <c r="G36" s="200">
        <v>300000</v>
      </c>
      <c r="H36" s="193">
        <v>100000</v>
      </c>
      <c r="I36" s="2">
        <v>200000</v>
      </c>
      <c r="J36" s="2">
        <v>100000</v>
      </c>
      <c r="K36" s="2">
        <v>630000</v>
      </c>
      <c r="L36" s="2">
        <v>100000</v>
      </c>
      <c r="M36" s="194">
        <v>150000</v>
      </c>
      <c r="N36" s="2">
        <v>0</v>
      </c>
      <c r="O36" s="2">
        <v>100000</v>
      </c>
      <c r="P36" s="2">
        <v>1500000</v>
      </c>
      <c r="Q36" s="2">
        <v>2000000</v>
      </c>
      <c r="R36" s="2">
        <v>0</v>
      </c>
      <c r="S36" s="2">
        <f t="shared" si="5"/>
        <v>6700000</v>
      </c>
      <c r="T36" s="2">
        <f t="shared" si="1"/>
        <v>20360000</v>
      </c>
    </row>
    <row r="37" spans="1:20" x14ac:dyDescent="0.3">
      <c r="A37" s="229"/>
      <c r="B37" s="1" t="s">
        <v>83</v>
      </c>
      <c r="C37" s="191">
        <f t="shared" si="4"/>
        <v>27730000</v>
      </c>
      <c r="D37" s="192">
        <v>0</v>
      </c>
      <c r="E37" s="193">
        <v>1100000</v>
      </c>
      <c r="F37" s="2">
        <v>420000</v>
      </c>
      <c r="G37" s="200">
        <v>300000</v>
      </c>
      <c r="H37" s="193">
        <v>100000</v>
      </c>
      <c r="I37" s="2">
        <v>200000</v>
      </c>
      <c r="J37" s="2">
        <v>100000</v>
      </c>
      <c r="K37" s="2">
        <v>630000</v>
      </c>
      <c r="L37" s="2">
        <v>100000</v>
      </c>
      <c r="M37" s="194">
        <v>150000</v>
      </c>
      <c r="N37" s="2">
        <v>0</v>
      </c>
      <c r="O37" s="2">
        <v>100000</v>
      </c>
      <c r="P37" s="2">
        <v>0</v>
      </c>
      <c r="Q37" s="2">
        <v>2000000</v>
      </c>
      <c r="R37" s="2">
        <v>0</v>
      </c>
      <c r="S37" s="2">
        <f t="shared" si="5"/>
        <v>5200000</v>
      </c>
      <c r="T37" s="2">
        <f t="shared" si="1"/>
        <v>22530000</v>
      </c>
    </row>
    <row r="38" spans="1:20" s="205" customFormat="1" ht="17.25" thickBot="1" x14ac:dyDescent="0.35">
      <c r="A38" s="229"/>
      <c r="B38" s="205" t="s">
        <v>84</v>
      </c>
      <c r="C38" s="206">
        <f t="shared" si="4"/>
        <v>29900000</v>
      </c>
      <c r="D38" s="206">
        <v>0</v>
      </c>
      <c r="E38" s="206">
        <v>1100000</v>
      </c>
      <c r="F38" s="206">
        <v>420000</v>
      </c>
      <c r="G38" s="200">
        <v>300000</v>
      </c>
      <c r="H38" s="206">
        <v>100000</v>
      </c>
      <c r="I38" s="206">
        <v>200000</v>
      </c>
      <c r="J38" s="206">
        <v>100000</v>
      </c>
      <c r="K38" s="206">
        <v>630000</v>
      </c>
      <c r="L38" s="206">
        <v>100000</v>
      </c>
      <c r="M38" s="206">
        <v>150000</v>
      </c>
      <c r="N38" s="206">
        <v>0</v>
      </c>
      <c r="O38" s="206">
        <v>100000</v>
      </c>
      <c r="P38" s="206">
        <v>0</v>
      </c>
      <c r="Q38" s="2">
        <v>2000000</v>
      </c>
      <c r="R38" s="206">
        <v>0</v>
      </c>
      <c r="S38" s="206">
        <f t="shared" si="5"/>
        <v>5200000</v>
      </c>
      <c r="T38" s="206">
        <f t="shared" si="1"/>
        <v>24700000</v>
      </c>
    </row>
    <row r="39" spans="1:20" s="79" customFormat="1" x14ac:dyDescent="0.3">
      <c r="A39" s="229">
        <v>2026</v>
      </c>
      <c r="B39" s="79" t="s">
        <v>73</v>
      </c>
      <c r="C39" s="199">
        <f t="shared" si="4"/>
        <v>32070000</v>
      </c>
      <c r="D39" s="200">
        <v>0</v>
      </c>
      <c r="E39" s="201">
        <v>1100000</v>
      </c>
      <c r="F39" s="202">
        <v>420000</v>
      </c>
      <c r="G39" s="200">
        <v>300000</v>
      </c>
      <c r="H39" s="201">
        <v>100000</v>
      </c>
      <c r="I39" s="202">
        <v>200000</v>
      </c>
      <c r="J39" s="202">
        <v>100000</v>
      </c>
      <c r="K39" s="202">
        <v>630000</v>
      </c>
      <c r="L39" s="202">
        <v>100000</v>
      </c>
      <c r="M39" s="203">
        <v>150000</v>
      </c>
      <c r="N39" s="202">
        <v>0</v>
      </c>
      <c r="O39" s="202">
        <v>100000</v>
      </c>
      <c r="P39" s="202">
        <v>0</v>
      </c>
      <c r="Q39" s="2">
        <v>2000000</v>
      </c>
      <c r="R39" s="202">
        <v>3000000</v>
      </c>
      <c r="S39" s="202">
        <f t="shared" si="5"/>
        <v>8200000</v>
      </c>
      <c r="T39" s="202">
        <f t="shared" si="1"/>
        <v>23870000</v>
      </c>
    </row>
    <row r="40" spans="1:20" s="186" customFormat="1" x14ac:dyDescent="0.3">
      <c r="A40" s="229"/>
      <c r="B40" s="186" t="s">
        <v>74</v>
      </c>
      <c r="C40" s="191">
        <f t="shared" si="4"/>
        <v>31240000</v>
      </c>
      <c r="D40" s="192">
        <v>0</v>
      </c>
      <c r="E40" s="193">
        <v>1100000</v>
      </c>
      <c r="F40" s="2">
        <v>420000</v>
      </c>
      <c r="G40" s="200">
        <v>300000</v>
      </c>
      <c r="H40" s="193">
        <v>100000</v>
      </c>
      <c r="I40" s="2">
        <v>200000</v>
      </c>
      <c r="J40" s="194">
        <v>100000</v>
      </c>
      <c r="K40" s="2">
        <v>630000</v>
      </c>
      <c r="L40" s="194">
        <v>100000</v>
      </c>
      <c r="M40" s="194">
        <v>150000</v>
      </c>
      <c r="N40" s="194">
        <v>0</v>
      </c>
      <c r="O40" s="194">
        <v>100000</v>
      </c>
      <c r="P40" s="194">
        <v>0</v>
      </c>
      <c r="Q40" s="2">
        <v>2000000</v>
      </c>
      <c r="R40" s="2">
        <v>0</v>
      </c>
      <c r="S40" s="194">
        <f t="shared" si="5"/>
        <v>5200000</v>
      </c>
      <c r="T40" s="194">
        <f t="shared" si="1"/>
        <v>26040000</v>
      </c>
    </row>
    <row r="41" spans="1:20" s="198" customFormat="1" x14ac:dyDescent="0.3">
      <c r="A41" s="229"/>
      <c r="B41" s="198" t="s">
        <v>75</v>
      </c>
      <c r="C41" s="191">
        <f t="shared" si="4"/>
        <v>33410000</v>
      </c>
      <c r="D41" s="192">
        <v>0</v>
      </c>
      <c r="E41" s="193">
        <v>1100000</v>
      </c>
      <c r="F41" s="2">
        <v>420000</v>
      </c>
      <c r="G41" s="200">
        <v>300000</v>
      </c>
      <c r="H41" s="193">
        <v>100000</v>
      </c>
      <c r="I41" s="2">
        <v>200000</v>
      </c>
      <c r="J41" s="195">
        <v>100000</v>
      </c>
      <c r="K41" s="2">
        <v>630000</v>
      </c>
      <c r="L41" s="195">
        <v>100000</v>
      </c>
      <c r="M41" s="194">
        <v>150000</v>
      </c>
      <c r="N41" s="195">
        <v>0</v>
      </c>
      <c r="O41" s="195">
        <v>100000</v>
      </c>
      <c r="P41" s="195">
        <v>0</v>
      </c>
      <c r="Q41" s="2">
        <v>2000000</v>
      </c>
      <c r="R41" s="2">
        <v>0</v>
      </c>
      <c r="S41" s="195">
        <f t="shared" si="5"/>
        <v>5200000</v>
      </c>
      <c r="T41" s="195">
        <f t="shared" si="1"/>
        <v>28210000</v>
      </c>
    </row>
    <row r="42" spans="1:20" s="198" customFormat="1" x14ac:dyDescent="0.3">
      <c r="A42" s="229"/>
      <c r="B42" s="198" t="s">
        <v>76</v>
      </c>
      <c r="C42" s="191">
        <f t="shared" si="4"/>
        <v>35580000</v>
      </c>
      <c r="D42" s="192">
        <v>0</v>
      </c>
      <c r="E42" s="193">
        <v>1100000</v>
      </c>
      <c r="F42" s="2">
        <v>420000</v>
      </c>
      <c r="G42" s="200">
        <v>300000</v>
      </c>
      <c r="H42" s="193">
        <v>100000</v>
      </c>
      <c r="I42" s="2">
        <v>200000</v>
      </c>
      <c r="J42" s="195">
        <v>100000</v>
      </c>
      <c r="K42" s="2">
        <v>630000</v>
      </c>
      <c r="L42" s="195">
        <v>100000</v>
      </c>
      <c r="M42" s="194">
        <v>150000</v>
      </c>
      <c r="N42" s="195">
        <v>0</v>
      </c>
      <c r="O42" s="195">
        <v>100000</v>
      </c>
      <c r="P42" s="195">
        <v>0</v>
      </c>
      <c r="Q42" s="2">
        <v>2000000</v>
      </c>
      <c r="R42" s="2">
        <v>0</v>
      </c>
      <c r="S42" s="195">
        <f t="shared" si="5"/>
        <v>5200000</v>
      </c>
      <c r="T42" s="195">
        <f t="shared" si="1"/>
        <v>30380000</v>
      </c>
    </row>
    <row r="43" spans="1:20" s="198" customFormat="1" x14ac:dyDescent="0.3">
      <c r="A43" s="229"/>
      <c r="B43" s="198" t="s">
        <v>77</v>
      </c>
      <c r="C43" s="191">
        <f t="shared" si="4"/>
        <v>37750000</v>
      </c>
      <c r="D43" s="192">
        <v>0</v>
      </c>
      <c r="E43" s="193">
        <v>1100000</v>
      </c>
      <c r="F43" s="2">
        <v>420000</v>
      </c>
      <c r="G43" s="200">
        <v>300000</v>
      </c>
      <c r="H43" s="193">
        <v>100000</v>
      </c>
      <c r="I43" s="2">
        <v>200000</v>
      </c>
      <c r="J43" s="195">
        <v>100000</v>
      </c>
      <c r="K43" s="2">
        <v>630000</v>
      </c>
      <c r="L43" s="195">
        <v>100000</v>
      </c>
      <c r="M43" s="194">
        <v>150000</v>
      </c>
      <c r="N43" s="195">
        <v>0</v>
      </c>
      <c r="O43" s="195">
        <v>100000</v>
      </c>
      <c r="P43" s="195">
        <v>0</v>
      </c>
      <c r="Q43" s="2">
        <v>2000000</v>
      </c>
      <c r="R43" s="2">
        <v>3000000</v>
      </c>
      <c r="S43" s="195">
        <f t="shared" si="5"/>
        <v>8200000</v>
      </c>
      <c r="T43" s="195">
        <f t="shared" si="1"/>
        <v>29550000</v>
      </c>
    </row>
    <row r="44" spans="1:20" s="198" customFormat="1" x14ac:dyDescent="0.3">
      <c r="A44" s="229"/>
      <c r="B44" s="198" t="s">
        <v>78</v>
      </c>
      <c r="C44" s="191">
        <f t="shared" si="4"/>
        <v>36920000</v>
      </c>
      <c r="D44" s="192">
        <v>0</v>
      </c>
      <c r="E44" s="193">
        <v>1100000</v>
      </c>
      <c r="F44" s="2">
        <v>420000</v>
      </c>
      <c r="G44" s="200">
        <v>300000</v>
      </c>
      <c r="H44" s="193">
        <v>100000</v>
      </c>
      <c r="I44" s="2">
        <v>200000</v>
      </c>
      <c r="J44" s="195">
        <v>100000</v>
      </c>
      <c r="K44" s="2">
        <v>630000</v>
      </c>
      <c r="L44" s="195">
        <v>100000</v>
      </c>
      <c r="M44" s="194">
        <v>150000</v>
      </c>
      <c r="N44" s="195">
        <v>0</v>
      </c>
      <c r="O44" s="195">
        <v>100000</v>
      </c>
      <c r="P44" s="195">
        <v>0</v>
      </c>
      <c r="Q44" s="2">
        <v>2000000</v>
      </c>
      <c r="R44" s="2">
        <v>0</v>
      </c>
      <c r="S44" s="195">
        <f t="shared" si="5"/>
        <v>5200000</v>
      </c>
      <c r="T44" s="195">
        <f t="shared" si="1"/>
        <v>31720000</v>
      </c>
    </row>
    <row r="45" spans="1:20" s="198" customFormat="1" x14ac:dyDescent="0.3">
      <c r="A45" s="229"/>
      <c r="B45" s="198" t="s">
        <v>79</v>
      </c>
      <c r="C45" s="191">
        <f t="shared" si="4"/>
        <v>39090000</v>
      </c>
      <c r="D45" s="192">
        <v>0</v>
      </c>
      <c r="E45" s="193">
        <v>1100000</v>
      </c>
      <c r="F45" s="2">
        <v>420000</v>
      </c>
      <c r="G45" s="200">
        <v>300000</v>
      </c>
      <c r="H45" s="193">
        <v>100000</v>
      </c>
      <c r="I45" s="2">
        <v>200000</v>
      </c>
      <c r="J45" s="195">
        <v>100000</v>
      </c>
      <c r="K45" s="2">
        <v>630000</v>
      </c>
      <c r="L45" s="195">
        <v>100000</v>
      </c>
      <c r="M45" s="194">
        <v>150000</v>
      </c>
      <c r="N45" s="195">
        <v>0</v>
      </c>
      <c r="O45" s="195">
        <v>100000</v>
      </c>
      <c r="P45" s="195">
        <v>0</v>
      </c>
      <c r="Q45" s="2">
        <v>2000000</v>
      </c>
      <c r="R45" s="2">
        <v>3000000</v>
      </c>
      <c r="S45" s="195">
        <f t="shared" si="5"/>
        <v>8200000</v>
      </c>
      <c r="T45" s="195">
        <f t="shared" ref="T45:T76" si="6" xml:space="preserve"> C45 - S45</f>
        <v>30890000</v>
      </c>
    </row>
    <row r="46" spans="1:20" s="198" customFormat="1" x14ac:dyDescent="0.3">
      <c r="A46" s="229"/>
      <c r="B46" s="198" t="s">
        <v>80</v>
      </c>
      <c r="C46" s="191">
        <f t="shared" si="4"/>
        <v>38260000</v>
      </c>
      <c r="D46" s="192">
        <v>0</v>
      </c>
      <c r="E46" s="193">
        <v>1100000</v>
      </c>
      <c r="F46" s="2">
        <v>420000</v>
      </c>
      <c r="G46" s="200">
        <v>300000</v>
      </c>
      <c r="H46" s="193">
        <v>100000</v>
      </c>
      <c r="I46" s="2">
        <v>200000</v>
      </c>
      <c r="J46" s="195">
        <v>100000</v>
      </c>
      <c r="K46" s="2">
        <v>630000</v>
      </c>
      <c r="L46" s="195">
        <v>100000</v>
      </c>
      <c r="M46" s="194">
        <v>150000</v>
      </c>
      <c r="N46" s="195">
        <v>0</v>
      </c>
      <c r="O46" s="195">
        <v>100000</v>
      </c>
      <c r="P46" s="195">
        <v>0</v>
      </c>
      <c r="Q46" s="2">
        <v>2000000</v>
      </c>
      <c r="R46" s="2">
        <v>0</v>
      </c>
      <c r="S46" s="195">
        <f t="shared" si="5"/>
        <v>5200000</v>
      </c>
      <c r="T46" s="195">
        <f t="shared" si="6"/>
        <v>33060000</v>
      </c>
    </row>
    <row r="47" spans="1:20" s="198" customFormat="1" x14ac:dyDescent="0.3">
      <c r="A47" s="229"/>
      <c r="B47" s="198" t="s">
        <v>81</v>
      </c>
      <c r="C47" s="191">
        <f t="shared" si="4"/>
        <v>40430000</v>
      </c>
      <c r="D47" s="192">
        <v>0</v>
      </c>
      <c r="E47" s="193">
        <v>1100000</v>
      </c>
      <c r="F47" s="2">
        <v>420000</v>
      </c>
      <c r="G47" s="200">
        <v>300000</v>
      </c>
      <c r="H47" s="193">
        <v>100000</v>
      </c>
      <c r="I47" s="2">
        <v>200000</v>
      </c>
      <c r="J47" s="195">
        <v>100000</v>
      </c>
      <c r="K47" s="2">
        <v>630000</v>
      </c>
      <c r="L47" s="195">
        <v>100000</v>
      </c>
      <c r="M47" s="194">
        <v>150000</v>
      </c>
      <c r="N47" s="195">
        <v>0</v>
      </c>
      <c r="O47" s="195">
        <v>100000</v>
      </c>
      <c r="P47" s="195">
        <v>0</v>
      </c>
      <c r="Q47" s="2">
        <v>2000000</v>
      </c>
      <c r="R47" s="2">
        <v>0</v>
      </c>
      <c r="S47" s="195">
        <f t="shared" si="5"/>
        <v>5200000</v>
      </c>
      <c r="T47" s="195">
        <f t="shared" si="6"/>
        <v>35230000</v>
      </c>
    </row>
    <row r="48" spans="1:20" s="198" customFormat="1" x14ac:dyDescent="0.3">
      <c r="A48" s="229"/>
      <c r="B48" s="198" t="s">
        <v>82</v>
      </c>
      <c r="C48" s="191">
        <f t="shared" si="4"/>
        <v>42600000</v>
      </c>
      <c r="D48" s="192">
        <v>0</v>
      </c>
      <c r="E48" s="193">
        <v>1100000</v>
      </c>
      <c r="F48" s="2">
        <v>420000</v>
      </c>
      <c r="G48" s="200">
        <v>300000</v>
      </c>
      <c r="H48" s="193">
        <v>100000</v>
      </c>
      <c r="I48" s="2">
        <v>200000</v>
      </c>
      <c r="J48" s="195">
        <v>100000</v>
      </c>
      <c r="K48" s="2">
        <v>630000</v>
      </c>
      <c r="L48" s="195">
        <v>100000</v>
      </c>
      <c r="M48" s="194">
        <v>150000</v>
      </c>
      <c r="N48" s="195">
        <v>0</v>
      </c>
      <c r="O48" s="195">
        <v>100000</v>
      </c>
      <c r="P48" s="195">
        <v>0</v>
      </c>
      <c r="Q48" s="2">
        <v>2000000</v>
      </c>
      <c r="R48" s="2">
        <v>0</v>
      </c>
      <c r="S48" s="195">
        <f t="shared" si="5"/>
        <v>5200000</v>
      </c>
      <c r="T48" s="195">
        <f t="shared" si="6"/>
        <v>37400000</v>
      </c>
    </row>
    <row r="49" spans="1:20" s="198" customFormat="1" x14ac:dyDescent="0.3">
      <c r="A49" s="229"/>
      <c r="B49" s="198" t="s">
        <v>83</v>
      </c>
      <c r="C49" s="191">
        <f t="shared" si="4"/>
        <v>44770000</v>
      </c>
      <c r="D49" s="192">
        <v>0</v>
      </c>
      <c r="E49" s="193">
        <v>1100000</v>
      </c>
      <c r="F49" s="2">
        <v>420000</v>
      </c>
      <c r="G49" s="200">
        <v>300000</v>
      </c>
      <c r="H49" s="193">
        <v>100000</v>
      </c>
      <c r="I49" s="2">
        <v>200000</v>
      </c>
      <c r="J49" s="195">
        <v>100000</v>
      </c>
      <c r="K49" s="2">
        <v>630000</v>
      </c>
      <c r="L49" s="195">
        <v>100000</v>
      </c>
      <c r="M49" s="194">
        <v>150000</v>
      </c>
      <c r="N49" s="195">
        <v>0</v>
      </c>
      <c r="O49" s="195">
        <v>100000</v>
      </c>
      <c r="P49" s="195">
        <v>0</v>
      </c>
      <c r="Q49" s="2">
        <v>2000000</v>
      </c>
      <c r="R49" s="2">
        <v>0</v>
      </c>
      <c r="S49" s="195">
        <f t="shared" si="5"/>
        <v>5200000</v>
      </c>
      <c r="T49" s="195">
        <f t="shared" si="6"/>
        <v>39570000</v>
      </c>
    </row>
    <row r="50" spans="1:20" s="205" customFormat="1" ht="17.25" thickBot="1" x14ac:dyDescent="0.35">
      <c r="A50" s="229"/>
      <c r="B50" s="205" t="s">
        <v>84</v>
      </c>
      <c r="C50" s="206">
        <f t="shared" si="4"/>
        <v>46940000</v>
      </c>
      <c r="D50" s="206">
        <v>0</v>
      </c>
      <c r="E50" s="206">
        <v>1100000</v>
      </c>
      <c r="F50" s="206">
        <v>420000</v>
      </c>
      <c r="G50" s="200">
        <v>300000</v>
      </c>
      <c r="H50" s="206">
        <v>100000</v>
      </c>
      <c r="I50" s="206">
        <v>200000</v>
      </c>
      <c r="J50" s="206">
        <v>100000</v>
      </c>
      <c r="K50" s="206">
        <v>630000</v>
      </c>
      <c r="L50" s="206">
        <v>100000</v>
      </c>
      <c r="M50" s="206">
        <v>150000</v>
      </c>
      <c r="N50" s="206">
        <v>0</v>
      </c>
      <c r="O50" s="206">
        <v>100000</v>
      </c>
      <c r="P50" s="206">
        <v>0</v>
      </c>
      <c r="Q50" s="2">
        <v>2000000</v>
      </c>
      <c r="R50" s="206">
        <v>0</v>
      </c>
      <c r="S50" s="206">
        <f t="shared" si="5"/>
        <v>5200000</v>
      </c>
      <c r="T50" s="206">
        <f t="shared" si="6"/>
        <v>41740000</v>
      </c>
    </row>
    <row r="51" spans="1:20" s="207" customFormat="1" x14ac:dyDescent="0.3">
      <c r="A51" s="230">
        <v>2027</v>
      </c>
      <c r="B51" s="207" t="s">
        <v>73</v>
      </c>
      <c r="C51" s="199">
        <f t="shared" si="4"/>
        <v>49110000</v>
      </c>
      <c r="D51" s="200">
        <v>0</v>
      </c>
      <c r="E51" s="201">
        <v>1100000</v>
      </c>
      <c r="F51" s="202">
        <v>420000</v>
      </c>
      <c r="G51" s="200">
        <v>300000</v>
      </c>
      <c r="H51" s="201">
        <v>100000</v>
      </c>
      <c r="I51" s="202">
        <v>200000</v>
      </c>
      <c r="J51" s="204">
        <v>100000</v>
      </c>
      <c r="K51" s="202">
        <v>630000</v>
      </c>
      <c r="L51" s="204">
        <v>100000</v>
      </c>
      <c r="M51" s="203">
        <v>150000</v>
      </c>
      <c r="N51" s="204">
        <v>0</v>
      </c>
      <c r="O51" s="204">
        <v>100000</v>
      </c>
      <c r="P51" s="204">
        <v>0</v>
      </c>
      <c r="Q51" s="2">
        <v>2000000</v>
      </c>
      <c r="R51" s="202">
        <v>3000000</v>
      </c>
      <c r="S51" s="204">
        <f t="shared" si="5"/>
        <v>8200000</v>
      </c>
      <c r="T51" s="204">
        <f t="shared" si="6"/>
        <v>40910000</v>
      </c>
    </row>
    <row r="52" spans="1:20" s="198" customFormat="1" x14ac:dyDescent="0.3">
      <c r="A52" s="230"/>
      <c r="B52" s="198" t="s">
        <v>74</v>
      </c>
      <c r="C52" s="191">
        <f t="shared" si="4"/>
        <v>48280000</v>
      </c>
      <c r="D52" s="192">
        <v>0</v>
      </c>
      <c r="E52" s="193">
        <v>1100000</v>
      </c>
      <c r="F52" s="2">
        <v>420000</v>
      </c>
      <c r="G52" s="200">
        <v>300000</v>
      </c>
      <c r="H52" s="193">
        <v>100000</v>
      </c>
      <c r="I52" s="2">
        <v>200000</v>
      </c>
      <c r="J52" s="195">
        <v>100000</v>
      </c>
      <c r="K52" s="2">
        <v>630000</v>
      </c>
      <c r="L52" s="195">
        <v>100000</v>
      </c>
      <c r="M52" s="194">
        <v>150000</v>
      </c>
      <c r="N52" s="195">
        <v>0</v>
      </c>
      <c r="O52" s="195">
        <v>100000</v>
      </c>
      <c r="P52" s="195">
        <v>0</v>
      </c>
      <c r="Q52" s="2">
        <v>2000000</v>
      </c>
      <c r="R52" s="2">
        <v>0</v>
      </c>
      <c r="S52" s="195">
        <f t="shared" si="5"/>
        <v>5200000</v>
      </c>
      <c r="T52" s="195">
        <f t="shared" si="6"/>
        <v>43080000</v>
      </c>
    </row>
    <row r="53" spans="1:20" s="198" customFormat="1" x14ac:dyDescent="0.3">
      <c r="A53" s="230"/>
      <c r="B53" s="198" t="s">
        <v>75</v>
      </c>
      <c r="C53" s="191">
        <f t="shared" si="4"/>
        <v>50450000</v>
      </c>
      <c r="D53" s="192">
        <v>0</v>
      </c>
      <c r="E53" s="193">
        <v>1100000</v>
      </c>
      <c r="F53" s="2">
        <v>420000</v>
      </c>
      <c r="G53" s="200">
        <v>300000</v>
      </c>
      <c r="H53" s="193">
        <v>100000</v>
      </c>
      <c r="I53" s="2">
        <v>200000</v>
      </c>
      <c r="J53" s="195">
        <v>100000</v>
      </c>
      <c r="K53" s="2">
        <v>630000</v>
      </c>
      <c r="L53" s="195">
        <v>100000</v>
      </c>
      <c r="M53" s="194">
        <v>150000</v>
      </c>
      <c r="N53" s="195">
        <v>0</v>
      </c>
      <c r="O53" s="195">
        <v>100000</v>
      </c>
      <c r="P53" s="195">
        <v>0</v>
      </c>
      <c r="Q53" s="2">
        <v>2000000</v>
      </c>
      <c r="R53" s="2">
        <v>0</v>
      </c>
      <c r="S53" s="195">
        <f t="shared" si="5"/>
        <v>5200000</v>
      </c>
      <c r="T53" s="195">
        <f t="shared" si="6"/>
        <v>45250000</v>
      </c>
    </row>
    <row r="54" spans="1:20" s="198" customFormat="1" x14ac:dyDescent="0.3">
      <c r="A54" s="230"/>
      <c r="B54" s="198" t="s">
        <v>76</v>
      </c>
      <c r="C54" s="191">
        <f t="shared" si="4"/>
        <v>52620000</v>
      </c>
      <c r="D54" s="192">
        <v>0</v>
      </c>
      <c r="E54" s="193">
        <v>1100000</v>
      </c>
      <c r="F54" s="2">
        <v>420000</v>
      </c>
      <c r="G54" s="200">
        <v>300000</v>
      </c>
      <c r="H54" s="193">
        <v>100000</v>
      </c>
      <c r="I54" s="2">
        <v>200000</v>
      </c>
      <c r="J54" s="195">
        <v>100000</v>
      </c>
      <c r="K54" s="2">
        <v>630000</v>
      </c>
      <c r="L54" s="195">
        <v>100000</v>
      </c>
      <c r="M54" s="194">
        <v>150000</v>
      </c>
      <c r="N54" s="195">
        <v>0</v>
      </c>
      <c r="O54" s="195">
        <v>100000</v>
      </c>
      <c r="P54" s="195">
        <v>0</v>
      </c>
      <c r="Q54" s="2">
        <v>2000000</v>
      </c>
      <c r="R54" s="2">
        <v>0</v>
      </c>
      <c r="S54" s="195">
        <f t="shared" si="5"/>
        <v>5200000</v>
      </c>
      <c r="T54" s="195">
        <f t="shared" si="6"/>
        <v>47420000</v>
      </c>
    </row>
    <row r="55" spans="1:20" s="198" customFormat="1" x14ac:dyDescent="0.3">
      <c r="A55" s="230"/>
      <c r="B55" s="198" t="s">
        <v>77</v>
      </c>
      <c r="C55" s="191">
        <f t="shared" si="4"/>
        <v>54790000</v>
      </c>
      <c r="D55" s="192">
        <v>0</v>
      </c>
      <c r="E55" s="193">
        <v>1100000</v>
      </c>
      <c r="F55" s="2">
        <v>420000</v>
      </c>
      <c r="G55" s="200">
        <v>300000</v>
      </c>
      <c r="H55" s="193">
        <v>100000</v>
      </c>
      <c r="I55" s="2">
        <v>200000</v>
      </c>
      <c r="J55" s="195">
        <v>100000</v>
      </c>
      <c r="K55" s="2">
        <v>630000</v>
      </c>
      <c r="L55" s="195">
        <v>100000</v>
      </c>
      <c r="M55" s="194">
        <v>150000</v>
      </c>
      <c r="N55" s="195">
        <v>0</v>
      </c>
      <c r="O55" s="195">
        <v>100000</v>
      </c>
      <c r="P55" s="195">
        <v>0</v>
      </c>
      <c r="Q55" s="2">
        <v>2000000</v>
      </c>
      <c r="R55" s="2">
        <v>3000000</v>
      </c>
      <c r="S55" s="195">
        <f t="shared" si="5"/>
        <v>8200000</v>
      </c>
      <c r="T55" s="195">
        <f t="shared" si="6"/>
        <v>46590000</v>
      </c>
    </row>
    <row r="56" spans="1:20" s="198" customFormat="1" x14ac:dyDescent="0.3">
      <c r="A56" s="230"/>
      <c r="B56" s="198" t="s">
        <v>78</v>
      </c>
      <c r="C56" s="191">
        <f t="shared" si="4"/>
        <v>53960000</v>
      </c>
      <c r="D56" s="192">
        <v>0</v>
      </c>
      <c r="E56" s="193">
        <v>1100000</v>
      </c>
      <c r="F56" s="2">
        <v>420000</v>
      </c>
      <c r="G56" s="200">
        <v>300000</v>
      </c>
      <c r="H56" s="193">
        <v>100000</v>
      </c>
      <c r="I56" s="2">
        <v>200000</v>
      </c>
      <c r="J56" s="195">
        <v>100000</v>
      </c>
      <c r="K56" s="2">
        <v>630000</v>
      </c>
      <c r="L56" s="195">
        <v>100000</v>
      </c>
      <c r="M56" s="194">
        <v>150000</v>
      </c>
      <c r="N56" s="195">
        <v>0</v>
      </c>
      <c r="O56" s="195">
        <v>100000</v>
      </c>
      <c r="P56" s="195">
        <v>0</v>
      </c>
      <c r="Q56" s="2">
        <v>2000000</v>
      </c>
      <c r="R56" s="2">
        <v>0</v>
      </c>
      <c r="S56" s="195">
        <f t="shared" si="5"/>
        <v>5200000</v>
      </c>
      <c r="T56" s="195">
        <f t="shared" si="6"/>
        <v>48760000</v>
      </c>
    </row>
    <row r="57" spans="1:20" s="198" customFormat="1" x14ac:dyDescent="0.3">
      <c r="A57" s="230"/>
      <c r="B57" s="198" t="s">
        <v>79</v>
      </c>
      <c r="C57" s="191">
        <f t="shared" si="4"/>
        <v>56130000</v>
      </c>
      <c r="D57" s="192">
        <v>0</v>
      </c>
      <c r="E57" s="193">
        <v>1100000</v>
      </c>
      <c r="F57" s="2">
        <v>420000</v>
      </c>
      <c r="G57" s="200">
        <v>300000</v>
      </c>
      <c r="H57" s="193">
        <v>100000</v>
      </c>
      <c r="I57" s="2">
        <v>200000</v>
      </c>
      <c r="J57" s="195">
        <v>100000</v>
      </c>
      <c r="K57" s="2">
        <v>630000</v>
      </c>
      <c r="L57" s="195">
        <v>100000</v>
      </c>
      <c r="M57" s="194">
        <v>150000</v>
      </c>
      <c r="N57" s="195">
        <v>0</v>
      </c>
      <c r="O57" s="195">
        <v>100000</v>
      </c>
      <c r="P57" s="195">
        <v>0</v>
      </c>
      <c r="Q57" s="2">
        <v>2000000</v>
      </c>
      <c r="R57" s="2">
        <v>3000000</v>
      </c>
      <c r="S57" s="195">
        <f t="shared" si="5"/>
        <v>8200000</v>
      </c>
      <c r="T57" s="195">
        <f t="shared" si="6"/>
        <v>47930000</v>
      </c>
    </row>
    <row r="58" spans="1:20" s="198" customFormat="1" x14ac:dyDescent="0.3">
      <c r="A58" s="230"/>
      <c r="B58" s="198" t="s">
        <v>80</v>
      </c>
      <c r="C58" s="191">
        <f t="shared" si="4"/>
        <v>55300000</v>
      </c>
      <c r="D58" s="192">
        <v>0</v>
      </c>
      <c r="E58" s="193">
        <v>1100000</v>
      </c>
      <c r="F58" s="2">
        <v>420000</v>
      </c>
      <c r="G58" s="200">
        <v>300000</v>
      </c>
      <c r="H58" s="193">
        <v>100000</v>
      </c>
      <c r="I58" s="2">
        <v>200000</v>
      </c>
      <c r="J58" s="195">
        <v>100000</v>
      </c>
      <c r="K58" s="2">
        <v>630000</v>
      </c>
      <c r="L58" s="195">
        <v>100000</v>
      </c>
      <c r="M58" s="194">
        <v>150000</v>
      </c>
      <c r="N58" s="195">
        <v>0</v>
      </c>
      <c r="O58" s="195">
        <v>100000</v>
      </c>
      <c r="P58" s="195">
        <v>0</v>
      </c>
      <c r="Q58" s="2">
        <v>2000000</v>
      </c>
      <c r="R58" s="2">
        <v>0</v>
      </c>
      <c r="S58" s="195">
        <f t="shared" si="5"/>
        <v>5200000</v>
      </c>
      <c r="T58" s="195">
        <f t="shared" si="6"/>
        <v>50100000</v>
      </c>
    </row>
    <row r="59" spans="1:20" s="198" customFormat="1" x14ac:dyDescent="0.3">
      <c r="A59" s="230"/>
      <c r="B59" s="198" t="s">
        <v>81</v>
      </c>
      <c r="C59" s="191">
        <f t="shared" si="4"/>
        <v>57470000</v>
      </c>
      <c r="D59" s="192">
        <v>0</v>
      </c>
      <c r="E59" s="193">
        <v>1100000</v>
      </c>
      <c r="F59" s="2">
        <v>420000</v>
      </c>
      <c r="G59" s="200">
        <v>300000</v>
      </c>
      <c r="H59" s="193">
        <v>100000</v>
      </c>
      <c r="I59" s="2">
        <v>200000</v>
      </c>
      <c r="J59" s="195">
        <v>100000</v>
      </c>
      <c r="K59" s="2">
        <v>630000</v>
      </c>
      <c r="L59" s="195">
        <v>100000</v>
      </c>
      <c r="M59" s="194">
        <v>150000</v>
      </c>
      <c r="N59" s="195">
        <v>0</v>
      </c>
      <c r="O59" s="195">
        <v>100000</v>
      </c>
      <c r="P59" s="195">
        <v>0</v>
      </c>
      <c r="Q59" s="2">
        <v>2000000</v>
      </c>
      <c r="R59" s="2">
        <v>0</v>
      </c>
      <c r="S59" s="195">
        <f t="shared" si="5"/>
        <v>5200000</v>
      </c>
      <c r="T59" s="195">
        <f t="shared" si="6"/>
        <v>52270000</v>
      </c>
    </row>
    <row r="60" spans="1:20" s="198" customFormat="1" x14ac:dyDescent="0.3">
      <c r="A60" s="230"/>
      <c r="B60" s="198" t="s">
        <v>82</v>
      </c>
      <c r="C60" s="191">
        <f t="shared" si="4"/>
        <v>59640000</v>
      </c>
      <c r="D60" s="192">
        <v>0</v>
      </c>
      <c r="E60" s="193">
        <v>1100000</v>
      </c>
      <c r="F60" s="2">
        <v>420000</v>
      </c>
      <c r="G60" s="200">
        <v>300000</v>
      </c>
      <c r="H60" s="193">
        <v>100000</v>
      </c>
      <c r="I60" s="2">
        <v>200000</v>
      </c>
      <c r="J60" s="195">
        <v>100000</v>
      </c>
      <c r="K60" s="2">
        <v>630000</v>
      </c>
      <c r="L60" s="195">
        <v>100000</v>
      </c>
      <c r="M60" s="194">
        <v>150000</v>
      </c>
      <c r="N60" s="195">
        <v>0</v>
      </c>
      <c r="O60" s="195">
        <v>100000</v>
      </c>
      <c r="P60" s="195">
        <v>0</v>
      </c>
      <c r="Q60" s="2">
        <v>2000000</v>
      </c>
      <c r="R60" s="2">
        <v>0</v>
      </c>
      <c r="S60" s="195">
        <f t="shared" si="5"/>
        <v>5200000</v>
      </c>
      <c r="T60" s="195">
        <f t="shared" si="6"/>
        <v>54440000</v>
      </c>
    </row>
    <row r="61" spans="1:20" s="198" customFormat="1" x14ac:dyDescent="0.3">
      <c r="A61" s="230"/>
      <c r="B61" s="198" t="s">
        <v>83</v>
      </c>
      <c r="C61" s="191">
        <f t="shared" si="4"/>
        <v>61810000</v>
      </c>
      <c r="D61" s="192">
        <v>0</v>
      </c>
      <c r="E61" s="193">
        <v>1100000</v>
      </c>
      <c r="F61" s="2">
        <v>420000</v>
      </c>
      <c r="G61" s="200">
        <v>300000</v>
      </c>
      <c r="H61" s="193">
        <v>100000</v>
      </c>
      <c r="I61" s="2">
        <v>200000</v>
      </c>
      <c r="J61" s="195">
        <v>100000</v>
      </c>
      <c r="K61" s="2">
        <v>630000</v>
      </c>
      <c r="L61" s="195">
        <v>100000</v>
      </c>
      <c r="M61" s="194">
        <v>150000</v>
      </c>
      <c r="N61" s="195">
        <v>0</v>
      </c>
      <c r="O61" s="195">
        <v>100000</v>
      </c>
      <c r="P61" s="195">
        <v>0</v>
      </c>
      <c r="Q61" s="2">
        <v>2000000</v>
      </c>
      <c r="R61" s="2">
        <v>0</v>
      </c>
      <c r="S61" s="195">
        <f t="shared" si="5"/>
        <v>5200000</v>
      </c>
      <c r="T61" s="195">
        <f t="shared" si="6"/>
        <v>56610000</v>
      </c>
    </row>
    <row r="62" spans="1:20" s="198" customFormat="1" x14ac:dyDescent="0.3">
      <c r="A62" s="230"/>
      <c r="B62" s="198" t="s">
        <v>84</v>
      </c>
      <c r="C62" s="191">
        <f t="shared" si="4"/>
        <v>63980000</v>
      </c>
      <c r="D62" s="192">
        <v>0</v>
      </c>
      <c r="E62" s="193">
        <v>1100000</v>
      </c>
      <c r="F62" s="2">
        <v>420000</v>
      </c>
      <c r="G62" s="200">
        <v>300000</v>
      </c>
      <c r="H62" s="193">
        <v>100000</v>
      </c>
      <c r="I62" s="2">
        <v>200000</v>
      </c>
      <c r="J62" s="195">
        <v>100000</v>
      </c>
      <c r="K62" s="2">
        <v>630000</v>
      </c>
      <c r="L62" s="195">
        <v>100000</v>
      </c>
      <c r="M62" s="194">
        <v>150000</v>
      </c>
      <c r="N62" s="195">
        <v>0</v>
      </c>
      <c r="O62" s="195">
        <v>100000</v>
      </c>
      <c r="P62" s="195">
        <v>0</v>
      </c>
      <c r="Q62" s="2">
        <v>2000000</v>
      </c>
      <c r="R62" s="2">
        <v>0</v>
      </c>
      <c r="S62" s="195">
        <f t="shared" si="5"/>
        <v>5200000</v>
      </c>
      <c r="T62" s="195">
        <f t="shared" si="6"/>
        <v>58780000</v>
      </c>
    </row>
    <row r="63" spans="1:20" s="198" customFormat="1" x14ac:dyDescent="0.3">
      <c r="A63" s="230">
        <v>2028</v>
      </c>
      <c r="B63" s="198" t="s">
        <v>73</v>
      </c>
      <c r="C63" s="191">
        <f t="shared" si="4"/>
        <v>66150000</v>
      </c>
      <c r="D63" s="192">
        <v>0</v>
      </c>
      <c r="E63" s="193">
        <v>1100000</v>
      </c>
      <c r="F63" s="2">
        <v>420000</v>
      </c>
      <c r="G63" s="200">
        <v>300000</v>
      </c>
      <c r="H63" s="193">
        <v>100000</v>
      </c>
      <c r="I63" s="2">
        <v>200000</v>
      </c>
      <c r="J63" s="195">
        <v>100000</v>
      </c>
      <c r="K63" s="2">
        <v>630000</v>
      </c>
      <c r="L63" s="195">
        <v>100000</v>
      </c>
      <c r="M63" s="194">
        <v>150000</v>
      </c>
      <c r="N63" s="195">
        <v>0</v>
      </c>
      <c r="O63" s="195">
        <v>100000</v>
      </c>
      <c r="P63" s="195">
        <v>0</v>
      </c>
      <c r="Q63" s="2">
        <v>2000000</v>
      </c>
      <c r="R63" s="202">
        <v>3000000</v>
      </c>
      <c r="S63" s="195">
        <f t="shared" si="5"/>
        <v>8200000</v>
      </c>
      <c r="T63" s="195">
        <f t="shared" si="6"/>
        <v>57950000</v>
      </c>
    </row>
    <row r="64" spans="1:20" s="198" customFormat="1" x14ac:dyDescent="0.3">
      <c r="A64" s="230"/>
      <c r="B64" s="198" t="s">
        <v>74</v>
      </c>
      <c r="C64" s="191">
        <f t="shared" si="4"/>
        <v>65320000</v>
      </c>
      <c r="D64" s="192">
        <v>0</v>
      </c>
      <c r="E64" s="193">
        <v>1100000</v>
      </c>
      <c r="F64" s="2">
        <v>420000</v>
      </c>
      <c r="G64" s="200">
        <v>300000</v>
      </c>
      <c r="H64" s="193">
        <v>100000</v>
      </c>
      <c r="I64" s="2">
        <v>200000</v>
      </c>
      <c r="J64" s="195">
        <v>100000</v>
      </c>
      <c r="K64" s="2">
        <v>630000</v>
      </c>
      <c r="L64" s="195">
        <v>100000</v>
      </c>
      <c r="M64" s="194">
        <v>150000</v>
      </c>
      <c r="N64" s="195">
        <v>0</v>
      </c>
      <c r="O64" s="195">
        <v>100000</v>
      </c>
      <c r="P64" s="195">
        <v>0</v>
      </c>
      <c r="Q64" s="2">
        <v>2000000</v>
      </c>
      <c r="R64" s="2">
        <v>0</v>
      </c>
      <c r="S64" s="195">
        <f t="shared" si="5"/>
        <v>5200000</v>
      </c>
      <c r="T64" s="195">
        <f t="shared" si="6"/>
        <v>60120000</v>
      </c>
    </row>
    <row r="65" spans="1:20" s="198" customFormat="1" x14ac:dyDescent="0.3">
      <c r="A65" s="230"/>
      <c r="B65" s="198" t="s">
        <v>75</v>
      </c>
      <c r="C65" s="191">
        <f t="shared" si="4"/>
        <v>67490000</v>
      </c>
      <c r="D65" s="192">
        <v>0</v>
      </c>
      <c r="E65" s="193">
        <v>1100000</v>
      </c>
      <c r="F65" s="2">
        <v>420000</v>
      </c>
      <c r="G65" s="200">
        <v>300000</v>
      </c>
      <c r="H65" s="193">
        <v>100000</v>
      </c>
      <c r="I65" s="2">
        <v>200000</v>
      </c>
      <c r="J65" s="195">
        <v>100000</v>
      </c>
      <c r="K65" s="2">
        <v>630000</v>
      </c>
      <c r="L65" s="195">
        <v>100000</v>
      </c>
      <c r="M65" s="194">
        <v>150000</v>
      </c>
      <c r="N65" s="195">
        <v>0</v>
      </c>
      <c r="O65" s="195">
        <v>100000</v>
      </c>
      <c r="P65" s="195">
        <v>0</v>
      </c>
      <c r="Q65" s="2">
        <v>2000000</v>
      </c>
      <c r="R65" s="2">
        <v>0</v>
      </c>
      <c r="S65" s="195">
        <f t="shared" si="5"/>
        <v>5200000</v>
      </c>
      <c r="T65" s="195">
        <f t="shared" si="6"/>
        <v>62290000</v>
      </c>
    </row>
    <row r="66" spans="1:20" s="198" customFormat="1" x14ac:dyDescent="0.3">
      <c r="A66" s="230"/>
      <c r="B66" s="198" t="s">
        <v>76</v>
      </c>
      <c r="C66" s="191">
        <f t="shared" si="4"/>
        <v>69660000</v>
      </c>
      <c r="D66" s="192">
        <v>0</v>
      </c>
      <c r="E66" s="193">
        <v>1100000</v>
      </c>
      <c r="F66" s="2">
        <v>420000</v>
      </c>
      <c r="G66" s="200">
        <v>300000</v>
      </c>
      <c r="H66" s="193">
        <v>100000</v>
      </c>
      <c r="I66" s="2">
        <v>200000</v>
      </c>
      <c r="J66" s="195">
        <v>100000</v>
      </c>
      <c r="K66" s="2">
        <v>630000</v>
      </c>
      <c r="L66" s="195">
        <v>100000</v>
      </c>
      <c r="M66" s="194">
        <v>150000</v>
      </c>
      <c r="N66" s="195">
        <v>0</v>
      </c>
      <c r="O66" s="195">
        <v>100000</v>
      </c>
      <c r="P66" s="195">
        <v>0</v>
      </c>
      <c r="Q66" s="2">
        <v>2000000</v>
      </c>
      <c r="R66" s="2">
        <v>0</v>
      </c>
      <c r="S66" s="195">
        <f t="shared" si="5"/>
        <v>5200000</v>
      </c>
      <c r="T66" s="195">
        <f t="shared" si="6"/>
        <v>64460000</v>
      </c>
    </row>
    <row r="67" spans="1:20" s="198" customFormat="1" x14ac:dyDescent="0.3">
      <c r="A67" s="230"/>
      <c r="B67" s="198" t="s">
        <v>77</v>
      </c>
      <c r="C67" s="191">
        <f t="shared" si="4"/>
        <v>71830000</v>
      </c>
      <c r="D67" s="192">
        <v>0</v>
      </c>
      <c r="E67" s="193">
        <v>1100000</v>
      </c>
      <c r="F67" s="2">
        <v>420000</v>
      </c>
      <c r="G67" s="200">
        <v>300000</v>
      </c>
      <c r="H67" s="193">
        <v>100000</v>
      </c>
      <c r="I67" s="2">
        <v>200000</v>
      </c>
      <c r="J67" s="195">
        <v>100000</v>
      </c>
      <c r="K67" s="2">
        <v>630000</v>
      </c>
      <c r="L67" s="195">
        <v>100000</v>
      </c>
      <c r="M67" s="194">
        <v>150000</v>
      </c>
      <c r="N67" s="195">
        <v>0</v>
      </c>
      <c r="O67" s="195">
        <v>100000</v>
      </c>
      <c r="P67" s="195">
        <v>0</v>
      </c>
      <c r="Q67" s="2">
        <v>2000000</v>
      </c>
      <c r="R67" s="2">
        <v>3000000</v>
      </c>
      <c r="S67" s="195">
        <f t="shared" ref="S67:S98" si="7">SUM(D67:R67)</f>
        <v>8200000</v>
      </c>
      <c r="T67" s="195">
        <f t="shared" si="6"/>
        <v>63630000</v>
      </c>
    </row>
    <row r="68" spans="1:20" s="198" customFormat="1" x14ac:dyDescent="0.3">
      <c r="A68" s="230"/>
      <c r="B68" s="198" t="s">
        <v>78</v>
      </c>
      <c r="C68" s="191">
        <f t="shared" si="4"/>
        <v>71000000</v>
      </c>
      <c r="D68" s="192">
        <v>0</v>
      </c>
      <c r="E68" s="193">
        <v>1100000</v>
      </c>
      <c r="F68" s="2">
        <v>420000</v>
      </c>
      <c r="G68" s="200">
        <v>300000</v>
      </c>
      <c r="H68" s="193">
        <v>100000</v>
      </c>
      <c r="I68" s="2">
        <v>200000</v>
      </c>
      <c r="J68" s="195">
        <v>100000</v>
      </c>
      <c r="K68" s="2">
        <v>630000</v>
      </c>
      <c r="L68" s="195">
        <v>100000</v>
      </c>
      <c r="M68" s="194">
        <v>150000</v>
      </c>
      <c r="N68" s="195">
        <v>0</v>
      </c>
      <c r="O68" s="195">
        <v>100000</v>
      </c>
      <c r="P68" s="195">
        <v>0</v>
      </c>
      <c r="Q68" s="2">
        <v>2000000</v>
      </c>
      <c r="R68" s="2">
        <v>0</v>
      </c>
      <c r="S68" s="195">
        <f t="shared" si="7"/>
        <v>5200000</v>
      </c>
      <c r="T68" s="195">
        <f t="shared" si="6"/>
        <v>65800000</v>
      </c>
    </row>
    <row r="69" spans="1:20" s="198" customFormat="1" x14ac:dyDescent="0.3">
      <c r="A69" s="230"/>
      <c r="B69" s="198" t="s">
        <v>79</v>
      </c>
      <c r="C69" s="191">
        <f t="shared" si="4"/>
        <v>73170000</v>
      </c>
      <c r="D69" s="192">
        <v>0</v>
      </c>
      <c r="E69" s="193">
        <v>1100000</v>
      </c>
      <c r="F69" s="2">
        <v>420000</v>
      </c>
      <c r="G69" s="200">
        <v>300000</v>
      </c>
      <c r="H69" s="193">
        <v>100000</v>
      </c>
      <c r="I69" s="2">
        <v>200000</v>
      </c>
      <c r="J69" s="195">
        <v>100000</v>
      </c>
      <c r="K69" s="2">
        <v>630000</v>
      </c>
      <c r="L69" s="195">
        <v>100000</v>
      </c>
      <c r="M69" s="194">
        <v>150000</v>
      </c>
      <c r="N69" s="195">
        <v>0</v>
      </c>
      <c r="O69" s="195">
        <v>100000</v>
      </c>
      <c r="P69" s="195">
        <v>0</v>
      </c>
      <c r="Q69" s="2">
        <v>2000000</v>
      </c>
      <c r="R69" s="2">
        <v>3000000</v>
      </c>
      <c r="S69" s="195">
        <f t="shared" si="7"/>
        <v>8200000</v>
      </c>
      <c r="T69" s="195">
        <f t="shared" si="6"/>
        <v>64970000</v>
      </c>
    </row>
    <row r="70" spans="1:20" s="198" customFormat="1" x14ac:dyDescent="0.3">
      <c r="A70" s="230"/>
      <c r="B70" s="198" t="s">
        <v>80</v>
      </c>
      <c r="C70" s="191">
        <f t="shared" si="4"/>
        <v>72340000</v>
      </c>
      <c r="D70" s="192">
        <v>0</v>
      </c>
      <c r="E70" s="193">
        <v>1100000</v>
      </c>
      <c r="F70" s="2">
        <v>420000</v>
      </c>
      <c r="G70" s="200">
        <v>300000</v>
      </c>
      <c r="H70" s="193">
        <v>100000</v>
      </c>
      <c r="I70" s="2">
        <v>200000</v>
      </c>
      <c r="J70" s="195">
        <v>100000</v>
      </c>
      <c r="K70" s="2">
        <v>630000</v>
      </c>
      <c r="L70" s="195">
        <v>100000</v>
      </c>
      <c r="M70" s="194">
        <v>150000</v>
      </c>
      <c r="N70" s="195">
        <v>0</v>
      </c>
      <c r="O70" s="195">
        <v>100000</v>
      </c>
      <c r="P70" s="195">
        <v>0</v>
      </c>
      <c r="Q70" s="2">
        <v>2000000</v>
      </c>
      <c r="R70" s="2">
        <v>0</v>
      </c>
      <c r="S70" s="195">
        <f t="shared" si="7"/>
        <v>5200000</v>
      </c>
      <c r="T70" s="195">
        <f t="shared" si="6"/>
        <v>67140000</v>
      </c>
    </row>
    <row r="71" spans="1:20" s="198" customFormat="1" x14ac:dyDescent="0.3">
      <c r="A71" s="230"/>
      <c r="B71" s="198" t="s">
        <v>81</v>
      </c>
      <c r="C71" s="191">
        <f t="shared" si="4"/>
        <v>74510000</v>
      </c>
      <c r="D71" s="192">
        <v>0</v>
      </c>
      <c r="E71" s="193">
        <v>1100000</v>
      </c>
      <c r="F71" s="2">
        <v>420000</v>
      </c>
      <c r="G71" s="200">
        <v>300000</v>
      </c>
      <c r="H71" s="193">
        <v>100000</v>
      </c>
      <c r="I71" s="2">
        <v>200000</v>
      </c>
      <c r="J71" s="195">
        <v>100000</v>
      </c>
      <c r="K71" s="2">
        <v>630000</v>
      </c>
      <c r="L71" s="195">
        <v>100000</v>
      </c>
      <c r="M71" s="194">
        <v>150000</v>
      </c>
      <c r="N71" s="195">
        <v>0</v>
      </c>
      <c r="O71" s="195">
        <v>100000</v>
      </c>
      <c r="P71" s="195">
        <v>0</v>
      </c>
      <c r="Q71" s="2">
        <v>2000000</v>
      </c>
      <c r="R71" s="2">
        <v>0</v>
      </c>
      <c r="S71" s="195">
        <f t="shared" si="7"/>
        <v>5200000</v>
      </c>
      <c r="T71" s="195">
        <f t="shared" si="6"/>
        <v>69310000</v>
      </c>
    </row>
    <row r="72" spans="1:20" s="198" customFormat="1" x14ac:dyDescent="0.3">
      <c r="A72" s="230"/>
      <c r="B72" s="198" t="s">
        <v>82</v>
      </c>
      <c r="C72" s="191">
        <f t="shared" si="4"/>
        <v>76680000</v>
      </c>
      <c r="D72" s="192">
        <v>0</v>
      </c>
      <c r="E72" s="193">
        <v>1100000</v>
      </c>
      <c r="F72" s="2">
        <v>420000</v>
      </c>
      <c r="G72" s="200">
        <v>300000</v>
      </c>
      <c r="H72" s="193">
        <v>100000</v>
      </c>
      <c r="I72" s="2">
        <v>200000</v>
      </c>
      <c r="J72" s="195">
        <v>100000</v>
      </c>
      <c r="K72" s="2">
        <v>630000</v>
      </c>
      <c r="L72" s="195">
        <v>100000</v>
      </c>
      <c r="M72" s="194">
        <v>150000</v>
      </c>
      <c r="N72" s="195">
        <v>0</v>
      </c>
      <c r="O72" s="195">
        <v>100000</v>
      </c>
      <c r="P72" s="195">
        <v>0</v>
      </c>
      <c r="Q72" s="2">
        <v>2000000</v>
      </c>
      <c r="R72" s="2">
        <v>0</v>
      </c>
      <c r="S72" s="195">
        <f t="shared" si="7"/>
        <v>5200000</v>
      </c>
      <c r="T72" s="195">
        <f t="shared" si="6"/>
        <v>71480000</v>
      </c>
    </row>
    <row r="73" spans="1:20" s="198" customFormat="1" x14ac:dyDescent="0.3">
      <c r="A73" s="230"/>
      <c r="B73" s="198" t="s">
        <v>83</v>
      </c>
      <c r="C73" s="191">
        <f t="shared" si="4"/>
        <v>78850000</v>
      </c>
      <c r="D73" s="192">
        <v>0</v>
      </c>
      <c r="E73" s="193">
        <v>1100000</v>
      </c>
      <c r="F73" s="2">
        <v>420000</v>
      </c>
      <c r="G73" s="200">
        <v>300000</v>
      </c>
      <c r="H73" s="193">
        <v>100000</v>
      </c>
      <c r="I73" s="2">
        <v>200000</v>
      </c>
      <c r="J73" s="195">
        <v>100000</v>
      </c>
      <c r="K73" s="2">
        <v>630000</v>
      </c>
      <c r="L73" s="195">
        <v>100000</v>
      </c>
      <c r="M73" s="194">
        <v>150000</v>
      </c>
      <c r="N73" s="195">
        <v>0</v>
      </c>
      <c r="O73" s="195">
        <v>100000</v>
      </c>
      <c r="P73" s="195">
        <v>0</v>
      </c>
      <c r="Q73" s="2">
        <v>2000000</v>
      </c>
      <c r="R73" s="2">
        <v>0</v>
      </c>
      <c r="S73" s="195">
        <f t="shared" si="7"/>
        <v>5200000</v>
      </c>
      <c r="T73" s="195">
        <f t="shared" si="6"/>
        <v>73650000</v>
      </c>
    </row>
    <row r="74" spans="1:20" s="198" customFormat="1" x14ac:dyDescent="0.3">
      <c r="A74" s="230"/>
      <c r="B74" s="198" t="s">
        <v>84</v>
      </c>
      <c r="C74" s="191">
        <f t="shared" si="4"/>
        <v>81020000</v>
      </c>
      <c r="D74" s="192">
        <v>0</v>
      </c>
      <c r="E74" s="193">
        <v>1100000</v>
      </c>
      <c r="F74" s="2">
        <v>420000</v>
      </c>
      <c r="G74" s="200">
        <v>300000</v>
      </c>
      <c r="H74" s="193">
        <v>100000</v>
      </c>
      <c r="I74" s="2">
        <v>200000</v>
      </c>
      <c r="J74" s="195">
        <v>100000</v>
      </c>
      <c r="K74" s="2">
        <v>630000</v>
      </c>
      <c r="L74" s="195">
        <v>100000</v>
      </c>
      <c r="M74" s="194">
        <v>150000</v>
      </c>
      <c r="N74" s="195">
        <v>0</v>
      </c>
      <c r="O74" s="195">
        <v>100000</v>
      </c>
      <c r="P74" s="195">
        <v>0</v>
      </c>
      <c r="Q74" s="2">
        <v>2000000</v>
      </c>
      <c r="R74" s="2">
        <v>0</v>
      </c>
      <c r="S74" s="195">
        <f t="shared" si="7"/>
        <v>5200000</v>
      </c>
      <c r="T74" s="195">
        <f t="shared" si="6"/>
        <v>75820000</v>
      </c>
    </row>
    <row r="75" spans="1:20" s="198" customFormat="1" x14ac:dyDescent="0.3">
      <c r="A75" s="230">
        <v>2029</v>
      </c>
      <c r="B75" s="198" t="s">
        <v>73</v>
      </c>
      <c r="C75" s="191">
        <f t="shared" si="4"/>
        <v>83190000</v>
      </c>
      <c r="D75" s="192">
        <v>0</v>
      </c>
      <c r="E75" s="193">
        <v>1100000</v>
      </c>
      <c r="F75" s="2">
        <v>420000</v>
      </c>
      <c r="G75" s="200">
        <v>300000</v>
      </c>
      <c r="H75" s="193">
        <v>100000</v>
      </c>
      <c r="I75" s="2">
        <v>200000</v>
      </c>
      <c r="J75" s="195">
        <v>100000</v>
      </c>
      <c r="K75" s="2">
        <v>630000</v>
      </c>
      <c r="L75" s="195">
        <v>100000</v>
      </c>
      <c r="M75" s="194">
        <v>150000</v>
      </c>
      <c r="N75" s="195">
        <v>0</v>
      </c>
      <c r="O75" s="195">
        <v>100000</v>
      </c>
      <c r="P75" s="195">
        <v>0</v>
      </c>
      <c r="Q75" s="2">
        <v>2000000</v>
      </c>
      <c r="R75" s="2">
        <v>0</v>
      </c>
      <c r="S75" s="195">
        <f t="shared" si="7"/>
        <v>5200000</v>
      </c>
      <c r="T75" s="195">
        <f t="shared" si="6"/>
        <v>77990000</v>
      </c>
    </row>
    <row r="76" spans="1:20" s="198" customFormat="1" x14ac:dyDescent="0.3">
      <c r="A76" s="230"/>
      <c r="B76" s="198" t="s">
        <v>74</v>
      </c>
      <c r="C76" s="191">
        <f t="shared" si="4"/>
        <v>85360000</v>
      </c>
      <c r="D76" s="192">
        <v>0</v>
      </c>
      <c r="E76" s="193">
        <v>1100000</v>
      </c>
      <c r="F76" s="2">
        <v>420000</v>
      </c>
      <c r="G76" s="200">
        <v>300000</v>
      </c>
      <c r="H76" s="193">
        <v>100000</v>
      </c>
      <c r="I76" s="2">
        <v>200000</v>
      </c>
      <c r="J76" s="195">
        <v>100000</v>
      </c>
      <c r="K76" s="2">
        <v>630000</v>
      </c>
      <c r="L76" s="195">
        <v>100000</v>
      </c>
      <c r="M76" s="194">
        <v>150000</v>
      </c>
      <c r="N76" s="195">
        <v>0</v>
      </c>
      <c r="O76" s="195">
        <v>100000</v>
      </c>
      <c r="P76" s="195">
        <v>0</v>
      </c>
      <c r="Q76" s="2">
        <v>2000000</v>
      </c>
      <c r="R76" s="2">
        <v>0</v>
      </c>
      <c r="S76" s="195">
        <f t="shared" si="7"/>
        <v>5200000</v>
      </c>
      <c r="T76" s="195">
        <f t="shared" si="6"/>
        <v>80160000</v>
      </c>
    </row>
    <row r="77" spans="1:20" s="198" customFormat="1" x14ac:dyDescent="0.3">
      <c r="A77" s="230"/>
      <c r="B77" s="198" t="s">
        <v>75</v>
      </c>
      <c r="C77" s="191">
        <f t="shared" si="4"/>
        <v>87530000</v>
      </c>
      <c r="D77" s="192">
        <v>0</v>
      </c>
      <c r="E77" s="193">
        <v>1100000</v>
      </c>
      <c r="F77" s="2">
        <v>420000</v>
      </c>
      <c r="G77" s="200">
        <v>300000</v>
      </c>
      <c r="H77" s="193">
        <v>100000</v>
      </c>
      <c r="I77" s="2">
        <v>200000</v>
      </c>
      <c r="J77" s="195">
        <v>100000</v>
      </c>
      <c r="K77" s="2">
        <v>630000</v>
      </c>
      <c r="L77" s="195">
        <v>100000</v>
      </c>
      <c r="M77" s="194">
        <v>150000</v>
      </c>
      <c r="N77" s="195">
        <v>0</v>
      </c>
      <c r="O77" s="195">
        <v>100000</v>
      </c>
      <c r="P77" s="195">
        <v>0</v>
      </c>
      <c r="Q77" s="2">
        <v>2000000</v>
      </c>
      <c r="R77" s="2">
        <v>0</v>
      </c>
      <c r="S77" s="195">
        <f t="shared" si="7"/>
        <v>5200000</v>
      </c>
      <c r="T77" s="195">
        <f t="shared" ref="T77:T108" si="8" xml:space="preserve"> C77 - S77</f>
        <v>82330000</v>
      </c>
    </row>
    <row r="78" spans="1:20" s="198" customFormat="1" x14ac:dyDescent="0.3">
      <c r="A78" s="230"/>
      <c r="B78" s="198" t="s">
        <v>76</v>
      </c>
      <c r="C78" s="191">
        <f t="shared" si="4"/>
        <v>89700000</v>
      </c>
      <c r="D78" s="192">
        <v>0</v>
      </c>
      <c r="E78" s="193">
        <v>1100000</v>
      </c>
      <c r="F78" s="2">
        <v>420000</v>
      </c>
      <c r="G78" s="200">
        <v>300000</v>
      </c>
      <c r="H78" s="193">
        <v>100000</v>
      </c>
      <c r="I78" s="2">
        <v>200000</v>
      </c>
      <c r="J78" s="195">
        <v>100000</v>
      </c>
      <c r="K78" s="2">
        <v>630000</v>
      </c>
      <c r="L78" s="195">
        <v>100000</v>
      </c>
      <c r="M78" s="194">
        <v>150000</v>
      </c>
      <c r="N78" s="195">
        <v>0</v>
      </c>
      <c r="O78" s="195">
        <v>100000</v>
      </c>
      <c r="P78" s="195">
        <v>0</v>
      </c>
      <c r="Q78" s="2">
        <v>2000000</v>
      </c>
      <c r="R78" s="2">
        <v>0</v>
      </c>
      <c r="S78" s="195">
        <f t="shared" si="7"/>
        <v>5200000</v>
      </c>
      <c r="T78" s="195">
        <f t="shared" si="8"/>
        <v>84500000</v>
      </c>
    </row>
    <row r="79" spans="1:20" s="198" customFormat="1" x14ac:dyDescent="0.3">
      <c r="A79" s="230"/>
      <c r="B79" s="198" t="s">
        <v>77</v>
      </c>
      <c r="C79" s="191">
        <f t="shared" si="4"/>
        <v>91870000</v>
      </c>
      <c r="D79" s="192">
        <v>0</v>
      </c>
      <c r="E79" s="193">
        <v>1100000</v>
      </c>
      <c r="F79" s="2">
        <v>420000</v>
      </c>
      <c r="G79" s="200">
        <v>300000</v>
      </c>
      <c r="H79" s="193">
        <v>100000</v>
      </c>
      <c r="I79" s="2">
        <v>200000</v>
      </c>
      <c r="J79" s="195">
        <v>100000</v>
      </c>
      <c r="K79" s="2">
        <v>630000</v>
      </c>
      <c r="L79" s="195">
        <v>100000</v>
      </c>
      <c r="M79" s="194">
        <v>150000</v>
      </c>
      <c r="N79" s="195">
        <v>0</v>
      </c>
      <c r="O79" s="195">
        <v>100000</v>
      </c>
      <c r="P79" s="195">
        <v>0</v>
      </c>
      <c r="Q79" s="2">
        <v>2000000</v>
      </c>
      <c r="R79" s="2">
        <v>0</v>
      </c>
      <c r="S79" s="195">
        <f t="shared" si="7"/>
        <v>5200000</v>
      </c>
      <c r="T79" s="195">
        <f t="shared" si="8"/>
        <v>86670000</v>
      </c>
    </row>
    <row r="80" spans="1:20" s="198" customFormat="1" x14ac:dyDescent="0.3">
      <c r="A80" s="230"/>
      <c r="B80" s="198" t="s">
        <v>78</v>
      </c>
      <c r="C80" s="191">
        <f t="shared" si="4"/>
        <v>94040000</v>
      </c>
      <c r="D80" s="192">
        <v>0</v>
      </c>
      <c r="E80" s="193">
        <v>1100000</v>
      </c>
      <c r="F80" s="2">
        <v>420000</v>
      </c>
      <c r="G80" s="200">
        <v>300000</v>
      </c>
      <c r="H80" s="193">
        <v>100000</v>
      </c>
      <c r="I80" s="2">
        <v>200000</v>
      </c>
      <c r="J80" s="195">
        <v>100000</v>
      </c>
      <c r="K80" s="2">
        <v>630000</v>
      </c>
      <c r="L80" s="195">
        <v>100000</v>
      </c>
      <c r="M80" s="194">
        <v>150000</v>
      </c>
      <c r="N80" s="195">
        <v>0</v>
      </c>
      <c r="O80" s="195">
        <v>100000</v>
      </c>
      <c r="P80" s="195">
        <v>0</v>
      </c>
      <c r="Q80" s="2">
        <v>2000000</v>
      </c>
      <c r="R80" s="2">
        <v>0</v>
      </c>
      <c r="S80" s="195">
        <f t="shared" si="7"/>
        <v>5200000</v>
      </c>
      <c r="T80" s="195">
        <f t="shared" si="8"/>
        <v>88840000</v>
      </c>
    </row>
    <row r="81" spans="1:20" s="198" customFormat="1" x14ac:dyDescent="0.3">
      <c r="A81" s="230"/>
      <c r="B81" s="198" t="s">
        <v>79</v>
      </c>
      <c r="C81" s="191">
        <f t="shared" si="4"/>
        <v>96210000</v>
      </c>
      <c r="D81" s="192">
        <v>0</v>
      </c>
      <c r="E81" s="193">
        <v>1100000</v>
      </c>
      <c r="F81" s="2">
        <v>420000</v>
      </c>
      <c r="G81" s="200">
        <v>300000</v>
      </c>
      <c r="H81" s="193">
        <v>100000</v>
      </c>
      <c r="I81" s="2">
        <v>200000</v>
      </c>
      <c r="J81" s="195">
        <v>100000</v>
      </c>
      <c r="K81" s="2">
        <v>630000</v>
      </c>
      <c r="L81" s="195">
        <v>100000</v>
      </c>
      <c r="M81" s="194">
        <v>150000</v>
      </c>
      <c r="N81" s="195">
        <v>0</v>
      </c>
      <c r="O81" s="195">
        <v>100000</v>
      </c>
      <c r="P81" s="195">
        <v>0</v>
      </c>
      <c r="Q81" s="2">
        <v>2000000</v>
      </c>
      <c r="R81" s="2">
        <v>0</v>
      </c>
      <c r="S81" s="195">
        <f t="shared" si="7"/>
        <v>5200000</v>
      </c>
      <c r="T81" s="195">
        <f t="shared" si="8"/>
        <v>91010000</v>
      </c>
    </row>
    <row r="82" spans="1:20" s="198" customFormat="1" x14ac:dyDescent="0.3">
      <c r="A82" s="230"/>
      <c r="B82" s="198" t="s">
        <v>80</v>
      </c>
      <c r="C82" s="191">
        <f t="shared" si="4"/>
        <v>98380000</v>
      </c>
      <c r="D82" s="192">
        <v>0</v>
      </c>
      <c r="E82" s="193">
        <v>1100000</v>
      </c>
      <c r="F82" s="2">
        <v>420000</v>
      </c>
      <c r="G82" s="200">
        <v>300000</v>
      </c>
      <c r="H82" s="193">
        <v>100000</v>
      </c>
      <c r="I82" s="2">
        <v>200000</v>
      </c>
      <c r="J82" s="195">
        <v>100000</v>
      </c>
      <c r="K82" s="2">
        <v>630000</v>
      </c>
      <c r="L82" s="195">
        <v>100000</v>
      </c>
      <c r="M82" s="194">
        <v>150000</v>
      </c>
      <c r="N82" s="195">
        <v>0</v>
      </c>
      <c r="O82" s="195">
        <v>100000</v>
      </c>
      <c r="P82" s="195">
        <v>0</v>
      </c>
      <c r="Q82" s="2">
        <v>2000000</v>
      </c>
      <c r="R82" s="2">
        <v>0</v>
      </c>
      <c r="S82" s="195">
        <f t="shared" si="7"/>
        <v>5200000</v>
      </c>
      <c r="T82" s="195">
        <f t="shared" si="8"/>
        <v>93180000</v>
      </c>
    </row>
    <row r="83" spans="1:20" s="198" customFormat="1" x14ac:dyDescent="0.3">
      <c r="A83" s="230"/>
      <c r="B83" s="198" t="s">
        <v>81</v>
      </c>
      <c r="C83" s="191">
        <f t="shared" si="4"/>
        <v>100550000</v>
      </c>
      <c r="D83" s="192">
        <v>0</v>
      </c>
      <c r="E83" s="193">
        <v>1100000</v>
      </c>
      <c r="F83" s="2">
        <v>420000</v>
      </c>
      <c r="G83" s="200">
        <v>300000</v>
      </c>
      <c r="H83" s="193">
        <v>100000</v>
      </c>
      <c r="I83" s="2">
        <v>200000</v>
      </c>
      <c r="J83" s="195">
        <v>100000</v>
      </c>
      <c r="K83" s="2">
        <v>630000</v>
      </c>
      <c r="L83" s="195">
        <v>100000</v>
      </c>
      <c r="M83" s="194">
        <v>150000</v>
      </c>
      <c r="N83" s="195">
        <v>0</v>
      </c>
      <c r="O83" s="195">
        <v>100000</v>
      </c>
      <c r="P83" s="195">
        <v>0</v>
      </c>
      <c r="Q83" s="2">
        <v>2000000</v>
      </c>
      <c r="R83" s="2">
        <v>0</v>
      </c>
      <c r="S83" s="195">
        <f t="shared" si="7"/>
        <v>5200000</v>
      </c>
      <c r="T83" s="195">
        <f t="shared" si="8"/>
        <v>95350000</v>
      </c>
    </row>
    <row r="84" spans="1:20" s="198" customFormat="1" x14ac:dyDescent="0.3">
      <c r="A84" s="230"/>
      <c r="B84" s="198" t="s">
        <v>82</v>
      </c>
      <c r="C84" s="191">
        <f t="shared" si="4"/>
        <v>102720000</v>
      </c>
      <c r="D84" s="192">
        <v>0</v>
      </c>
      <c r="E84" s="193">
        <v>1100000</v>
      </c>
      <c r="F84" s="2">
        <v>420000</v>
      </c>
      <c r="G84" s="200">
        <v>300000</v>
      </c>
      <c r="H84" s="193">
        <v>100000</v>
      </c>
      <c r="I84" s="2">
        <v>200000</v>
      </c>
      <c r="J84" s="195">
        <v>100000</v>
      </c>
      <c r="K84" s="2">
        <v>630000</v>
      </c>
      <c r="L84" s="195">
        <v>100000</v>
      </c>
      <c r="M84" s="194">
        <v>150000</v>
      </c>
      <c r="N84" s="195">
        <v>0</v>
      </c>
      <c r="O84" s="195">
        <v>100000</v>
      </c>
      <c r="P84" s="195">
        <v>0</v>
      </c>
      <c r="Q84" s="2">
        <v>2000000</v>
      </c>
      <c r="R84" s="2">
        <v>0</v>
      </c>
      <c r="S84" s="195">
        <f t="shared" si="7"/>
        <v>5200000</v>
      </c>
      <c r="T84" s="195">
        <f t="shared" si="8"/>
        <v>97520000</v>
      </c>
    </row>
    <row r="85" spans="1:20" s="198" customFormat="1" x14ac:dyDescent="0.3">
      <c r="A85" s="230"/>
      <c r="B85" s="198" t="s">
        <v>83</v>
      </c>
      <c r="C85" s="191">
        <f t="shared" si="4"/>
        <v>104890000</v>
      </c>
      <c r="D85" s="192">
        <v>0</v>
      </c>
      <c r="E85" s="193">
        <v>1100000</v>
      </c>
      <c r="F85" s="2">
        <v>420000</v>
      </c>
      <c r="G85" s="200">
        <v>300000</v>
      </c>
      <c r="H85" s="193">
        <v>100000</v>
      </c>
      <c r="I85" s="2">
        <v>200000</v>
      </c>
      <c r="J85" s="195">
        <v>100000</v>
      </c>
      <c r="K85" s="2">
        <v>630000</v>
      </c>
      <c r="L85" s="195">
        <v>100000</v>
      </c>
      <c r="M85" s="194">
        <v>150000</v>
      </c>
      <c r="N85" s="195">
        <v>0</v>
      </c>
      <c r="O85" s="195">
        <v>100000</v>
      </c>
      <c r="P85" s="195">
        <v>0</v>
      </c>
      <c r="Q85" s="2">
        <v>2000000</v>
      </c>
      <c r="R85" s="2">
        <v>0</v>
      </c>
      <c r="S85" s="195">
        <f t="shared" si="7"/>
        <v>5200000</v>
      </c>
      <c r="T85" s="195">
        <f t="shared" si="8"/>
        <v>99690000</v>
      </c>
    </row>
    <row r="86" spans="1:20" s="198" customFormat="1" x14ac:dyDescent="0.3">
      <c r="A86" s="230"/>
      <c r="B86" s="198" t="s">
        <v>84</v>
      </c>
      <c r="C86" s="191">
        <f t="shared" si="4"/>
        <v>107060000</v>
      </c>
      <c r="D86" s="192">
        <v>0</v>
      </c>
      <c r="E86" s="193">
        <v>1100000</v>
      </c>
      <c r="F86" s="2">
        <v>420000</v>
      </c>
      <c r="G86" s="200">
        <v>300000</v>
      </c>
      <c r="H86" s="193">
        <v>100000</v>
      </c>
      <c r="I86" s="2">
        <v>200000</v>
      </c>
      <c r="J86" s="195">
        <v>100000</v>
      </c>
      <c r="K86" s="2">
        <v>630000</v>
      </c>
      <c r="L86" s="195">
        <v>100000</v>
      </c>
      <c r="M86" s="194">
        <v>150000</v>
      </c>
      <c r="N86" s="195">
        <v>0</v>
      </c>
      <c r="O86" s="195">
        <v>100000</v>
      </c>
      <c r="P86" s="195">
        <v>0</v>
      </c>
      <c r="Q86" s="2">
        <v>2000000</v>
      </c>
      <c r="R86" s="2">
        <v>0</v>
      </c>
      <c r="S86" s="195">
        <f t="shared" si="7"/>
        <v>5200000</v>
      </c>
      <c r="T86" s="195">
        <f t="shared" si="8"/>
        <v>101860000</v>
      </c>
    </row>
    <row r="87" spans="1:20" s="198" customFormat="1" x14ac:dyDescent="0.3">
      <c r="A87" s="230">
        <v>2030</v>
      </c>
      <c r="B87" s="198" t="s">
        <v>73</v>
      </c>
      <c r="C87" s="191">
        <f t="shared" si="4"/>
        <v>109230000</v>
      </c>
      <c r="D87" s="192">
        <v>0</v>
      </c>
      <c r="E87" s="193">
        <v>1100000</v>
      </c>
      <c r="F87" s="2">
        <v>420000</v>
      </c>
      <c r="G87" s="200">
        <v>300000</v>
      </c>
      <c r="H87" s="193">
        <v>100000</v>
      </c>
      <c r="I87" s="2">
        <v>200000</v>
      </c>
      <c r="J87" s="195">
        <v>100000</v>
      </c>
      <c r="K87" s="2">
        <v>630000</v>
      </c>
      <c r="L87" s="195">
        <v>100000</v>
      </c>
      <c r="M87" s="194">
        <v>150000</v>
      </c>
      <c r="N87" s="195">
        <v>0</v>
      </c>
      <c r="O87" s="195">
        <v>100000</v>
      </c>
      <c r="P87" s="195">
        <v>0</v>
      </c>
      <c r="Q87" s="2">
        <v>2000000</v>
      </c>
      <c r="R87" s="2">
        <v>0</v>
      </c>
      <c r="S87" s="195">
        <f t="shared" si="7"/>
        <v>5200000</v>
      </c>
      <c r="T87" s="195">
        <f t="shared" si="8"/>
        <v>104030000</v>
      </c>
    </row>
    <row r="88" spans="1:20" s="198" customFormat="1" x14ac:dyDescent="0.3">
      <c r="A88" s="230"/>
      <c r="B88" s="198" t="s">
        <v>74</v>
      </c>
      <c r="C88" s="191">
        <f t="shared" si="4"/>
        <v>111400000</v>
      </c>
      <c r="D88" s="192">
        <v>0</v>
      </c>
      <c r="E88" s="193">
        <v>1100000</v>
      </c>
      <c r="F88" s="2">
        <v>420000</v>
      </c>
      <c r="G88" s="200">
        <v>300000</v>
      </c>
      <c r="H88" s="193">
        <v>100000</v>
      </c>
      <c r="I88" s="2">
        <v>200000</v>
      </c>
      <c r="J88" s="195">
        <v>100000</v>
      </c>
      <c r="K88" s="2">
        <v>630000</v>
      </c>
      <c r="L88" s="195">
        <v>100000</v>
      </c>
      <c r="M88" s="194">
        <v>150000</v>
      </c>
      <c r="N88" s="195">
        <v>0</v>
      </c>
      <c r="O88" s="195">
        <v>100000</v>
      </c>
      <c r="P88" s="195">
        <v>0</v>
      </c>
      <c r="Q88" s="2">
        <v>2000000</v>
      </c>
      <c r="R88" s="2">
        <v>0</v>
      </c>
      <c r="S88" s="195">
        <f t="shared" si="7"/>
        <v>5200000</v>
      </c>
      <c r="T88" s="195">
        <f t="shared" si="8"/>
        <v>106200000</v>
      </c>
    </row>
    <row r="89" spans="1:20" s="198" customFormat="1" x14ac:dyDescent="0.3">
      <c r="A89" s="230"/>
      <c r="B89" s="198" t="s">
        <v>75</v>
      </c>
      <c r="C89" s="191">
        <f t="shared" si="4"/>
        <v>113570000</v>
      </c>
      <c r="D89" s="192">
        <v>0</v>
      </c>
      <c r="E89" s="193">
        <v>1100000</v>
      </c>
      <c r="F89" s="2">
        <v>420000</v>
      </c>
      <c r="G89" s="200">
        <v>300000</v>
      </c>
      <c r="H89" s="193">
        <v>100000</v>
      </c>
      <c r="I89" s="2">
        <v>200000</v>
      </c>
      <c r="J89" s="195">
        <v>100000</v>
      </c>
      <c r="K89" s="2">
        <v>630000</v>
      </c>
      <c r="L89" s="195">
        <v>100000</v>
      </c>
      <c r="M89" s="194">
        <v>150000</v>
      </c>
      <c r="N89" s="195">
        <v>0</v>
      </c>
      <c r="O89" s="195">
        <v>100000</v>
      </c>
      <c r="P89" s="195">
        <v>0</v>
      </c>
      <c r="Q89" s="2">
        <v>2000000</v>
      </c>
      <c r="R89" s="2">
        <v>0</v>
      </c>
      <c r="S89" s="195">
        <f t="shared" si="7"/>
        <v>5200000</v>
      </c>
      <c r="T89" s="195">
        <f t="shared" si="8"/>
        <v>108370000</v>
      </c>
    </row>
    <row r="90" spans="1:20" s="198" customFormat="1" x14ac:dyDescent="0.3">
      <c r="A90" s="230"/>
      <c r="B90" s="198" t="s">
        <v>76</v>
      </c>
      <c r="C90" s="191">
        <f t="shared" si="4"/>
        <v>115740000</v>
      </c>
      <c r="D90" s="192">
        <v>0</v>
      </c>
      <c r="E90" s="193">
        <v>1100000</v>
      </c>
      <c r="F90" s="2">
        <v>420000</v>
      </c>
      <c r="G90" s="200">
        <v>300000</v>
      </c>
      <c r="H90" s="193">
        <v>100000</v>
      </c>
      <c r="I90" s="2">
        <v>200000</v>
      </c>
      <c r="J90" s="195">
        <v>100000</v>
      </c>
      <c r="K90" s="2">
        <v>630000</v>
      </c>
      <c r="L90" s="195">
        <v>100000</v>
      </c>
      <c r="M90" s="194">
        <v>150000</v>
      </c>
      <c r="N90" s="195">
        <v>0</v>
      </c>
      <c r="O90" s="195">
        <v>100000</v>
      </c>
      <c r="P90" s="195">
        <v>0</v>
      </c>
      <c r="Q90" s="2">
        <v>2000000</v>
      </c>
      <c r="R90" s="2">
        <v>0</v>
      </c>
      <c r="S90" s="195">
        <f t="shared" si="7"/>
        <v>5200000</v>
      </c>
      <c r="T90" s="195">
        <f t="shared" si="8"/>
        <v>110540000</v>
      </c>
    </row>
    <row r="91" spans="1:20" s="198" customFormat="1" x14ac:dyDescent="0.3">
      <c r="A91" s="230"/>
      <c r="B91" s="198" t="s">
        <v>77</v>
      </c>
      <c r="C91" s="191">
        <f t="shared" ref="C91:C122" si="9" xml:space="preserve"> T90 + 7370000</f>
        <v>117910000</v>
      </c>
      <c r="D91" s="192">
        <v>0</v>
      </c>
      <c r="E91" s="193">
        <v>1100000</v>
      </c>
      <c r="F91" s="2">
        <v>420000</v>
      </c>
      <c r="G91" s="200">
        <v>300000</v>
      </c>
      <c r="H91" s="193">
        <v>100000</v>
      </c>
      <c r="I91" s="2">
        <v>200000</v>
      </c>
      <c r="J91" s="195">
        <v>100000</v>
      </c>
      <c r="K91" s="2">
        <v>630000</v>
      </c>
      <c r="L91" s="195">
        <v>100000</v>
      </c>
      <c r="M91" s="194">
        <v>150000</v>
      </c>
      <c r="N91" s="195">
        <v>0</v>
      </c>
      <c r="O91" s="195">
        <v>100000</v>
      </c>
      <c r="P91" s="195">
        <v>0</v>
      </c>
      <c r="Q91" s="2">
        <v>2000000</v>
      </c>
      <c r="R91" s="2">
        <v>0</v>
      </c>
      <c r="S91" s="195">
        <f t="shared" si="7"/>
        <v>5200000</v>
      </c>
      <c r="T91" s="195">
        <f t="shared" si="8"/>
        <v>112710000</v>
      </c>
    </row>
    <row r="92" spans="1:20" s="198" customFormat="1" x14ac:dyDescent="0.3">
      <c r="A92" s="230"/>
      <c r="B92" s="198" t="s">
        <v>78</v>
      </c>
      <c r="C92" s="191">
        <f t="shared" si="9"/>
        <v>120080000</v>
      </c>
      <c r="D92" s="192">
        <v>0</v>
      </c>
      <c r="E92" s="193">
        <v>1100000</v>
      </c>
      <c r="F92" s="2">
        <v>420000</v>
      </c>
      <c r="G92" s="200">
        <v>300000</v>
      </c>
      <c r="H92" s="193">
        <v>100000</v>
      </c>
      <c r="I92" s="2">
        <v>200000</v>
      </c>
      <c r="J92" s="195">
        <v>100000</v>
      </c>
      <c r="K92" s="2">
        <v>630000</v>
      </c>
      <c r="L92" s="195">
        <v>100000</v>
      </c>
      <c r="M92" s="194">
        <v>150000</v>
      </c>
      <c r="N92" s="195">
        <v>0</v>
      </c>
      <c r="O92" s="195">
        <v>100000</v>
      </c>
      <c r="P92" s="195">
        <v>0</v>
      </c>
      <c r="Q92" s="2">
        <v>2000000</v>
      </c>
      <c r="R92" s="2">
        <v>0</v>
      </c>
      <c r="S92" s="195">
        <f t="shared" si="7"/>
        <v>5200000</v>
      </c>
      <c r="T92" s="195">
        <f t="shared" si="8"/>
        <v>114880000</v>
      </c>
    </row>
    <row r="93" spans="1:20" s="198" customFormat="1" x14ac:dyDescent="0.3">
      <c r="A93" s="230"/>
      <c r="B93" s="198" t="s">
        <v>79</v>
      </c>
      <c r="C93" s="191">
        <f t="shared" si="9"/>
        <v>122250000</v>
      </c>
      <c r="D93" s="192">
        <v>0</v>
      </c>
      <c r="E93" s="193">
        <v>1100000</v>
      </c>
      <c r="F93" s="2">
        <v>420000</v>
      </c>
      <c r="G93" s="200">
        <v>300000</v>
      </c>
      <c r="H93" s="193">
        <v>100000</v>
      </c>
      <c r="I93" s="2">
        <v>200000</v>
      </c>
      <c r="J93" s="195">
        <v>100000</v>
      </c>
      <c r="K93" s="2">
        <v>630000</v>
      </c>
      <c r="L93" s="195">
        <v>100000</v>
      </c>
      <c r="M93" s="194">
        <v>150000</v>
      </c>
      <c r="N93" s="195">
        <v>0</v>
      </c>
      <c r="O93" s="195">
        <v>100000</v>
      </c>
      <c r="P93" s="195">
        <v>0</v>
      </c>
      <c r="Q93" s="2">
        <v>2000000</v>
      </c>
      <c r="R93" s="2">
        <v>0</v>
      </c>
      <c r="S93" s="195">
        <f t="shared" si="7"/>
        <v>5200000</v>
      </c>
      <c r="T93" s="195">
        <f t="shared" si="8"/>
        <v>117050000</v>
      </c>
    </row>
    <row r="94" spans="1:20" s="198" customFormat="1" x14ac:dyDescent="0.3">
      <c r="A94" s="230"/>
      <c r="B94" s="198" t="s">
        <v>80</v>
      </c>
      <c r="C94" s="191">
        <f t="shared" si="9"/>
        <v>124420000</v>
      </c>
      <c r="D94" s="192">
        <v>0</v>
      </c>
      <c r="E94" s="193">
        <v>1100000</v>
      </c>
      <c r="F94" s="2">
        <v>420000</v>
      </c>
      <c r="G94" s="200">
        <v>300000</v>
      </c>
      <c r="H94" s="193">
        <v>100000</v>
      </c>
      <c r="I94" s="2">
        <v>200000</v>
      </c>
      <c r="J94" s="195">
        <v>100000</v>
      </c>
      <c r="K94" s="2">
        <v>630000</v>
      </c>
      <c r="L94" s="195">
        <v>100000</v>
      </c>
      <c r="M94" s="194">
        <v>150000</v>
      </c>
      <c r="N94" s="195">
        <v>0</v>
      </c>
      <c r="O94" s="195">
        <v>100000</v>
      </c>
      <c r="P94" s="195">
        <v>0</v>
      </c>
      <c r="Q94" s="2">
        <v>2000000</v>
      </c>
      <c r="R94" s="2">
        <v>0</v>
      </c>
      <c r="S94" s="195">
        <f t="shared" si="7"/>
        <v>5200000</v>
      </c>
      <c r="T94" s="195">
        <f t="shared" si="8"/>
        <v>119220000</v>
      </c>
    </row>
    <row r="95" spans="1:20" s="198" customFormat="1" x14ac:dyDescent="0.3">
      <c r="A95" s="230"/>
      <c r="B95" s="198" t="s">
        <v>81</v>
      </c>
      <c r="C95" s="191">
        <f t="shared" si="9"/>
        <v>126590000</v>
      </c>
      <c r="D95" s="192">
        <v>0</v>
      </c>
      <c r="E95" s="193">
        <v>1100000</v>
      </c>
      <c r="F95" s="2">
        <v>420000</v>
      </c>
      <c r="G95" s="200">
        <v>300000</v>
      </c>
      <c r="H95" s="193">
        <v>100000</v>
      </c>
      <c r="I95" s="2">
        <v>200000</v>
      </c>
      <c r="J95" s="195">
        <v>100000</v>
      </c>
      <c r="K95" s="2">
        <v>630000</v>
      </c>
      <c r="L95" s="195">
        <v>100000</v>
      </c>
      <c r="M95" s="194">
        <v>150000</v>
      </c>
      <c r="N95" s="195">
        <v>0</v>
      </c>
      <c r="O95" s="195">
        <v>100000</v>
      </c>
      <c r="P95" s="195">
        <v>0</v>
      </c>
      <c r="Q95" s="2">
        <v>2000000</v>
      </c>
      <c r="R95" s="2">
        <v>0</v>
      </c>
      <c r="S95" s="195">
        <f t="shared" si="7"/>
        <v>5200000</v>
      </c>
      <c r="T95" s="195">
        <f t="shared" si="8"/>
        <v>121390000</v>
      </c>
    </row>
    <row r="96" spans="1:20" s="198" customFormat="1" x14ac:dyDescent="0.3">
      <c r="A96" s="230"/>
      <c r="B96" s="198" t="s">
        <v>82</v>
      </c>
      <c r="C96" s="191">
        <f t="shared" si="9"/>
        <v>128760000</v>
      </c>
      <c r="D96" s="192">
        <v>0</v>
      </c>
      <c r="E96" s="193">
        <v>1100000</v>
      </c>
      <c r="F96" s="2">
        <v>420000</v>
      </c>
      <c r="G96" s="200">
        <v>300000</v>
      </c>
      <c r="H96" s="193">
        <v>100000</v>
      </c>
      <c r="I96" s="2">
        <v>200000</v>
      </c>
      <c r="J96" s="195">
        <v>100000</v>
      </c>
      <c r="K96" s="2">
        <v>630000</v>
      </c>
      <c r="L96" s="195">
        <v>100000</v>
      </c>
      <c r="M96" s="194">
        <v>150000</v>
      </c>
      <c r="N96" s="195">
        <v>0</v>
      </c>
      <c r="O96" s="195">
        <v>100000</v>
      </c>
      <c r="P96" s="195">
        <v>0</v>
      </c>
      <c r="Q96" s="2">
        <v>2000000</v>
      </c>
      <c r="R96" s="2">
        <v>0</v>
      </c>
      <c r="S96" s="195">
        <f t="shared" si="7"/>
        <v>5200000</v>
      </c>
      <c r="T96" s="195">
        <f t="shared" si="8"/>
        <v>123560000</v>
      </c>
    </row>
    <row r="97" spans="1:20" s="198" customFormat="1" x14ac:dyDescent="0.3">
      <c r="A97" s="230"/>
      <c r="B97" s="198" t="s">
        <v>83</v>
      </c>
      <c r="C97" s="191">
        <f t="shared" si="9"/>
        <v>130930000</v>
      </c>
      <c r="D97" s="192">
        <v>0</v>
      </c>
      <c r="E97" s="193">
        <v>1100000</v>
      </c>
      <c r="F97" s="2">
        <v>420000</v>
      </c>
      <c r="G97" s="200">
        <v>300000</v>
      </c>
      <c r="H97" s="193">
        <v>100000</v>
      </c>
      <c r="I97" s="2">
        <v>200000</v>
      </c>
      <c r="J97" s="195">
        <v>100000</v>
      </c>
      <c r="K97" s="2">
        <v>630000</v>
      </c>
      <c r="L97" s="195">
        <v>100000</v>
      </c>
      <c r="M97" s="194">
        <v>150000</v>
      </c>
      <c r="N97" s="195">
        <v>0</v>
      </c>
      <c r="O97" s="195">
        <v>100000</v>
      </c>
      <c r="P97" s="195">
        <v>0</v>
      </c>
      <c r="Q97" s="2">
        <v>2000000</v>
      </c>
      <c r="R97" s="2">
        <v>0</v>
      </c>
      <c r="S97" s="195">
        <f t="shared" si="7"/>
        <v>5200000</v>
      </c>
      <c r="T97" s="195">
        <f t="shared" si="8"/>
        <v>125730000</v>
      </c>
    </row>
    <row r="98" spans="1:20" s="198" customFormat="1" x14ac:dyDescent="0.3">
      <c r="A98" s="230"/>
      <c r="B98" s="198" t="s">
        <v>84</v>
      </c>
      <c r="C98" s="191">
        <f t="shared" si="9"/>
        <v>133100000</v>
      </c>
      <c r="D98" s="192">
        <v>0</v>
      </c>
      <c r="E98" s="193">
        <v>1100000</v>
      </c>
      <c r="F98" s="2">
        <v>420000</v>
      </c>
      <c r="G98" s="200">
        <v>300000</v>
      </c>
      <c r="H98" s="193">
        <v>100000</v>
      </c>
      <c r="I98" s="2">
        <v>200000</v>
      </c>
      <c r="J98" s="195">
        <v>100000</v>
      </c>
      <c r="K98" s="2">
        <v>630000</v>
      </c>
      <c r="L98" s="195">
        <v>100000</v>
      </c>
      <c r="M98" s="194">
        <v>150000</v>
      </c>
      <c r="N98" s="195">
        <v>0</v>
      </c>
      <c r="O98" s="195">
        <v>100000</v>
      </c>
      <c r="P98" s="195">
        <v>0</v>
      </c>
      <c r="Q98" s="2">
        <v>2000000</v>
      </c>
      <c r="R98" s="2">
        <v>0</v>
      </c>
      <c r="S98" s="195">
        <f t="shared" si="7"/>
        <v>5200000</v>
      </c>
      <c r="T98" s="195">
        <f t="shared" si="8"/>
        <v>127900000</v>
      </c>
    </row>
    <row r="99" spans="1:20" s="198" customFormat="1" x14ac:dyDescent="0.3">
      <c r="A99" s="230">
        <v>2031</v>
      </c>
      <c r="B99" s="198" t="s">
        <v>73</v>
      </c>
      <c r="C99" s="191">
        <f t="shared" si="9"/>
        <v>135270000</v>
      </c>
      <c r="D99" s="192">
        <v>0</v>
      </c>
      <c r="E99" s="193">
        <v>1100000</v>
      </c>
      <c r="F99" s="2">
        <v>420000</v>
      </c>
      <c r="G99" s="200">
        <v>300000</v>
      </c>
      <c r="H99" s="193">
        <v>100000</v>
      </c>
      <c r="I99" s="2">
        <v>200000</v>
      </c>
      <c r="J99" s="195">
        <v>100000</v>
      </c>
      <c r="K99" s="2">
        <v>630000</v>
      </c>
      <c r="L99" s="195">
        <v>100000</v>
      </c>
      <c r="M99" s="194">
        <v>150000</v>
      </c>
      <c r="N99" s="195">
        <v>0</v>
      </c>
      <c r="O99" s="195">
        <v>100000</v>
      </c>
      <c r="P99" s="195">
        <v>0</v>
      </c>
      <c r="Q99" s="2">
        <v>2000000</v>
      </c>
      <c r="R99" s="2">
        <v>0</v>
      </c>
      <c r="S99" s="195">
        <f t="shared" ref="S99:S122" si="10">SUM(D99:R99)</f>
        <v>5200000</v>
      </c>
      <c r="T99" s="195">
        <f t="shared" si="8"/>
        <v>130070000</v>
      </c>
    </row>
    <row r="100" spans="1:20" s="198" customFormat="1" x14ac:dyDescent="0.3">
      <c r="A100" s="230"/>
      <c r="B100" s="198" t="s">
        <v>74</v>
      </c>
      <c r="C100" s="191">
        <f t="shared" si="9"/>
        <v>137440000</v>
      </c>
      <c r="D100" s="192">
        <v>0</v>
      </c>
      <c r="E100" s="193">
        <v>1100000</v>
      </c>
      <c r="F100" s="2">
        <v>420000</v>
      </c>
      <c r="G100" s="200">
        <v>300000</v>
      </c>
      <c r="H100" s="193">
        <v>100000</v>
      </c>
      <c r="I100" s="2">
        <v>200000</v>
      </c>
      <c r="J100" s="195">
        <v>100000</v>
      </c>
      <c r="K100" s="2">
        <v>630000</v>
      </c>
      <c r="L100" s="195">
        <v>100000</v>
      </c>
      <c r="M100" s="194">
        <v>150000</v>
      </c>
      <c r="N100" s="195">
        <v>0</v>
      </c>
      <c r="O100" s="195">
        <v>100000</v>
      </c>
      <c r="P100" s="195">
        <v>0</v>
      </c>
      <c r="Q100" s="2">
        <v>2000000</v>
      </c>
      <c r="R100" s="2">
        <v>0</v>
      </c>
      <c r="S100" s="195">
        <f t="shared" si="10"/>
        <v>5200000</v>
      </c>
      <c r="T100" s="195">
        <f t="shared" si="8"/>
        <v>132240000</v>
      </c>
    </row>
    <row r="101" spans="1:20" s="198" customFormat="1" x14ac:dyDescent="0.3">
      <c r="A101" s="230"/>
      <c r="B101" s="198" t="s">
        <v>75</v>
      </c>
      <c r="C101" s="191">
        <f t="shared" si="9"/>
        <v>139610000</v>
      </c>
      <c r="D101" s="192">
        <v>0</v>
      </c>
      <c r="E101" s="193">
        <v>1100000</v>
      </c>
      <c r="F101" s="2">
        <v>420000</v>
      </c>
      <c r="G101" s="200">
        <v>300000</v>
      </c>
      <c r="H101" s="193">
        <v>100000</v>
      </c>
      <c r="I101" s="2">
        <v>200000</v>
      </c>
      <c r="J101" s="195">
        <v>100000</v>
      </c>
      <c r="K101" s="2">
        <v>630000</v>
      </c>
      <c r="L101" s="195">
        <v>100000</v>
      </c>
      <c r="M101" s="194">
        <v>150000</v>
      </c>
      <c r="N101" s="195">
        <v>0</v>
      </c>
      <c r="O101" s="195">
        <v>100000</v>
      </c>
      <c r="P101" s="195">
        <v>0</v>
      </c>
      <c r="Q101" s="2">
        <v>2000000</v>
      </c>
      <c r="R101" s="2">
        <v>0</v>
      </c>
      <c r="S101" s="195">
        <f t="shared" si="10"/>
        <v>5200000</v>
      </c>
      <c r="T101" s="195">
        <f t="shared" si="8"/>
        <v>134410000</v>
      </c>
    </row>
    <row r="102" spans="1:20" s="198" customFormat="1" x14ac:dyDescent="0.3">
      <c r="A102" s="230"/>
      <c r="B102" s="198" t="s">
        <v>76</v>
      </c>
      <c r="C102" s="191">
        <f t="shared" si="9"/>
        <v>141780000</v>
      </c>
      <c r="D102" s="192">
        <v>0</v>
      </c>
      <c r="E102" s="193">
        <v>1100000</v>
      </c>
      <c r="F102" s="2">
        <v>420000</v>
      </c>
      <c r="G102" s="200">
        <v>300000</v>
      </c>
      <c r="H102" s="193">
        <v>100000</v>
      </c>
      <c r="I102" s="2">
        <v>200000</v>
      </c>
      <c r="J102" s="195">
        <v>100000</v>
      </c>
      <c r="K102" s="2">
        <v>630000</v>
      </c>
      <c r="L102" s="195">
        <v>100000</v>
      </c>
      <c r="M102" s="194">
        <v>150000</v>
      </c>
      <c r="N102" s="195">
        <v>0</v>
      </c>
      <c r="O102" s="195">
        <v>100000</v>
      </c>
      <c r="P102" s="195">
        <v>0</v>
      </c>
      <c r="Q102" s="2">
        <v>2000000</v>
      </c>
      <c r="R102" s="2">
        <v>0</v>
      </c>
      <c r="S102" s="195">
        <f t="shared" si="10"/>
        <v>5200000</v>
      </c>
      <c r="T102" s="195">
        <f t="shared" si="8"/>
        <v>136580000</v>
      </c>
    </row>
    <row r="103" spans="1:20" s="198" customFormat="1" x14ac:dyDescent="0.3">
      <c r="A103" s="230"/>
      <c r="B103" s="198" t="s">
        <v>77</v>
      </c>
      <c r="C103" s="191">
        <f t="shared" si="9"/>
        <v>143950000</v>
      </c>
      <c r="D103" s="192">
        <v>0</v>
      </c>
      <c r="E103" s="193">
        <v>1100000</v>
      </c>
      <c r="F103" s="2">
        <v>420000</v>
      </c>
      <c r="G103" s="200">
        <v>300000</v>
      </c>
      <c r="H103" s="193">
        <v>100000</v>
      </c>
      <c r="I103" s="2">
        <v>200000</v>
      </c>
      <c r="J103" s="195">
        <v>100000</v>
      </c>
      <c r="K103" s="2">
        <v>630000</v>
      </c>
      <c r="L103" s="195">
        <v>100000</v>
      </c>
      <c r="M103" s="194">
        <v>150000</v>
      </c>
      <c r="N103" s="195">
        <v>0</v>
      </c>
      <c r="O103" s="195">
        <v>100000</v>
      </c>
      <c r="P103" s="195">
        <v>0</v>
      </c>
      <c r="Q103" s="2">
        <v>2000000</v>
      </c>
      <c r="R103" s="2">
        <v>0</v>
      </c>
      <c r="S103" s="195">
        <f t="shared" si="10"/>
        <v>5200000</v>
      </c>
      <c r="T103" s="195">
        <f t="shared" si="8"/>
        <v>138750000</v>
      </c>
    </row>
    <row r="104" spans="1:20" s="198" customFormat="1" x14ac:dyDescent="0.3">
      <c r="A104" s="230"/>
      <c r="B104" s="198" t="s">
        <v>78</v>
      </c>
      <c r="C104" s="191">
        <f t="shared" si="9"/>
        <v>146120000</v>
      </c>
      <c r="D104" s="192">
        <v>0</v>
      </c>
      <c r="E104" s="193">
        <v>1100000</v>
      </c>
      <c r="F104" s="2">
        <v>420000</v>
      </c>
      <c r="G104" s="200">
        <v>300000</v>
      </c>
      <c r="H104" s="193">
        <v>100000</v>
      </c>
      <c r="I104" s="2">
        <v>200000</v>
      </c>
      <c r="J104" s="195">
        <v>100000</v>
      </c>
      <c r="K104" s="2">
        <v>630000</v>
      </c>
      <c r="L104" s="195">
        <v>100000</v>
      </c>
      <c r="M104" s="194">
        <v>150000</v>
      </c>
      <c r="N104" s="195">
        <v>0</v>
      </c>
      <c r="O104" s="195">
        <v>100000</v>
      </c>
      <c r="P104" s="195">
        <v>0</v>
      </c>
      <c r="Q104" s="2">
        <v>2000000</v>
      </c>
      <c r="R104" s="2">
        <v>0</v>
      </c>
      <c r="S104" s="195">
        <f t="shared" si="10"/>
        <v>5200000</v>
      </c>
      <c r="T104" s="195">
        <f t="shared" si="8"/>
        <v>140920000</v>
      </c>
    </row>
    <row r="105" spans="1:20" s="198" customFormat="1" x14ac:dyDescent="0.3">
      <c r="A105" s="230"/>
      <c r="B105" s="198" t="s">
        <v>79</v>
      </c>
      <c r="C105" s="191">
        <f t="shared" si="9"/>
        <v>148290000</v>
      </c>
      <c r="D105" s="192">
        <v>0</v>
      </c>
      <c r="E105" s="193">
        <v>1100000</v>
      </c>
      <c r="F105" s="2">
        <v>420000</v>
      </c>
      <c r="G105" s="200">
        <v>300000</v>
      </c>
      <c r="H105" s="193">
        <v>100000</v>
      </c>
      <c r="I105" s="2">
        <v>200000</v>
      </c>
      <c r="J105" s="195">
        <v>100000</v>
      </c>
      <c r="K105" s="2">
        <v>630000</v>
      </c>
      <c r="L105" s="195">
        <v>100000</v>
      </c>
      <c r="M105" s="194">
        <v>150000</v>
      </c>
      <c r="N105" s="195">
        <v>0</v>
      </c>
      <c r="O105" s="195">
        <v>100000</v>
      </c>
      <c r="P105" s="195">
        <v>0</v>
      </c>
      <c r="Q105" s="2">
        <v>2000000</v>
      </c>
      <c r="R105" s="2">
        <v>0</v>
      </c>
      <c r="S105" s="195">
        <f t="shared" si="10"/>
        <v>5200000</v>
      </c>
      <c r="T105" s="195">
        <f t="shared" si="8"/>
        <v>143090000</v>
      </c>
    </row>
    <row r="106" spans="1:20" s="198" customFormat="1" x14ac:dyDescent="0.3">
      <c r="A106" s="230"/>
      <c r="B106" s="198" t="s">
        <v>80</v>
      </c>
      <c r="C106" s="191">
        <f t="shared" si="9"/>
        <v>150460000</v>
      </c>
      <c r="D106" s="192">
        <v>0</v>
      </c>
      <c r="E106" s="193">
        <v>1100000</v>
      </c>
      <c r="F106" s="2">
        <v>420000</v>
      </c>
      <c r="G106" s="200">
        <v>300000</v>
      </c>
      <c r="H106" s="193">
        <v>100000</v>
      </c>
      <c r="I106" s="2">
        <v>200000</v>
      </c>
      <c r="J106" s="195">
        <v>100000</v>
      </c>
      <c r="K106" s="2">
        <v>630000</v>
      </c>
      <c r="L106" s="195">
        <v>100000</v>
      </c>
      <c r="M106" s="194">
        <v>150000</v>
      </c>
      <c r="N106" s="195">
        <v>0</v>
      </c>
      <c r="O106" s="195">
        <v>100000</v>
      </c>
      <c r="P106" s="195">
        <v>0</v>
      </c>
      <c r="Q106" s="2">
        <v>2000000</v>
      </c>
      <c r="R106" s="2">
        <v>0</v>
      </c>
      <c r="S106" s="195">
        <f t="shared" si="10"/>
        <v>5200000</v>
      </c>
      <c r="T106" s="195">
        <f t="shared" si="8"/>
        <v>145260000</v>
      </c>
    </row>
    <row r="107" spans="1:20" s="198" customFormat="1" x14ac:dyDescent="0.3">
      <c r="A107" s="230"/>
      <c r="B107" s="198" t="s">
        <v>81</v>
      </c>
      <c r="C107" s="191">
        <f t="shared" si="9"/>
        <v>152630000</v>
      </c>
      <c r="D107" s="192">
        <v>0</v>
      </c>
      <c r="E107" s="193">
        <v>1100000</v>
      </c>
      <c r="F107" s="2">
        <v>420000</v>
      </c>
      <c r="G107" s="200">
        <v>300000</v>
      </c>
      <c r="H107" s="193">
        <v>100000</v>
      </c>
      <c r="I107" s="2">
        <v>200000</v>
      </c>
      <c r="J107" s="195">
        <v>100000</v>
      </c>
      <c r="K107" s="2">
        <v>630000</v>
      </c>
      <c r="L107" s="195">
        <v>100000</v>
      </c>
      <c r="M107" s="194">
        <v>150000</v>
      </c>
      <c r="N107" s="195">
        <v>0</v>
      </c>
      <c r="O107" s="195">
        <v>100000</v>
      </c>
      <c r="P107" s="195">
        <v>0</v>
      </c>
      <c r="Q107" s="2">
        <v>2000000</v>
      </c>
      <c r="R107" s="2">
        <v>0</v>
      </c>
      <c r="S107" s="195">
        <f t="shared" si="10"/>
        <v>5200000</v>
      </c>
      <c r="T107" s="195">
        <f t="shared" si="8"/>
        <v>147430000</v>
      </c>
    </row>
    <row r="108" spans="1:20" s="198" customFormat="1" x14ac:dyDescent="0.3">
      <c r="A108" s="230"/>
      <c r="B108" s="198" t="s">
        <v>82</v>
      </c>
      <c r="C108" s="191">
        <f t="shared" si="9"/>
        <v>154800000</v>
      </c>
      <c r="D108" s="192">
        <v>0</v>
      </c>
      <c r="E108" s="193">
        <v>1100000</v>
      </c>
      <c r="F108" s="2">
        <v>420000</v>
      </c>
      <c r="G108" s="200">
        <v>300000</v>
      </c>
      <c r="H108" s="193">
        <v>100000</v>
      </c>
      <c r="I108" s="2">
        <v>200000</v>
      </c>
      <c r="J108" s="195">
        <v>100000</v>
      </c>
      <c r="K108" s="2">
        <v>630000</v>
      </c>
      <c r="L108" s="195">
        <v>100000</v>
      </c>
      <c r="M108" s="194">
        <v>150000</v>
      </c>
      <c r="N108" s="195">
        <v>0</v>
      </c>
      <c r="O108" s="195">
        <v>100000</v>
      </c>
      <c r="P108" s="195">
        <v>0</v>
      </c>
      <c r="Q108" s="2">
        <v>2000000</v>
      </c>
      <c r="R108" s="2">
        <v>0</v>
      </c>
      <c r="S108" s="195">
        <f t="shared" si="10"/>
        <v>5200000</v>
      </c>
      <c r="T108" s="195">
        <f t="shared" si="8"/>
        <v>149600000</v>
      </c>
    </row>
    <row r="109" spans="1:20" s="198" customFormat="1" x14ac:dyDescent="0.3">
      <c r="A109" s="230"/>
      <c r="B109" s="198" t="s">
        <v>83</v>
      </c>
      <c r="C109" s="191">
        <f t="shared" si="9"/>
        <v>156970000</v>
      </c>
      <c r="D109" s="192">
        <v>0</v>
      </c>
      <c r="E109" s="193">
        <v>1100000</v>
      </c>
      <c r="F109" s="2">
        <v>420000</v>
      </c>
      <c r="G109" s="200">
        <v>300000</v>
      </c>
      <c r="H109" s="193">
        <v>100000</v>
      </c>
      <c r="I109" s="2">
        <v>200000</v>
      </c>
      <c r="J109" s="195">
        <v>100000</v>
      </c>
      <c r="K109" s="2">
        <v>630000</v>
      </c>
      <c r="L109" s="195">
        <v>100000</v>
      </c>
      <c r="M109" s="194">
        <v>150000</v>
      </c>
      <c r="N109" s="195">
        <v>0</v>
      </c>
      <c r="O109" s="195">
        <v>100000</v>
      </c>
      <c r="P109" s="195">
        <v>0</v>
      </c>
      <c r="Q109" s="2">
        <v>2000000</v>
      </c>
      <c r="R109" s="2">
        <v>0</v>
      </c>
      <c r="S109" s="195">
        <f t="shared" si="10"/>
        <v>5200000</v>
      </c>
      <c r="T109" s="195">
        <f t="shared" ref="T109:T122" si="11" xml:space="preserve"> C109 - S109</f>
        <v>151770000</v>
      </c>
    </row>
    <row r="110" spans="1:20" s="198" customFormat="1" x14ac:dyDescent="0.3">
      <c r="A110" s="230"/>
      <c r="B110" s="198" t="s">
        <v>84</v>
      </c>
      <c r="C110" s="191">
        <f t="shared" si="9"/>
        <v>159140000</v>
      </c>
      <c r="D110" s="192">
        <v>0</v>
      </c>
      <c r="E110" s="193">
        <v>1100000</v>
      </c>
      <c r="F110" s="2">
        <v>420000</v>
      </c>
      <c r="G110" s="200">
        <v>300000</v>
      </c>
      <c r="H110" s="193">
        <v>100000</v>
      </c>
      <c r="I110" s="2">
        <v>200000</v>
      </c>
      <c r="J110" s="195">
        <v>100000</v>
      </c>
      <c r="K110" s="2">
        <v>630000</v>
      </c>
      <c r="L110" s="195">
        <v>100000</v>
      </c>
      <c r="M110" s="194">
        <v>150000</v>
      </c>
      <c r="N110" s="195">
        <v>0</v>
      </c>
      <c r="O110" s="195">
        <v>100000</v>
      </c>
      <c r="P110" s="195">
        <v>0</v>
      </c>
      <c r="Q110" s="2">
        <v>2000000</v>
      </c>
      <c r="R110" s="2">
        <v>0</v>
      </c>
      <c r="S110" s="195">
        <f t="shared" si="10"/>
        <v>5200000</v>
      </c>
      <c r="T110" s="195">
        <f t="shared" si="11"/>
        <v>153940000</v>
      </c>
    </row>
    <row r="111" spans="1:20" s="198" customFormat="1" x14ac:dyDescent="0.3">
      <c r="A111" s="230">
        <v>2032</v>
      </c>
      <c r="B111" s="198" t="s">
        <v>73</v>
      </c>
      <c r="C111" s="191">
        <f t="shared" si="9"/>
        <v>161310000</v>
      </c>
      <c r="D111" s="192">
        <v>0</v>
      </c>
      <c r="E111" s="193">
        <v>1100000</v>
      </c>
      <c r="F111" s="2">
        <v>420000</v>
      </c>
      <c r="G111" s="200">
        <v>300000</v>
      </c>
      <c r="H111" s="193">
        <v>100000</v>
      </c>
      <c r="I111" s="2">
        <v>200000</v>
      </c>
      <c r="J111" s="195">
        <v>100000</v>
      </c>
      <c r="K111" s="2">
        <v>630000</v>
      </c>
      <c r="L111" s="195">
        <v>100000</v>
      </c>
      <c r="M111" s="194">
        <v>150000</v>
      </c>
      <c r="N111" s="195">
        <v>0</v>
      </c>
      <c r="O111" s="195">
        <v>100000</v>
      </c>
      <c r="P111" s="195">
        <v>0</v>
      </c>
      <c r="Q111" s="2">
        <v>2000000</v>
      </c>
      <c r="R111" s="2">
        <v>0</v>
      </c>
      <c r="S111" s="195">
        <f t="shared" si="10"/>
        <v>5200000</v>
      </c>
      <c r="T111" s="195">
        <f t="shared" si="11"/>
        <v>156110000</v>
      </c>
    </row>
    <row r="112" spans="1:20" s="198" customFormat="1" x14ac:dyDescent="0.3">
      <c r="A112" s="230"/>
      <c r="B112" s="198" t="s">
        <v>74</v>
      </c>
      <c r="C112" s="191">
        <f t="shared" si="9"/>
        <v>163480000</v>
      </c>
      <c r="D112" s="192">
        <v>0</v>
      </c>
      <c r="E112" s="193">
        <v>1100000</v>
      </c>
      <c r="F112" s="2">
        <v>420000</v>
      </c>
      <c r="G112" s="200">
        <v>300000</v>
      </c>
      <c r="H112" s="193">
        <v>100000</v>
      </c>
      <c r="I112" s="2">
        <v>200000</v>
      </c>
      <c r="J112" s="195">
        <v>100000</v>
      </c>
      <c r="K112" s="2">
        <v>630000</v>
      </c>
      <c r="L112" s="195">
        <v>100000</v>
      </c>
      <c r="M112" s="194">
        <v>150000</v>
      </c>
      <c r="N112" s="195">
        <v>0</v>
      </c>
      <c r="O112" s="195">
        <v>100000</v>
      </c>
      <c r="P112" s="195">
        <v>0</v>
      </c>
      <c r="Q112" s="2">
        <v>2000000</v>
      </c>
      <c r="R112" s="2">
        <v>0</v>
      </c>
      <c r="S112" s="195">
        <f t="shared" si="10"/>
        <v>5200000</v>
      </c>
      <c r="T112" s="195">
        <f t="shared" si="11"/>
        <v>158280000</v>
      </c>
    </row>
    <row r="113" spans="1:20" s="198" customFormat="1" x14ac:dyDescent="0.3">
      <c r="A113" s="230"/>
      <c r="B113" s="198" t="s">
        <v>75</v>
      </c>
      <c r="C113" s="191">
        <f t="shared" si="9"/>
        <v>165650000</v>
      </c>
      <c r="D113" s="192">
        <v>0</v>
      </c>
      <c r="E113" s="193">
        <v>1100000</v>
      </c>
      <c r="F113" s="2">
        <v>420000</v>
      </c>
      <c r="G113" s="200">
        <v>300000</v>
      </c>
      <c r="H113" s="193">
        <v>100000</v>
      </c>
      <c r="I113" s="2">
        <v>200000</v>
      </c>
      <c r="J113" s="195">
        <v>100000</v>
      </c>
      <c r="K113" s="2">
        <v>630000</v>
      </c>
      <c r="L113" s="195">
        <v>100000</v>
      </c>
      <c r="M113" s="194">
        <v>150000</v>
      </c>
      <c r="N113" s="195">
        <v>0</v>
      </c>
      <c r="O113" s="195">
        <v>100000</v>
      </c>
      <c r="P113" s="195">
        <v>0</v>
      </c>
      <c r="Q113" s="2">
        <v>2000000</v>
      </c>
      <c r="R113" s="2">
        <v>0</v>
      </c>
      <c r="S113" s="195">
        <f t="shared" si="10"/>
        <v>5200000</v>
      </c>
      <c r="T113" s="195">
        <f t="shared" si="11"/>
        <v>160450000</v>
      </c>
    </row>
    <row r="114" spans="1:20" s="198" customFormat="1" x14ac:dyDescent="0.3">
      <c r="A114" s="230"/>
      <c r="B114" s="198" t="s">
        <v>76</v>
      </c>
      <c r="C114" s="191">
        <f t="shared" si="9"/>
        <v>167820000</v>
      </c>
      <c r="D114" s="192">
        <v>0</v>
      </c>
      <c r="E114" s="193">
        <v>1100000</v>
      </c>
      <c r="F114" s="2">
        <v>420000</v>
      </c>
      <c r="G114" s="200">
        <v>300000</v>
      </c>
      <c r="H114" s="193">
        <v>100000</v>
      </c>
      <c r="I114" s="2">
        <v>200000</v>
      </c>
      <c r="J114" s="195">
        <v>100000</v>
      </c>
      <c r="K114" s="2">
        <v>630000</v>
      </c>
      <c r="L114" s="195">
        <v>100000</v>
      </c>
      <c r="M114" s="194">
        <v>150000</v>
      </c>
      <c r="N114" s="195">
        <v>0</v>
      </c>
      <c r="O114" s="195">
        <v>100000</v>
      </c>
      <c r="P114" s="195">
        <v>0</v>
      </c>
      <c r="Q114" s="2">
        <v>2000000</v>
      </c>
      <c r="R114" s="2">
        <v>0</v>
      </c>
      <c r="S114" s="195">
        <f t="shared" si="10"/>
        <v>5200000</v>
      </c>
      <c r="T114" s="195">
        <f t="shared" si="11"/>
        <v>162620000</v>
      </c>
    </row>
    <row r="115" spans="1:20" s="198" customFormat="1" x14ac:dyDescent="0.3">
      <c r="A115" s="230"/>
      <c r="B115" s="198" t="s">
        <v>77</v>
      </c>
      <c r="C115" s="191">
        <f t="shared" si="9"/>
        <v>169990000</v>
      </c>
      <c r="D115" s="192">
        <v>0</v>
      </c>
      <c r="E115" s="193">
        <v>1100000</v>
      </c>
      <c r="F115" s="2">
        <v>420000</v>
      </c>
      <c r="G115" s="200">
        <v>300000</v>
      </c>
      <c r="H115" s="193">
        <v>100000</v>
      </c>
      <c r="I115" s="2">
        <v>200000</v>
      </c>
      <c r="J115" s="195">
        <v>100000</v>
      </c>
      <c r="K115" s="2">
        <v>630000</v>
      </c>
      <c r="L115" s="195">
        <v>100000</v>
      </c>
      <c r="M115" s="194">
        <v>150000</v>
      </c>
      <c r="N115" s="195">
        <v>0</v>
      </c>
      <c r="O115" s="195">
        <v>100000</v>
      </c>
      <c r="P115" s="195">
        <v>0</v>
      </c>
      <c r="Q115" s="2">
        <v>2000000</v>
      </c>
      <c r="R115" s="2">
        <v>0</v>
      </c>
      <c r="S115" s="195">
        <f t="shared" si="10"/>
        <v>5200000</v>
      </c>
      <c r="T115" s="195">
        <f t="shared" si="11"/>
        <v>164790000</v>
      </c>
    </row>
    <row r="116" spans="1:20" s="198" customFormat="1" x14ac:dyDescent="0.3">
      <c r="A116" s="230"/>
      <c r="B116" s="198" t="s">
        <v>78</v>
      </c>
      <c r="C116" s="191">
        <f t="shared" si="9"/>
        <v>172160000</v>
      </c>
      <c r="D116" s="192">
        <v>0</v>
      </c>
      <c r="E116" s="193">
        <v>1100000</v>
      </c>
      <c r="F116" s="2">
        <v>420000</v>
      </c>
      <c r="G116" s="200">
        <v>300000</v>
      </c>
      <c r="H116" s="193">
        <v>100000</v>
      </c>
      <c r="I116" s="2">
        <v>200000</v>
      </c>
      <c r="J116" s="195">
        <v>100000</v>
      </c>
      <c r="K116" s="2">
        <v>630000</v>
      </c>
      <c r="L116" s="195">
        <v>100000</v>
      </c>
      <c r="M116" s="194">
        <v>150000</v>
      </c>
      <c r="N116" s="195">
        <v>0</v>
      </c>
      <c r="O116" s="195">
        <v>100000</v>
      </c>
      <c r="P116" s="195">
        <v>0</v>
      </c>
      <c r="Q116" s="2">
        <v>2000000</v>
      </c>
      <c r="R116" s="2">
        <v>0</v>
      </c>
      <c r="S116" s="195">
        <f t="shared" si="10"/>
        <v>5200000</v>
      </c>
      <c r="T116" s="195">
        <f t="shared" si="11"/>
        <v>166960000</v>
      </c>
    </row>
    <row r="117" spans="1:20" s="198" customFormat="1" x14ac:dyDescent="0.3">
      <c r="A117" s="230"/>
      <c r="B117" s="198" t="s">
        <v>79</v>
      </c>
      <c r="C117" s="191">
        <f t="shared" si="9"/>
        <v>174330000</v>
      </c>
      <c r="D117" s="192">
        <v>0</v>
      </c>
      <c r="E117" s="193">
        <v>1100000</v>
      </c>
      <c r="F117" s="2">
        <v>420000</v>
      </c>
      <c r="G117" s="200">
        <v>300000</v>
      </c>
      <c r="H117" s="193">
        <v>100000</v>
      </c>
      <c r="I117" s="2">
        <v>200000</v>
      </c>
      <c r="J117" s="195">
        <v>100000</v>
      </c>
      <c r="K117" s="2">
        <v>630000</v>
      </c>
      <c r="L117" s="195">
        <v>100000</v>
      </c>
      <c r="M117" s="194">
        <v>150000</v>
      </c>
      <c r="N117" s="195">
        <v>0</v>
      </c>
      <c r="O117" s="195">
        <v>100000</v>
      </c>
      <c r="P117" s="195">
        <v>0</v>
      </c>
      <c r="Q117" s="2">
        <v>2000000</v>
      </c>
      <c r="R117" s="2">
        <v>0</v>
      </c>
      <c r="S117" s="195">
        <f t="shared" si="10"/>
        <v>5200000</v>
      </c>
      <c r="T117" s="195">
        <f t="shared" si="11"/>
        <v>169130000</v>
      </c>
    </row>
    <row r="118" spans="1:20" s="198" customFormat="1" x14ac:dyDescent="0.3">
      <c r="A118" s="230"/>
      <c r="B118" s="198" t="s">
        <v>80</v>
      </c>
      <c r="C118" s="191">
        <f t="shared" si="9"/>
        <v>176500000</v>
      </c>
      <c r="D118" s="192">
        <v>0</v>
      </c>
      <c r="E118" s="193">
        <v>1100000</v>
      </c>
      <c r="F118" s="2">
        <v>420000</v>
      </c>
      <c r="G118" s="200">
        <v>300000</v>
      </c>
      <c r="H118" s="193">
        <v>100000</v>
      </c>
      <c r="I118" s="2">
        <v>200000</v>
      </c>
      <c r="J118" s="195">
        <v>100000</v>
      </c>
      <c r="K118" s="2">
        <v>630000</v>
      </c>
      <c r="L118" s="195">
        <v>100000</v>
      </c>
      <c r="M118" s="194">
        <v>150000</v>
      </c>
      <c r="N118" s="195">
        <v>0</v>
      </c>
      <c r="O118" s="195">
        <v>100000</v>
      </c>
      <c r="P118" s="195">
        <v>0</v>
      </c>
      <c r="Q118" s="2">
        <v>2000000</v>
      </c>
      <c r="R118" s="2">
        <v>0</v>
      </c>
      <c r="S118" s="195">
        <f t="shared" si="10"/>
        <v>5200000</v>
      </c>
      <c r="T118" s="195">
        <f t="shared" si="11"/>
        <v>171300000</v>
      </c>
    </row>
    <row r="119" spans="1:20" s="198" customFormat="1" x14ac:dyDescent="0.3">
      <c r="A119" s="230"/>
      <c r="B119" s="198" t="s">
        <v>81</v>
      </c>
      <c r="C119" s="191">
        <f t="shared" si="9"/>
        <v>178670000</v>
      </c>
      <c r="D119" s="192">
        <v>0</v>
      </c>
      <c r="E119" s="193">
        <v>1100000</v>
      </c>
      <c r="F119" s="2">
        <v>420000</v>
      </c>
      <c r="G119" s="200">
        <v>300000</v>
      </c>
      <c r="H119" s="193">
        <v>100000</v>
      </c>
      <c r="I119" s="2">
        <v>200000</v>
      </c>
      <c r="J119" s="195">
        <v>100000</v>
      </c>
      <c r="K119" s="2">
        <v>630000</v>
      </c>
      <c r="L119" s="195">
        <v>100000</v>
      </c>
      <c r="M119" s="194">
        <v>150000</v>
      </c>
      <c r="N119" s="195">
        <v>0</v>
      </c>
      <c r="O119" s="195">
        <v>100000</v>
      </c>
      <c r="P119" s="195">
        <v>0</v>
      </c>
      <c r="Q119" s="2">
        <v>2000000</v>
      </c>
      <c r="R119" s="2">
        <v>0</v>
      </c>
      <c r="S119" s="195">
        <f t="shared" si="10"/>
        <v>5200000</v>
      </c>
      <c r="T119" s="195">
        <f t="shared" si="11"/>
        <v>173470000</v>
      </c>
    </row>
    <row r="120" spans="1:20" s="198" customFormat="1" x14ac:dyDescent="0.3">
      <c r="A120" s="230"/>
      <c r="B120" s="198" t="s">
        <v>82</v>
      </c>
      <c r="C120" s="191">
        <f t="shared" si="9"/>
        <v>180840000</v>
      </c>
      <c r="D120" s="192">
        <v>0</v>
      </c>
      <c r="E120" s="193">
        <v>1100000</v>
      </c>
      <c r="F120" s="2">
        <v>420000</v>
      </c>
      <c r="G120" s="200">
        <v>300000</v>
      </c>
      <c r="H120" s="193">
        <v>100000</v>
      </c>
      <c r="I120" s="2">
        <v>200000</v>
      </c>
      <c r="J120" s="195">
        <v>100000</v>
      </c>
      <c r="K120" s="2">
        <v>630000</v>
      </c>
      <c r="L120" s="195">
        <v>100000</v>
      </c>
      <c r="M120" s="194">
        <v>150000</v>
      </c>
      <c r="N120" s="195">
        <v>0</v>
      </c>
      <c r="O120" s="195">
        <v>100000</v>
      </c>
      <c r="P120" s="195">
        <v>0</v>
      </c>
      <c r="Q120" s="2">
        <v>2000000</v>
      </c>
      <c r="R120" s="2">
        <v>0</v>
      </c>
      <c r="S120" s="195">
        <f t="shared" si="10"/>
        <v>5200000</v>
      </c>
      <c r="T120" s="195">
        <f t="shared" si="11"/>
        <v>175640000</v>
      </c>
    </row>
    <row r="121" spans="1:20" s="198" customFormat="1" x14ac:dyDescent="0.3">
      <c r="A121" s="230"/>
      <c r="B121" s="198" t="s">
        <v>83</v>
      </c>
      <c r="C121" s="191">
        <f t="shared" si="9"/>
        <v>183010000</v>
      </c>
      <c r="D121" s="192">
        <v>0</v>
      </c>
      <c r="E121" s="193">
        <v>1100000</v>
      </c>
      <c r="F121" s="2">
        <v>420000</v>
      </c>
      <c r="G121" s="200">
        <v>300000</v>
      </c>
      <c r="H121" s="193">
        <v>100000</v>
      </c>
      <c r="I121" s="2">
        <v>200000</v>
      </c>
      <c r="J121" s="195">
        <v>100000</v>
      </c>
      <c r="K121" s="2">
        <v>630000</v>
      </c>
      <c r="L121" s="195">
        <v>100000</v>
      </c>
      <c r="M121" s="194">
        <v>150000</v>
      </c>
      <c r="N121" s="195">
        <v>0</v>
      </c>
      <c r="O121" s="195">
        <v>100000</v>
      </c>
      <c r="P121" s="195">
        <v>0</v>
      </c>
      <c r="Q121" s="2">
        <v>2000000</v>
      </c>
      <c r="R121" s="2">
        <v>0</v>
      </c>
      <c r="S121" s="195">
        <f t="shared" si="10"/>
        <v>5200000</v>
      </c>
      <c r="T121" s="195">
        <f t="shared" si="11"/>
        <v>177810000</v>
      </c>
    </row>
    <row r="122" spans="1:20" s="198" customFormat="1" x14ac:dyDescent="0.3">
      <c r="A122" s="230"/>
      <c r="B122" s="198" t="s">
        <v>84</v>
      </c>
      <c r="C122" s="191">
        <f t="shared" si="9"/>
        <v>185180000</v>
      </c>
      <c r="D122" s="192">
        <v>0</v>
      </c>
      <c r="E122" s="193">
        <v>1100000</v>
      </c>
      <c r="F122" s="2">
        <v>420000</v>
      </c>
      <c r="G122" s="200">
        <v>300000</v>
      </c>
      <c r="H122" s="193">
        <v>100000</v>
      </c>
      <c r="I122" s="2">
        <v>200000</v>
      </c>
      <c r="J122" s="195">
        <v>100000</v>
      </c>
      <c r="K122" s="2">
        <v>630000</v>
      </c>
      <c r="L122" s="195">
        <v>100000</v>
      </c>
      <c r="M122" s="194">
        <v>150000</v>
      </c>
      <c r="N122" s="195">
        <v>0</v>
      </c>
      <c r="O122" s="195">
        <v>100000</v>
      </c>
      <c r="P122" s="195">
        <v>0</v>
      </c>
      <c r="Q122" s="2">
        <v>2000000</v>
      </c>
      <c r="R122" s="2">
        <v>0</v>
      </c>
      <c r="S122" s="195">
        <f t="shared" si="10"/>
        <v>5200000</v>
      </c>
      <c r="T122" s="195">
        <f t="shared" si="11"/>
        <v>179980000</v>
      </c>
    </row>
    <row r="123" spans="1:20" x14ac:dyDescent="0.3">
      <c r="F123" s="2">
        <f>SUM(F7:F122)</f>
        <v>48720000</v>
      </c>
      <c r="G123" s="2">
        <f>SUM(G7:G122)</f>
        <v>35850000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35"/>
      <c r="C1" s="235"/>
    </row>
    <row r="2" spans="2:18" x14ac:dyDescent="0.3">
      <c r="B2" s="234" t="s">
        <v>72</v>
      </c>
      <c r="C2" s="234"/>
      <c r="E2" s="231" t="s">
        <v>72</v>
      </c>
      <c r="F2" s="232"/>
      <c r="G2" s="232"/>
      <c r="H2" s="233"/>
      <c r="J2" s="231" t="s">
        <v>96</v>
      </c>
      <c r="K2" s="232"/>
      <c r="L2" s="232"/>
      <c r="M2" s="233"/>
      <c r="O2" s="231" t="s">
        <v>97</v>
      </c>
      <c r="P2" s="232"/>
      <c r="Q2" s="232"/>
      <c r="R2" s="233"/>
    </row>
    <row r="3" spans="2:18" x14ac:dyDescent="0.3">
      <c r="B3" s="5" t="s">
        <v>14</v>
      </c>
      <c r="C3" s="5" t="s">
        <v>15</v>
      </c>
      <c r="E3" s="5" t="s">
        <v>14</v>
      </c>
      <c r="F3" s="5" t="s">
        <v>11</v>
      </c>
      <c r="G3" s="5" t="s">
        <v>15</v>
      </c>
      <c r="H3" s="5" t="s">
        <v>18</v>
      </c>
      <c r="J3" s="5" t="s">
        <v>14</v>
      </c>
      <c r="K3" s="5" t="s">
        <v>11</v>
      </c>
      <c r="L3" s="5" t="s">
        <v>15</v>
      </c>
      <c r="M3" s="5" t="s">
        <v>18</v>
      </c>
      <c r="O3" s="5" t="s">
        <v>14</v>
      </c>
      <c r="P3" s="5" t="s">
        <v>11</v>
      </c>
      <c r="Q3" s="5" t="s">
        <v>15</v>
      </c>
      <c r="R3" s="5" t="s">
        <v>18</v>
      </c>
    </row>
    <row r="4" spans="2:18" x14ac:dyDescent="0.3">
      <c r="B4" s="4">
        <v>1</v>
      </c>
      <c r="C4" s="8">
        <v>85421</v>
      </c>
      <c r="E4" s="4">
        <v>1</v>
      </c>
      <c r="F4" s="57">
        <v>6895968</v>
      </c>
      <c r="G4" s="57">
        <v>20436</v>
      </c>
      <c r="H4" s="1">
        <f t="shared" ref="H4:H14" si="0">ROUND((G4/IF(F4=0,1,F4))*100,2)</f>
        <v>0.3</v>
      </c>
      <c r="J4" s="4">
        <v>1</v>
      </c>
      <c r="K4" s="57">
        <v>7800000</v>
      </c>
      <c r="L4" s="57">
        <v>-370000</v>
      </c>
      <c r="M4" s="1">
        <f t="shared" ref="M4:M14" si="1">ROUND((L4/IF(K4=0,1,K4))*100,2)</f>
        <v>-4.74</v>
      </c>
      <c r="O4" s="4">
        <v>1</v>
      </c>
      <c r="P4" s="57">
        <v>0</v>
      </c>
      <c r="Q4" s="57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57">
        <v>2840710</v>
      </c>
      <c r="G5" s="57">
        <v>-263661</v>
      </c>
      <c r="H5" s="1">
        <f t="shared" si="0"/>
        <v>-9.2799999999999994</v>
      </c>
      <c r="J5" s="4">
        <v>2</v>
      </c>
      <c r="K5" s="57">
        <v>5700000</v>
      </c>
      <c r="L5" s="57">
        <v>56335</v>
      </c>
      <c r="M5" s="1">
        <f t="shared" si="1"/>
        <v>0.99</v>
      </c>
      <c r="O5" s="4">
        <v>2</v>
      </c>
      <c r="P5" s="57">
        <v>0</v>
      </c>
      <c r="Q5" s="57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57">
        <v>6714000</v>
      </c>
      <c r="G6" s="57">
        <v>-70497</v>
      </c>
      <c r="H6" s="1">
        <f t="shared" si="0"/>
        <v>-1.05</v>
      </c>
      <c r="J6" s="4">
        <v>3</v>
      </c>
      <c r="K6" s="57">
        <v>1271879</v>
      </c>
      <c r="L6" s="57">
        <v>-55655</v>
      </c>
      <c r="M6" s="1">
        <f t="shared" si="1"/>
        <v>-4.38</v>
      </c>
      <c r="O6" s="4">
        <v>3</v>
      </c>
      <c r="P6" s="57">
        <v>0</v>
      </c>
      <c r="Q6" s="57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57">
        <v>3403333</v>
      </c>
      <c r="G7" s="2">
        <v>-11231</v>
      </c>
      <c r="H7" s="1">
        <f t="shared" si="0"/>
        <v>-0.33</v>
      </c>
      <c r="J7" s="4">
        <v>4</v>
      </c>
      <c r="K7" s="57">
        <v>2876888</v>
      </c>
      <c r="L7" s="2">
        <v>-12946</v>
      </c>
      <c r="M7" s="1">
        <f t="shared" si="1"/>
        <v>-0.45</v>
      </c>
      <c r="O7" s="4">
        <v>4</v>
      </c>
      <c r="P7" s="57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57">
        <v>6778491</v>
      </c>
      <c r="G8" s="2">
        <v>156448</v>
      </c>
      <c r="H8" s="1">
        <f t="shared" si="0"/>
        <v>2.31</v>
      </c>
      <c r="J8" s="4">
        <v>5</v>
      </c>
      <c r="K8" s="57">
        <v>0</v>
      </c>
      <c r="L8" s="2">
        <v>0</v>
      </c>
      <c r="M8" s="1">
        <f t="shared" si="1"/>
        <v>0</v>
      </c>
      <c r="O8" s="4">
        <v>5</v>
      </c>
      <c r="P8" s="57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57">
        <v>0</v>
      </c>
      <c r="G9" s="57">
        <v>0</v>
      </c>
      <c r="H9" s="1">
        <f t="shared" si="0"/>
        <v>0</v>
      </c>
      <c r="J9" s="4">
        <v>6</v>
      </c>
      <c r="K9" s="57">
        <v>0</v>
      </c>
      <c r="L9" s="57">
        <v>0</v>
      </c>
      <c r="M9" s="1">
        <f t="shared" si="1"/>
        <v>0</v>
      </c>
      <c r="O9" s="4">
        <v>6</v>
      </c>
      <c r="P9" s="57">
        <v>0</v>
      </c>
      <c r="Q9" s="57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57">
        <v>0</v>
      </c>
      <c r="G10" s="2">
        <v>0</v>
      </c>
      <c r="H10" s="1">
        <f t="shared" si="0"/>
        <v>0</v>
      </c>
      <c r="J10" s="4">
        <v>7</v>
      </c>
      <c r="K10" s="57">
        <v>0</v>
      </c>
      <c r="L10" s="2">
        <v>0</v>
      </c>
      <c r="M10" s="1">
        <f t="shared" si="1"/>
        <v>0</v>
      </c>
      <c r="O10" s="4">
        <v>7</v>
      </c>
      <c r="P10" s="57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57">
        <v>0</v>
      </c>
      <c r="G11" s="2">
        <v>0</v>
      </c>
      <c r="H11" s="1">
        <f t="shared" si="0"/>
        <v>0</v>
      </c>
      <c r="J11" s="4">
        <v>8</v>
      </c>
      <c r="K11" s="57">
        <v>0</v>
      </c>
      <c r="L11" s="2">
        <v>0</v>
      </c>
      <c r="M11" s="1">
        <f t="shared" si="1"/>
        <v>0</v>
      </c>
      <c r="O11" s="4">
        <v>8</v>
      </c>
      <c r="P11" s="57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57">
        <v>0</v>
      </c>
      <c r="G12" s="57">
        <v>0</v>
      </c>
      <c r="H12" s="1">
        <f t="shared" si="0"/>
        <v>0</v>
      </c>
      <c r="J12" s="7">
        <v>9</v>
      </c>
      <c r="K12" s="57">
        <v>0</v>
      </c>
      <c r="L12" s="57">
        <v>0</v>
      </c>
      <c r="M12" s="1">
        <f t="shared" si="1"/>
        <v>0</v>
      </c>
      <c r="O12" s="7">
        <v>9</v>
      </c>
      <c r="P12" s="57">
        <v>0</v>
      </c>
      <c r="Q12" s="57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57">
        <v>0</v>
      </c>
      <c r="G13" s="2">
        <v>0</v>
      </c>
      <c r="H13" s="1">
        <f t="shared" si="0"/>
        <v>0</v>
      </c>
      <c r="J13" s="4">
        <v>10</v>
      </c>
      <c r="K13" s="57">
        <v>0</v>
      </c>
      <c r="L13" s="2">
        <v>0</v>
      </c>
      <c r="M13" s="1">
        <f t="shared" si="1"/>
        <v>0</v>
      </c>
      <c r="O13" s="4">
        <v>10</v>
      </c>
      <c r="P13" s="57">
        <v>0</v>
      </c>
      <c r="Q13" s="2">
        <v>0</v>
      </c>
      <c r="R13" s="1">
        <f t="shared" si="2"/>
        <v>0</v>
      </c>
    </row>
    <row r="14" spans="2:18" x14ac:dyDescent="0.3">
      <c r="B14" s="5" t="s">
        <v>16</v>
      </c>
      <c r="C14" s="6">
        <f>SUM(C4:C13)</f>
        <v>244055</v>
      </c>
      <c r="E14" s="56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56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56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11</v>
      </c>
      <c r="C15" s="6">
        <v>1342771</v>
      </c>
    </row>
    <row r="16" spans="2:18" x14ac:dyDescent="0.3">
      <c r="B16" s="5" t="s">
        <v>18</v>
      </c>
      <c r="C16" s="4">
        <f xml:space="preserve">  ROUND( (C14 / C15) * 100, 2 )</f>
        <v>18.18</v>
      </c>
    </row>
    <row r="17" spans="1:8" x14ac:dyDescent="0.3">
      <c r="B17" s="5" t="s">
        <v>19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122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24" t="s">
        <v>173</v>
      </c>
      <c r="C25" s="124">
        <v>16696980</v>
      </c>
      <c r="E25" s="231" t="s">
        <v>174</v>
      </c>
      <c r="F25" s="232"/>
      <c r="G25" s="232"/>
      <c r="H25" s="233"/>
    </row>
    <row r="26" spans="1:8" x14ac:dyDescent="0.3">
      <c r="B26" s="126">
        <v>45301</v>
      </c>
      <c r="C26" s="1">
        <f xml:space="preserve"> C25 / 2</f>
        <v>8348490</v>
      </c>
      <c r="E26" s="125" t="s">
        <v>14</v>
      </c>
      <c r="F26" s="125" t="s">
        <v>11</v>
      </c>
      <c r="G26" s="125" t="s">
        <v>15</v>
      </c>
      <c r="H26" s="125" t="s">
        <v>18</v>
      </c>
    </row>
    <row r="27" spans="1:8" x14ac:dyDescent="0.3">
      <c r="B27" s="126">
        <v>45422</v>
      </c>
      <c r="C27" s="1">
        <f xml:space="preserve"> C25 / 2</f>
        <v>8348490</v>
      </c>
      <c r="E27" s="124">
        <v>1</v>
      </c>
      <c r="F27" s="57">
        <v>0</v>
      </c>
      <c r="G27" s="57">
        <v>0</v>
      </c>
      <c r="H27" s="1">
        <f t="shared" ref="H27:H37" si="3">ROUND((G27/IF(F27=0,1,F27))*100,2)</f>
        <v>0</v>
      </c>
    </row>
    <row r="28" spans="1:8" x14ac:dyDescent="0.3">
      <c r="E28" s="124">
        <v>2</v>
      </c>
      <c r="F28" s="57">
        <v>0</v>
      </c>
      <c r="G28" s="57">
        <v>0</v>
      </c>
      <c r="H28" s="1">
        <f t="shared" si="3"/>
        <v>0</v>
      </c>
    </row>
    <row r="29" spans="1:8" x14ac:dyDescent="0.3">
      <c r="E29" s="124">
        <v>3</v>
      </c>
      <c r="F29" s="57">
        <v>0</v>
      </c>
      <c r="G29" s="57">
        <v>0</v>
      </c>
      <c r="H29" s="1">
        <f t="shared" si="3"/>
        <v>0</v>
      </c>
    </row>
    <row r="30" spans="1:8" x14ac:dyDescent="0.3">
      <c r="E30" s="124">
        <v>4</v>
      </c>
      <c r="F30" s="57">
        <v>0</v>
      </c>
      <c r="G30" s="2">
        <v>0</v>
      </c>
      <c r="H30" s="1">
        <f t="shared" si="3"/>
        <v>0</v>
      </c>
    </row>
    <row r="31" spans="1:8" x14ac:dyDescent="0.3">
      <c r="E31" s="124">
        <v>5</v>
      </c>
      <c r="F31" s="57">
        <v>0</v>
      </c>
      <c r="G31" s="2">
        <v>0</v>
      </c>
      <c r="H31" s="1">
        <f t="shared" si="3"/>
        <v>0</v>
      </c>
    </row>
    <row r="32" spans="1:8" x14ac:dyDescent="0.3">
      <c r="E32" s="124">
        <v>6</v>
      </c>
      <c r="F32" s="57">
        <v>0</v>
      </c>
      <c r="G32" s="57">
        <v>0</v>
      </c>
      <c r="H32" s="1">
        <f t="shared" si="3"/>
        <v>0</v>
      </c>
    </row>
    <row r="33" spans="5:8" x14ac:dyDescent="0.3">
      <c r="E33" s="124">
        <v>7</v>
      </c>
      <c r="F33" s="57">
        <v>0</v>
      </c>
      <c r="G33" s="2">
        <v>0</v>
      </c>
      <c r="H33" s="1">
        <f t="shared" si="3"/>
        <v>0</v>
      </c>
    </row>
    <row r="34" spans="5:8" x14ac:dyDescent="0.3">
      <c r="E34" s="124">
        <v>8</v>
      </c>
      <c r="F34" s="57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57">
        <v>0</v>
      </c>
      <c r="G35" s="57">
        <v>0</v>
      </c>
      <c r="H35" s="1">
        <f t="shared" si="3"/>
        <v>0</v>
      </c>
    </row>
    <row r="36" spans="5:8" x14ac:dyDescent="0.3">
      <c r="E36" s="124">
        <v>10</v>
      </c>
      <c r="F36" s="57">
        <v>0</v>
      </c>
      <c r="G36" s="2">
        <v>0</v>
      </c>
      <c r="H36" s="1">
        <f t="shared" si="3"/>
        <v>0</v>
      </c>
    </row>
    <row r="37" spans="5:8" x14ac:dyDescent="0.3">
      <c r="E37" s="56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20" t="s">
        <v>37</v>
      </c>
      <c r="E3" s="220"/>
      <c r="F3" s="220"/>
      <c r="G3" s="220"/>
      <c r="H3" s="220"/>
      <c r="I3" s="220"/>
      <c r="J3" s="220"/>
      <c r="K3" s="220"/>
      <c r="L3" s="220"/>
      <c r="M3" s="220"/>
      <c r="N3" s="220"/>
    </row>
    <row r="4" spans="3:14" x14ac:dyDescent="0.3"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</row>
    <row r="5" spans="3:14" x14ac:dyDescent="0.3">
      <c r="C5" t="s">
        <v>38</v>
      </c>
      <c r="D5" s="12" t="s">
        <v>40</v>
      </c>
      <c r="G5" t="s">
        <v>39</v>
      </c>
    </row>
    <row r="7" spans="3:14" x14ac:dyDescent="0.3">
      <c r="C7" s="14" t="s">
        <v>41</v>
      </c>
    </row>
    <row r="8" spans="3:14" x14ac:dyDescent="0.3">
      <c r="C8" s="15" t="s">
        <v>42</v>
      </c>
      <c r="D8" s="15" t="s">
        <v>43</v>
      </c>
      <c r="E8" s="15" t="s">
        <v>44</v>
      </c>
      <c r="F8" s="15" t="s">
        <v>45</v>
      </c>
      <c r="G8" s="15" t="s">
        <v>46</v>
      </c>
      <c r="H8" s="15" t="s">
        <v>47</v>
      </c>
      <c r="I8" s="15" t="s">
        <v>48</v>
      </c>
      <c r="J8" s="15" t="s">
        <v>49</v>
      </c>
      <c r="K8" s="15" t="s">
        <v>50</v>
      </c>
    </row>
    <row r="9" spans="3:14" ht="17.25" thickBot="1" x14ac:dyDescent="0.35">
      <c r="C9" s="41" t="s">
        <v>51</v>
      </c>
      <c r="D9" s="41">
        <v>3.46</v>
      </c>
      <c r="E9" s="41">
        <v>3.49</v>
      </c>
      <c r="F9" s="41">
        <v>3.52</v>
      </c>
      <c r="G9" s="41">
        <v>3.51</v>
      </c>
      <c r="H9" s="41">
        <v>3.44</v>
      </c>
      <c r="I9" s="41">
        <v>3.36</v>
      </c>
      <c r="J9" s="41">
        <v>3.27</v>
      </c>
      <c r="K9" s="41">
        <v>3.23</v>
      </c>
    </row>
    <row r="10" spans="3:14" ht="17.25" thickBot="1" x14ac:dyDescent="0.35">
      <c r="C10" s="41" t="s">
        <v>52</v>
      </c>
      <c r="D10" s="41">
        <v>3.94</v>
      </c>
      <c r="E10" s="41">
        <v>4.0599999999999996</v>
      </c>
      <c r="F10" s="41">
        <v>4.08</v>
      </c>
      <c r="G10" s="41">
        <v>4.09</v>
      </c>
      <c r="H10" s="41">
        <v>4.0999999999999996</v>
      </c>
      <c r="I10" s="41">
        <v>4.1100000000000003</v>
      </c>
      <c r="J10" s="41">
        <v>4.12</v>
      </c>
      <c r="K10" s="41">
        <v>4.28</v>
      </c>
    </row>
    <row r="11" spans="3:14" ht="17.25" thickBot="1" x14ac:dyDescent="0.35">
      <c r="C11" s="41" t="s">
        <v>53</v>
      </c>
      <c r="D11" s="41">
        <v>4.03</v>
      </c>
      <c r="E11" s="41">
        <v>4.17</v>
      </c>
      <c r="F11" s="41">
        <v>4.17</v>
      </c>
      <c r="G11" s="41">
        <v>4.18</v>
      </c>
      <c r="H11" s="41">
        <v>4.1900000000000004</v>
      </c>
      <c r="I11" s="41">
        <v>4.21</v>
      </c>
      <c r="J11" s="41">
        <v>4.24</v>
      </c>
      <c r="K11" s="41">
        <v>4.4000000000000004</v>
      </c>
    </row>
    <row r="12" spans="3:14" ht="17.25" thickBot="1" x14ac:dyDescent="0.35">
      <c r="C12" s="41" t="s">
        <v>54</v>
      </c>
      <c r="D12" s="41">
        <v>4.08</v>
      </c>
      <c r="E12" s="41">
        <v>4.21</v>
      </c>
      <c r="F12" s="41">
        <v>4.22</v>
      </c>
      <c r="G12" s="41">
        <v>4.22</v>
      </c>
      <c r="H12" s="41">
        <v>4.2300000000000004</v>
      </c>
      <c r="I12" s="41">
        <v>4.24</v>
      </c>
      <c r="J12" s="41">
        <v>4.28</v>
      </c>
      <c r="K12" s="41">
        <v>4.46</v>
      </c>
    </row>
    <row r="13" spans="3:14" ht="17.25" thickBot="1" x14ac:dyDescent="0.35">
      <c r="C13" s="41" t="s">
        <v>55</v>
      </c>
      <c r="D13" s="41">
        <v>4.0999999999999996</v>
      </c>
      <c r="E13" s="41">
        <v>4.2300000000000004</v>
      </c>
      <c r="F13" s="41">
        <v>4.24</v>
      </c>
      <c r="G13" s="41">
        <v>4.25</v>
      </c>
      <c r="H13" s="41">
        <v>4.2699999999999996</v>
      </c>
      <c r="I13" s="41">
        <v>4.29</v>
      </c>
      <c r="J13" s="41">
        <v>4.33</v>
      </c>
      <c r="K13" s="41">
        <v>4.55</v>
      </c>
    </row>
    <row r="14" spans="3:14" ht="17.25" thickBot="1" x14ac:dyDescent="0.35">
      <c r="C14" s="41" t="s">
        <v>56</v>
      </c>
      <c r="D14" s="41">
        <v>4.59</v>
      </c>
      <c r="E14" s="41">
        <v>4.8</v>
      </c>
      <c r="F14" s="41">
        <v>4.8</v>
      </c>
      <c r="G14" s="41">
        <v>4.8099999999999996</v>
      </c>
      <c r="H14" s="41">
        <v>4.83</v>
      </c>
      <c r="I14" s="41">
        <v>4.84</v>
      </c>
      <c r="J14" s="41">
        <v>4.8899999999999997</v>
      </c>
      <c r="K14" s="41">
        <v>5.19</v>
      </c>
    </row>
    <row r="15" spans="3:14" ht="17.25" thickBot="1" x14ac:dyDescent="0.35">
      <c r="C15" s="41" t="s">
        <v>57</v>
      </c>
      <c r="D15" s="41">
        <v>4.7300000000000004</v>
      </c>
      <c r="E15" s="41">
        <v>4.96</v>
      </c>
      <c r="F15" s="41">
        <v>4.96</v>
      </c>
      <c r="G15" s="41">
        <v>4.97</v>
      </c>
      <c r="H15" s="41">
        <v>5</v>
      </c>
      <c r="I15" s="41">
        <v>5.01</v>
      </c>
      <c r="J15" s="41">
        <v>5.16</v>
      </c>
      <c r="K15" s="41">
        <v>5.65</v>
      </c>
    </row>
    <row r="16" spans="3:14" ht="17.25" thickBot="1" x14ac:dyDescent="0.35">
      <c r="C16" s="41" t="s">
        <v>58</v>
      </c>
      <c r="D16" s="41">
        <v>4.9400000000000004</v>
      </c>
      <c r="E16" s="41">
        <v>5.18</v>
      </c>
      <c r="F16" s="41">
        <v>5.21</v>
      </c>
      <c r="G16" s="41">
        <v>5.23</v>
      </c>
      <c r="H16" s="41">
        <v>5.3</v>
      </c>
      <c r="I16" s="41">
        <v>5.35</v>
      </c>
      <c r="J16" s="41">
        <v>5.61</v>
      </c>
      <c r="K16" s="41">
        <v>6.25</v>
      </c>
    </row>
    <row r="17" spans="2:12" ht="17.25" thickBot="1" x14ac:dyDescent="0.35">
      <c r="C17" s="41" t="s">
        <v>59</v>
      </c>
      <c r="D17" s="41">
        <v>5.6</v>
      </c>
      <c r="E17" s="41">
        <v>6.16</v>
      </c>
      <c r="F17" s="41">
        <v>6.5</v>
      </c>
      <c r="G17" s="41">
        <v>6.71</v>
      </c>
      <c r="H17" s="41">
        <v>7.07</v>
      </c>
      <c r="I17" s="41">
        <v>7.59</v>
      </c>
      <c r="J17" s="41">
        <v>8.1300000000000008</v>
      </c>
      <c r="K17" s="41">
        <v>8.34</v>
      </c>
    </row>
    <row r="18" spans="2:12" ht="17.25" thickBot="1" x14ac:dyDescent="0.35">
      <c r="C18" s="41" t="s">
        <v>60</v>
      </c>
      <c r="D18" s="41">
        <v>5.98</v>
      </c>
      <c r="E18" s="41">
        <v>6.66</v>
      </c>
      <c r="F18" s="41">
        <v>7.08</v>
      </c>
      <c r="G18" s="41">
        <v>7.38</v>
      </c>
      <c r="H18" s="41">
        <v>7.88</v>
      </c>
      <c r="I18" s="41">
        <v>8.5299999999999994</v>
      </c>
      <c r="J18" s="41">
        <v>9.18</v>
      </c>
      <c r="K18" s="41">
        <v>9.39</v>
      </c>
    </row>
    <row r="19" spans="2:12" ht="17.25" thickBot="1" x14ac:dyDescent="0.35">
      <c r="C19" s="41" t="s">
        <v>61</v>
      </c>
      <c r="D19" s="41">
        <v>6.66</v>
      </c>
      <c r="E19" s="41">
        <v>7.45</v>
      </c>
      <c r="F19" s="41">
        <v>8.02</v>
      </c>
      <c r="G19" s="41">
        <v>8.36</v>
      </c>
      <c r="H19" s="41">
        <v>8.99</v>
      </c>
      <c r="I19" s="41">
        <v>9.68</v>
      </c>
      <c r="J19" s="41">
        <v>10.55</v>
      </c>
      <c r="K19" s="41">
        <v>10.81</v>
      </c>
      <c r="L19" s="13">
        <f xml:space="preserve"> K19 / 100</f>
        <v>0.1081</v>
      </c>
    </row>
    <row r="21" spans="2:12" x14ac:dyDescent="0.3">
      <c r="C21" s="43" t="s">
        <v>89</v>
      </c>
      <c r="D21" s="43" t="s">
        <v>91</v>
      </c>
      <c r="E21" s="43" t="s">
        <v>92</v>
      </c>
      <c r="F21" s="43" t="s">
        <v>94</v>
      </c>
      <c r="G21" s="43" t="s">
        <v>93</v>
      </c>
      <c r="H21" s="43" t="s">
        <v>90</v>
      </c>
      <c r="I21" s="43" t="s">
        <v>95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36">
        <f xml:space="preserve"> D22 + E22 + F22 + G22</f>
        <v>18921448</v>
      </c>
      <c r="E23" s="229"/>
      <c r="F23" s="229"/>
      <c r="G23" s="229"/>
      <c r="H23" s="2">
        <v>0</v>
      </c>
      <c r="I23" s="2">
        <f xml:space="preserve"> SUM(C23:H23)</f>
        <v>22261448</v>
      </c>
    </row>
    <row r="24" spans="2:12" x14ac:dyDescent="0.3">
      <c r="C24" s="44">
        <f xml:space="preserve"> C23/ I23 * 100</f>
        <v>15.003516393003727</v>
      </c>
      <c r="D24" s="237">
        <f xml:space="preserve"> D23 / I23 * 100</f>
        <v>84.996483606996279</v>
      </c>
      <c r="E24" s="238"/>
      <c r="F24" s="238"/>
      <c r="G24" s="239"/>
      <c r="H24" s="44">
        <f xml:space="preserve"> H23 / I23 * 100</f>
        <v>0</v>
      </c>
      <c r="I24" s="44">
        <f xml:space="preserve"> SUM(C24:H24)</f>
        <v>100</v>
      </c>
    </row>
    <row r="25" spans="2:12" x14ac:dyDescent="0.3">
      <c r="C25" s="42"/>
      <c r="D25" s="45">
        <f xml:space="preserve"> D22 / D23 * 100</f>
        <v>27.587740642259512</v>
      </c>
      <c r="E25" s="45">
        <f xml:space="preserve"> E22 / D23 * 100</f>
        <v>4.1073495009472847</v>
      </c>
      <c r="F25" s="45">
        <f xml:space="preserve"> F22 / D23 * 100</f>
        <v>19.808922657504858</v>
      </c>
      <c r="G25" s="45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45" t="s">
        <v>102</v>
      </c>
      <c r="C27" s="249" t="s">
        <v>118</v>
      </c>
      <c r="D27" s="240" t="s">
        <v>100</v>
      </c>
      <c r="E27" s="241"/>
      <c r="F27" s="242"/>
      <c r="G27" s="245" t="s">
        <v>105</v>
      </c>
      <c r="H27" s="243" t="s">
        <v>121</v>
      </c>
      <c r="I27" s="246" t="s">
        <v>98</v>
      </c>
      <c r="J27" s="245" t="s">
        <v>108</v>
      </c>
      <c r="K27" s="245" t="s">
        <v>119</v>
      </c>
    </row>
    <row r="28" spans="2:12" ht="17.25" thickBot="1" x14ac:dyDescent="0.35">
      <c r="B28" s="244"/>
      <c r="C28" s="250"/>
      <c r="D28" s="245" t="s">
        <v>99</v>
      </c>
      <c r="E28" s="243" t="s">
        <v>104</v>
      </c>
      <c r="F28" s="251" t="s">
        <v>107</v>
      </c>
      <c r="G28" s="244"/>
      <c r="H28" s="244"/>
      <c r="I28" s="247"/>
      <c r="J28" s="244"/>
      <c r="K28" s="244"/>
    </row>
    <row r="29" spans="2:12" ht="37.5" customHeight="1" thickBot="1" x14ac:dyDescent="0.35">
      <c r="B29" s="244"/>
      <c r="C29" s="250"/>
      <c r="D29" s="244"/>
      <c r="E29" s="244"/>
      <c r="F29" s="252"/>
      <c r="G29" s="244"/>
      <c r="H29" s="244"/>
      <c r="I29" s="58" t="s">
        <v>101</v>
      </c>
      <c r="J29" s="248"/>
      <c r="K29" s="248"/>
    </row>
    <row r="30" spans="2:12" x14ac:dyDescent="0.3">
      <c r="B30" s="258" t="s">
        <v>103</v>
      </c>
      <c r="C30" s="256">
        <v>521300000000</v>
      </c>
      <c r="D30" s="61">
        <v>521300000000</v>
      </c>
      <c r="E30" s="60">
        <v>0.46</v>
      </c>
      <c r="F30" s="62">
        <v>10.81</v>
      </c>
      <c r="G30" s="260">
        <f xml:space="preserve"> C30 + D31</f>
        <v>22182978723.404297</v>
      </c>
      <c r="H30" s="256">
        <v>65480000</v>
      </c>
      <c r="I30" s="261">
        <f xml:space="preserve"> G30 / H30</f>
        <v>338.77487360116521</v>
      </c>
      <c r="J30" s="264" t="s">
        <v>106</v>
      </c>
      <c r="K30" s="260">
        <f xml:space="preserve"> D30 / H30</f>
        <v>7961.2095296273674</v>
      </c>
    </row>
    <row r="31" spans="2:12" ht="17.25" thickBot="1" x14ac:dyDescent="0.35">
      <c r="B31" s="259"/>
      <c r="C31" s="257"/>
      <c r="D31" s="253">
        <f xml:space="preserve"> (D30 * (E30 - F30)) / F30</f>
        <v>-499117021276.5957</v>
      </c>
      <c r="E31" s="254"/>
      <c r="F31" s="255"/>
      <c r="G31" s="259"/>
      <c r="H31" s="257"/>
      <c r="I31" s="262"/>
      <c r="J31" s="265"/>
      <c r="K31" s="263"/>
    </row>
    <row r="32" spans="2:12" x14ac:dyDescent="0.3">
      <c r="B32" s="258" t="s">
        <v>117</v>
      </c>
      <c r="C32" s="256">
        <v>4679754000</v>
      </c>
      <c r="D32" s="61">
        <v>4679754000</v>
      </c>
      <c r="E32" s="60">
        <v>0</v>
      </c>
      <c r="F32" s="62">
        <v>10.81</v>
      </c>
      <c r="G32" s="260">
        <f xml:space="preserve"> C32 + D33</f>
        <v>0</v>
      </c>
      <c r="H32" s="256">
        <v>583000000</v>
      </c>
      <c r="I32" s="261">
        <f xml:space="preserve"> G32 / H32</f>
        <v>0</v>
      </c>
      <c r="J32" s="264" t="s">
        <v>106</v>
      </c>
      <c r="K32" s="260">
        <f xml:space="preserve"> D32 / H32</f>
        <v>8.0270222984562611</v>
      </c>
    </row>
    <row r="33" spans="1:11" ht="17.25" thickBot="1" x14ac:dyDescent="0.35">
      <c r="B33" s="259"/>
      <c r="C33" s="257"/>
      <c r="D33" s="253">
        <f xml:space="preserve"> (D32 * (E32 - F32)) / F32</f>
        <v>-4679754000</v>
      </c>
      <c r="E33" s="254"/>
      <c r="F33" s="255"/>
      <c r="G33" s="259"/>
      <c r="H33" s="257"/>
      <c r="I33" s="262"/>
      <c r="J33" s="265"/>
      <c r="K33" s="263"/>
    </row>
    <row r="34" spans="1:11" x14ac:dyDescent="0.3">
      <c r="B34" s="258" t="s">
        <v>123</v>
      </c>
      <c r="C34" s="256">
        <v>10054000000</v>
      </c>
      <c r="D34" s="61">
        <v>10054000000</v>
      </c>
      <c r="E34" s="60">
        <v>2.72</v>
      </c>
      <c r="F34" s="62">
        <v>10.81</v>
      </c>
      <c r="G34" s="260">
        <f xml:space="preserve"> C34 + D35</f>
        <v>2529776133.2099915</v>
      </c>
      <c r="H34" s="256">
        <v>1792000000</v>
      </c>
      <c r="I34" s="261">
        <f xml:space="preserve"> G34 / H34</f>
        <v>1.4117054314787898</v>
      </c>
      <c r="J34" s="264" t="s">
        <v>106</v>
      </c>
      <c r="K34" s="260">
        <f xml:space="preserve"> D34 / H34</f>
        <v>5.6104910714285712</v>
      </c>
    </row>
    <row r="35" spans="1:11" ht="17.25" thickBot="1" x14ac:dyDescent="0.35">
      <c r="B35" s="259"/>
      <c r="C35" s="257"/>
      <c r="D35" s="253">
        <f xml:space="preserve"> (D34 * (E34 - F34)) / F34</f>
        <v>-7524223866.7900085</v>
      </c>
      <c r="E35" s="254"/>
      <c r="F35" s="255"/>
      <c r="G35" s="259"/>
      <c r="H35" s="257"/>
      <c r="I35" s="262"/>
      <c r="J35" s="265"/>
      <c r="K35" s="263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69" customFormat="1" x14ac:dyDescent="0.3"/>
    <row r="41" spans="1:11" ht="17.25" thickBot="1" x14ac:dyDescent="0.35"/>
    <row r="42" spans="1:11" ht="50.25" thickBot="1" x14ac:dyDescent="0.35">
      <c r="B42" s="64" t="s">
        <v>120</v>
      </c>
      <c r="C42" s="65" t="s">
        <v>111</v>
      </c>
      <c r="D42" s="65" t="s">
        <v>109</v>
      </c>
      <c r="E42" s="66" t="s">
        <v>110</v>
      </c>
      <c r="F42" s="75"/>
    </row>
    <row r="43" spans="1:11" x14ac:dyDescent="0.3">
      <c r="A43" s="74">
        <v>2021</v>
      </c>
      <c r="B43" s="63" t="s">
        <v>112</v>
      </c>
      <c r="C43" s="59">
        <v>5950076000</v>
      </c>
      <c r="D43" s="59">
        <v>1344380000</v>
      </c>
      <c r="E43" s="59">
        <f xml:space="preserve"> C43 - D43</f>
        <v>4605696000</v>
      </c>
      <c r="F43" s="76"/>
    </row>
    <row r="44" spans="1:11" x14ac:dyDescent="0.3">
      <c r="A44" s="74">
        <v>2022</v>
      </c>
      <c r="B44" s="63" t="s">
        <v>112</v>
      </c>
      <c r="C44" s="59">
        <v>5764276000</v>
      </c>
      <c r="D44" s="59">
        <v>1704062000</v>
      </c>
      <c r="E44" s="59">
        <f xml:space="preserve"> C44 - D44</f>
        <v>4060214000</v>
      </c>
      <c r="F44" s="76"/>
    </row>
    <row r="45" spans="1:11" x14ac:dyDescent="0.3">
      <c r="A45" s="87" t="s">
        <v>162</v>
      </c>
      <c r="B45" s="63" t="s">
        <v>112</v>
      </c>
      <c r="C45" s="59">
        <v>5654093000</v>
      </c>
      <c r="D45" s="59">
        <v>1732443000</v>
      </c>
      <c r="E45" s="59">
        <f xml:space="preserve"> C45 - D45</f>
        <v>3921650000</v>
      </c>
      <c r="F45" s="76"/>
    </row>
    <row r="46" spans="1:11" x14ac:dyDescent="0.3">
      <c r="A46" s="87" t="s">
        <v>177</v>
      </c>
      <c r="B46" s="63" t="s">
        <v>112</v>
      </c>
      <c r="C46" s="59">
        <v>5583277000</v>
      </c>
      <c r="D46" s="59">
        <v>1844192000</v>
      </c>
      <c r="E46" s="59">
        <f xml:space="preserve"> C46 - D46</f>
        <v>3739085000</v>
      </c>
      <c r="F46" s="76"/>
    </row>
    <row r="47" spans="1:11" x14ac:dyDescent="0.3">
      <c r="A47" s="87" t="s">
        <v>275</v>
      </c>
      <c r="B47" s="63" t="s">
        <v>112</v>
      </c>
      <c r="C47" s="59">
        <v>5452121000</v>
      </c>
      <c r="D47" s="59">
        <v>1942835000</v>
      </c>
      <c r="E47" s="59">
        <f xml:space="preserve"> C47 - D47</f>
        <v>3509286000</v>
      </c>
      <c r="F47" s="76"/>
    </row>
    <row r="48" spans="1:11" ht="17.25" thickBot="1" x14ac:dyDescent="0.35"/>
    <row r="49" spans="1:7" ht="33.75" thickBot="1" x14ac:dyDescent="0.35">
      <c r="B49" s="64" t="s">
        <v>120</v>
      </c>
      <c r="C49" s="67" t="s">
        <v>113</v>
      </c>
      <c r="D49" s="65" t="s">
        <v>114</v>
      </c>
      <c r="E49" s="65" t="s">
        <v>115</v>
      </c>
      <c r="F49" s="68" t="s">
        <v>99</v>
      </c>
    </row>
    <row r="50" spans="1:7" x14ac:dyDescent="0.3">
      <c r="A50" s="86">
        <v>2021</v>
      </c>
      <c r="B50" s="63" t="s">
        <v>112</v>
      </c>
      <c r="C50" s="59">
        <v>5947000</v>
      </c>
      <c r="D50" s="59">
        <v>7070710000</v>
      </c>
      <c r="E50" s="59">
        <v>2396903000</v>
      </c>
      <c r="F50" s="59">
        <f xml:space="preserve"> D50 + C50 - E50</f>
        <v>4679754000</v>
      </c>
    </row>
    <row r="51" spans="1:7" x14ac:dyDescent="0.3">
      <c r="A51" s="86">
        <v>2022</v>
      </c>
      <c r="B51" s="63" t="s">
        <v>112</v>
      </c>
      <c r="C51" s="59">
        <v>6084000</v>
      </c>
      <c r="D51" s="59">
        <v>7297306000</v>
      </c>
      <c r="E51" s="59">
        <v>3120911000</v>
      </c>
      <c r="F51" s="59">
        <f xml:space="preserve"> D51 + C51 - E51</f>
        <v>4182479000</v>
      </c>
      <c r="G51" s="185">
        <f xml:space="preserve">  (F51 / F50 * 100) - 100</f>
        <v>-10.62609273906277</v>
      </c>
    </row>
    <row r="52" spans="1:7" x14ac:dyDescent="0.3">
      <c r="A52" s="87" t="s">
        <v>162</v>
      </c>
      <c r="B52" s="63" t="s">
        <v>112</v>
      </c>
      <c r="C52" s="59">
        <v>6120000</v>
      </c>
      <c r="D52" s="59">
        <v>7360887000</v>
      </c>
      <c r="E52" s="59">
        <v>3327472000</v>
      </c>
      <c r="F52" s="59">
        <f xml:space="preserve"> D52 + C52 - E52</f>
        <v>4039535000</v>
      </c>
      <c r="G52" s="185">
        <f xml:space="preserve">  (F52 / F51 * 100) - 100</f>
        <v>-3.4176860182681139</v>
      </c>
    </row>
    <row r="53" spans="1:7" x14ac:dyDescent="0.3">
      <c r="A53" s="87" t="s">
        <v>177</v>
      </c>
      <c r="B53" s="63" t="s">
        <v>112</v>
      </c>
      <c r="C53" s="59">
        <v>6201000</v>
      </c>
      <c r="D53" s="59">
        <v>7409733000</v>
      </c>
      <c r="E53" s="59">
        <v>3563870000</v>
      </c>
      <c r="F53" s="59">
        <f xml:space="preserve"> D53 + C53 - E53</f>
        <v>3852064000</v>
      </c>
      <c r="G53" s="185">
        <f xml:space="preserve">  (F53 / F52 * 100) - 100</f>
        <v>-4.6409054507511485</v>
      </c>
    </row>
    <row r="54" spans="1:7" x14ac:dyDescent="0.3">
      <c r="A54" s="87" t="s">
        <v>275</v>
      </c>
      <c r="B54" s="63" t="s">
        <v>112</v>
      </c>
      <c r="C54" s="59">
        <v>6243000</v>
      </c>
      <c r="D54" s="59">
        <v>7456196000</v>
      </c>
      <c r="E54" s="59">
        <v>3847349000</v>
      </c>
      <c r="F54" s="59">
        <f xml:space="preserve"> D54 + C54 - E54</f>
        <v>3615090000</v>
      </c>
      <c r="G54" s="185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64" t="s">
        <v>120</v>
      </c>
      <c r="C56" s="72" t="s">
        <v>116</v>
      </c>
      <c r="D56" s="73" t="s">
        <v>124</v>
      </c>
      <c r="E56" s="77" t="s">
        <v>125</v>
      </c>
      <c r="F56" s="78" t="s">
        <v>127</v>
      </c>
      <c r="G56" s="78" t="s">
        <v>126</v>
      </c>
    </row>
    <row r="57" spans="1:7" x14ac:dyDescent="0.3">
      <c r="A57" s="74">
        <v>2021</v>
      </c>
      <c r="B57" s="63" t="s">
        <v>112</v>
      </c>
      <c r="C57" s="70">
        <f xml:space="preserve"> F50 / C43 * 100</f>
        <v>78.650323121923151</v>
      </c>
      <c r="D57" s="71">
        <f>(C50-F50)/C50 *100</f>
        <v>-78591.003867496212</v>
      </c>
      <c r="E57" s="79">
        <v>50</v>
      </c>
      <c r="F57" s="80">
        <v>594729610</v>
      </c>
      <c r="G57" s="81">
        <f xml:space="preserve"> E57 * F57</f>
        <v>29736480500</v>
      </c>
    </row>
    <row r="58" spans="1:7" x14ac:dyDescent="0.3">
      <c r="A58" s="74">
        <v>2022</v>
      </c>
      <c r="B58" s="63" t="s">
        <v>112</v>
      </c>
      <c r="C58" s="70">
        <f xml:space="preserve"> F51 / C44 * 100</f>
        <v>72.55861794265229</v>
      </c>
      <c r="D58" s="71">
        <f>(C51-F51)/C51 *100</f>
        <v>-68645.545693622611</v>
      </c>
      <c r="E58" s="1">
        <v>13.33</v>
      </c>
      <c r="F58" s="80">
        <v>608421785</v>
      </c>
      <c r="G58" s="81">
        <f xml:space="preserve"> E58 * F58</f>
        <v>8110262394.0500002</v>
      </c>
    </row>
    <row r="59" spans="1:7" x14ac:dyDescent="0.3">
      <c r="A59" s="87" t="s">
        <v>162</v>
      </c>
      <c r="B59" s="63" t="s">
        <v>112</v>
      </c>
      <c r="C59" s="70">
        <f xml:space="preserve"> F52 / C45 * 100</f>
        <v>71.444438568661667</v>
      </c>
      <c r="D59" s="71">
        <f>(C52-F52)/C52 *100</f>
        <v>-65905.473856209152</v>
      </c>
      <c r="E59" s="1">
        <v>8</v>
      </c>
      <c r="F59" s="80">
        <v>611951626</v>
      </c>
      <c r="G59" s="81">
        <f xml:space="preserve"> E59 * F59</f>
        <v>4895613008</v>
      </c>
    </row>
    <row r="60" spans="1:7" x14ac:dyDescent="0.3">
      <c r="A60" s="87" t="s">
        <v>177</v>
      </c>
      <c r="B60" s="63" t="s">
        <v>112</v>
      </c>
      <c r="C60" s="70">
        <f xml:space="preserve"> F53 / C46 * 100</f>
        <v>68.992887152115145</v>
      </c>
      <c r="D60" s="71">
        <f>(C53-F53)/C53 *100</f>
        <v>-62020.045154007414</v>
      </c>
      <c r="E60" s="1">
        <v>7.54</v>
      </c>
      <c r="F60" s="80">
        <v>620087507</v>
      </c>
      <c r="G60" s="81">
        <f xml:space="preserve"> E60 * F60</f>
        <v>4675459802.7799997</v>
      </c>
    </row>
    <row r="61" spans="1:7" x14ac:dyDescent="0.3">
      <c r="A61" s="87" t="s">
        <v>275</v>
      </c>
      <c r="B61" s="63" t="s">
        <v>112</v>
      </c>
      <c r="C61" s="70">
        <f xml:space="preserve"> F54 / C47 * 100</f>
        <v>66.306121966111903</v>
      </c>
      <c r="D61" s="71">
        <f>(C54-F54)/C54 *100</f>
        <v>-57806.295050456516</v>
      </c>
      <c r="E61" s="1">
        <v>3.54</v>
      </c>
      <c r="F61" s="80">
        <v>624267053</v>
      </c>
      <c r="G61" s="81">
        <f xml:space="preserve"> E61 * F61</f>
        <v>2209905367.6199999</v>
      </c>
    </row>
    <row r="62" spans="1:7" ht="17.25" thickBot="1" x14ac:dyDescent="0.35"/>
    <row r="63" spans="1:7" ht="17.25" thickBot="1" x14ac:dyDescent="0.35">
      <c r="B63" s="64" t="s">
        <v>120</v>
      </c>
      <c r="C63" s="82" t="s">
        <v>128</v>
      </c>
      <c r="D63" s="84" t="s">
        <v>129</v>
      </c>
      <c r="E63" s="34" t="s">
        <v>131</v>
      </c>
      <c r="F63" s="34" t="s">
        <v>130</v>
      </c>
      <c r="G63" s="83" t="s">
        <v>132</v>
      </c>
    </row>
    <row r="64" spans="1:7" x14ac:dyDescent="0.3">
      <c r="A64" s="74">
        <v>2021</v>
      </c>
      <c r="B64" s="63" t="s">
        <v>112</v>
      </c>
      <c r="C64" s="79">
        <v>4208</v>
      </c>
      <c r="D64" s="79">
        <v>24.3</v>
      </c>
      <c r="E64" s="79"/>
      <c r="F64" s="79"/>
      <c r="G64" s="79"/>
    </row>
    <row r="65" spans="1:8" x14ac:dyDescent="0.3">
      <c r="A65" s="74">
        <v>2022</v>
      </c>
      <c r="B65" s="63" t="s">
        <v>112</v>
      </c>
      <c r="C65" s="1">
        <v>3939</v>
      </c>
      <c r="D65" s="1">
        <v>13.33</v>
      </c>
      <c r="E65" s="42">
        <f xml:space="preserve"> C58 - C57</f>
        <v>-6.0917051792708605</v>
      </c>
      <c r="F65" s="1">
        <f xml:space="preserve"> (C65 - C64) / C64 * 100</f>
        <v>-6.3925855513307983</v>
      </c>
      <c r="G65" s="85">
        <f xml:space="preserve">  D64 * ((100 + E65) / 100) * ((100 + F65) / 100)</f>
        <v>21.360945796487893</v>
      </c>
    </row>
    <row r="66" spans="1:8" x14ac:dyDescent="0.3">
      <c r="A66" s="87" t="s">
        <v>162</v>
      </c>
      <c r="B66" s="63" t="s">
        <v>112</v>
      </c>
      <c r="C66" s="1">
        <v>4119</v>
      </c>
      <c r="D66" s="1">
        <v>8</v>
      </c>
      <c r="E66" s="42">
        <f xml:space="preserve"> C59 - C58</f>
        <v>-1.1141793739906234</v>
      </c>
      <c r="F66" s="1">
        <f xml:space="preserve"> (C66 - C65) / C65 * 100</f>
        <v>4.5696877380045704</v>
      </c>
      <c r="G66" s="85">
        <f xml:space="preserve">  D65 * ((100 + E66) / 100) * ((100 + F66) / 100)</f>
        <v>13.78383235964265</v>
      </c>
      <c r="H66" s="145">
        <f xml:space="preserve"> G66 / G65</f>
        <v>0.64528193137913159</v>
      </c>
    </row>
    <row r="67" spans="1:8" x14ac:dyDescent="0.3">
      <c r="A67" s="87" t="s">
        <v>177</v>
      </c>
      <c r="B67" s="63" t="s">
        <v>112</v>
      </c>
      <c r="C67" s="1">
        <v>4377</v>
      </c>
      <c r="D67" s="1">
        <v>7.54</v>
      </c>
      <c r="E67" s="42">
        <f xml:space="preserve"> C60 - C59</f>
        <v>-2.451551416546522</v>
      </c>
      <c r="F67" s="1">
        <f xml:space="preserve"> (C67 - C66) / C66 * 100</f>
        <v>6.263656227239621</v>
      </c>
      <c r="G67" s="85">
        <f xml:space="preserve">  D66 * ((100 + E67) / 100) * ((100 + F67) / 100)</f>
        <v>8.2926838446181268</v>
      </c>
      <c r="H67" s="145">
        <f xml:space="preserve"> G67 / G66</f>
        <v>0.60162396264322504</v>
      </c>
    </row>
    <row r="68" spans="1:8" x14ac:dyDescent="0.3">
      <c r="A68" s="87" t="s">
        <v>275</v>
      </c>
      <c r="B68" s="63" t="s">
        <v>112</v>
      </c>
      <c r="C68" s="1">
        <v>4415</v>
      </c>
      <c r="D68" s="1">
        <v>3.54</v>
      </c>
      <c r="E68" s="42">
        <f xml:space="preserve"> C61 - C60</f>
        <v>-2.6867651860032424</v>
      </c>
      <c r="F68" s="1">
        <f xml:space="preserve"> (C68 - C67) / C67 * 100</f>
        <v>0.86817454877770162</v>
      </c>
      <c r="G68" s="85">
        <f xml:space="preserve">  D67 * ((100 + E68) / 100) * ((100 + F68) / 100)</f>
        <v>7.4011194997638103</v>
      </c>
      <c r="H68" s="145">
        <f xml:space="preserve"> G68 / G67</f>
        <v>0.89248784090172051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278</v>
      </c>
    </row>
    <row r="3" spans="1:2" x14ac:dyDescent="0.3">
      <c r="A3" s="184" t="s">
        <v>249</v>
      </c>
      <c r="B3" s="184" t="s">
        <v>279</v>
      </c>
    </row>
    <row r="4" spans="1:2" x14ac:dyDescent="0.3">
      <c r="A4" s="184" t="s">
        <v>250</v>
      </c>
      <c r="B4" s="184" t="s">
        <v>280</v>
      </c>
    </row>
    <row r="5" spans="1:2" x14ac:dyDescent="0.3">
      <c r="A5" s="184" t="s">
        <v>251</v>
      </c>
      <c r="B5" s="184" t="s">
        <v>281</v>
      </c>
    </row>
    <row r="6" spans="1:2" x14ac:dyDescent="0.3">
      <c r="A6" s="184" t="s">
        <v>252</v>
      </c>
      <c r="B6" s="184" t="s">
        <v>282</v>
      </c>
    </row>
    <row r="7" spans="1:2" x14ac:dyDescent="0.3">
      <c r="A7" s="184" t="s">
        <v>253</v>
      </c>
      <c r="B7" s="184" t="s">
        <v>283</v>
      </c>
    </row>
    <row r="8" spans="1:2" x14ac:dyDescent="0.3">
      <c r="A8" s="184" t="s">
        <v>254</v>
      </c>
      <c r="B8" s="184" t="s">
        <v>284</v>
      </c>
    </row>
    <row r="9" spans="1:2" x14ac:dyDescent="0.3">
      <c r="A9" s="184" t="s">
        <v>255</v>
      </c>
      <c r="B9" s="184" t="s">
        <v>285</v>
      </c>
    </row>
    <row r="10" spans="1:2" x14ac:dyDescent="0.3">
      <c r="A10" s="184"/>
      <c r="B10" s="184"/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276</v>
      </c>
    </row>
    <row r="13" spans="1:2" x14ac:dyDescent="0.3">
      <c r="A13" s="184" t="s">
        <v>257</v>
      </c>
      <c r="B13" s="184" t="s">
        <v>258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277</v>
      </c>
    </row>
    <row r="16" spans="1:2" x14ac:dyDescent="0.3">
      <c r="A16" s="184" t="s">
        <v>262</v>
      </c>
      <c r="B16" s="184" t="s">
        <v>263</v>
      </c>
    </row>
    <row r="17" spans="1:3" x14ac:dyDescent="0.3">
      <c r="A17" s="184" t="s">
        <v>264</v>
      </c>
      <c r="B17" s="184" t="s">
        <v>265</v>
      </c>
    </row>
    <row r="18" spans="1:3" x14ac:dyDescent="0.3">
      <c r="A18" s="184" t="s">
        <v>266</v>
      </c>
      <c r="B18" s="184" t="s">
        <v>260</v>
      </c>
    </row>
    <row r="19" spans="1:3" x14ac:dyDescent="0.3">
      <c r="A19" s="184" t="s">
        <v>267</v>
      </c>
      <c r="B19" s="184" t="s">
        <v>268</v>
      </c>
    </row>
    <row r="20" spans="1:3" x14ac:dyDescent="0.3">
      <c r="A20" s="184"/>
      <c r="B20" s="184"/>
    </row>
    <row r="22" spans="1:3" x14ac:dyDescent="0.3">
      <c r="A22" t="s">
        <v>187</v>
      </c>
      <c r="B22" t="s">
        <v>188</v>
      </c>
      <c r="C22" t="s">
        <v>189</v>
      </c>
    </row>
    <row r="23" spans="1:3" x14ac:dyDescent="0.3">
      <c r="A23" s="184" t="s">
        <v>187</v>
      </c>
      <c r="B23" s="184" t="s">
        <v>190</v>
      </c>
      <c r="C23" s="184" t="s">
        <v>189</v>
      </c>
    </row>
    <row r="24" spans="1:3" x14ac:dyDescent="0.3">
      <c r="A24" s="184" t="s">
        <v>212</v>
      </c>
      <c r="B24" s="184" t="s">
        <v>213</v>
      </c>
      <c r="C24" s="184" t="s">
        <v>214</v>
      </c>
    </row>
    <row r="25" spans="1:3" x14ac:dyDescent="0.3">
      <c r="A25" s="184" t="s">
        <v>215</v>
      </c>
      <c r="B25" s="184" t="s">
        <v>216</v>
      </c>
      <c r="C25" s="184" t="s">
        <v>217</v>
      </c>
    </row>
    <row r="26" spans="1:3" x14ac:dyDescent="0.3">
      <c r="A26" s="184" t="s">
        <v>218</v>
      </c>
      <c r="B26" s="184" t="s">
        <v>219</v>
      </c>
      <c r="C26" s="184" t="s">
        <v>220</v>
      </c>
    </row>
    <row r="27" spans="1:3" x14ac:dyDescent="0.3">
      <c r="A27" s="184" t="s">
        <v>221</v>
      </c>
      <c r="B27" s="184" t="s">
        <v>222</v>
      </c>
      <c r="C27" s="184" t="s">
        <v>211</v>
      </c>
    </row>
    <row r="28" spans="1:3" x14ac:dyDescent="0.3">
      <c r="A28" s="184" t="s">
        <v>223</v>
      </c>
      <c r="B28" s="184" t="s">
        <v>224</v>
      </c>
      <c r="C28" s="184" t="s">
        <v>211</v>
      </c>
    </row>
    <row r="29" spans="1:3" x14ac:dyDescent="0.3">
      <c r="A29" s="184" t="s">
        <v>225</v>
      </c>
      <c r="B29" s="184" t="s">
        <v>226</v>
      </c>
      <c r="C29" s="184" t="s">
        <v>211</v>
      </c>
    </row>
    <row r="30" spans="1:3" x14ac:dyDescent="0.3">
      <c r="A30" s="184" t="s">
        <v>227</v>
      </c>
      <c r="B30" s="184" t="s">
        <v>228</v>
      </c>
      <c r="C30" s="184" t="s">
        <v>211</v>
      </c>
    </row>
    <row r="31" spans="1:3" x14ac:dyDescent="0.3">
      <c r="A31" s="184" t="s">
        <v>229</v>
      </c>
      <c r="B31" s="184" t="s">
        <v>230</v>
      </c>
      <c r="C31" s="184" t="s">
        <v>211</v>
      </c>
    </row>
    <row r="33" spans="1:3" x14ac:dyDescent="0.3">
      <c r="A33" t="s">
        <v>187</v>
      </c>
      <c r="B33" t="s">
        <v>188</v>
      </c>
      <c r="C33" t="s">
        <v>189</v>
      </c>
    </row>
    <row r="34" spans="1:3" x14ac:dyDescent="0.3">
      <c r="A34" s="184" t="s">
        <v>187</v>
      </c>
      <c r="B34" s="184" t="s">
        <v>190</v>
      </c>
      <c r="C34" s="184" t="s">
        <v>189</v>
      </c>
    </row>
    <row r="35" spans="1:3" x14ac:dyDescent="0.3">
      <c r="A35" s="184" t="s">
        <v>191</v>
      </c>
      <c r="B35" s="184" t="s">
        <v>192</v>
      </c>
      <c r="C35" s="184" t="s">
        <v>193</v>
      </c>
    </row>
    <row r="36" spans="1:3" x14ac:dyDescent="0.3">
      <c r="A36" s="184" t="s">
        <v>194</v>
      </c>
      <c r="B36" s="184" t="s">
        <v>195</v>
      </c>
      <c r="C36" s="184" t="s">
        <v>196</v>
      </c>
    </row>
    <row r="37" spans="1:3" x14ac:dyDescent="0.3">
      <c r="A37" s="184" t="s">
        <v>197</v>
      </c>
      <c r="B37" s="184" t="s">
        <v>198</v>
      </c>
      <c r="C37" s="184" t="s">
        <v>199</v>
      </c>
    </row>
    <row r="38" spans="1:3" x14ac:dyDescent="0.3">
      <c r="A38" s="184" t="s">
        <v>200</v>
      </c>
      <c r="B38" s="184" t="s">
        <v>201</v>
      </c>
      <c r="C38" s="184" t="s">
        <v>202</v>
      </c>
    </row>
    <row r="39" spans="1:3" x14ac:dyDescent="0.3">
      <c r="A39" s="184" t="s">
        <v>203</v>
      </c>
      <c r="B39" s="184" t="s">
        <v>204</v>
      </c>
      <c r="C39" s="184" t="s">
        <v>205</v>
      </c>
    </row>
    <row r="40" spans="1:3" x14ac:dyDescent="0.3">
      <c r="A40" s="184" t="s">
        <v>206</v>
      </c>
      <c r="B40" s="184" t="s">
        <v>207</v>
      </c>
      <c r="C40" s="184" t="s">
        <v>208</v>
      </c>
    </row>
    <row r="41" spans="1:3" x14ac:dyDescent="0.3">
      <c r="A41" s="184" t="s">
        <v>209</v>
      </c>
      <c r="B41" s="184" t="s">
        <v>210</v>
      </c>
      <c r="C41" s="184" t="s">
        <v>211</v>
      </c>
    </row>
    <row r="43" spans="1:3" x14ac:dyDescent="0.3">
      <c r="A43" t="s">
        <v>187</v>
      </c>
      <c r="B43" t="s">
        <v>188</v>
      </c>
      <c r="C43" t="s">
        <v>189</v>
      </c>
    </row>
    <row r="44" spans="1:3" x14ac:dyDescent="0.3">
      <c r="A44" s="184" t="s">
        <v>187</v>
      </c>
      <c r="B44" s="184" t="s">
        <v>190</v>
      </c>
      <c r="C44" s="184" t="s">
        <v>189</v>
      </c>
    </row>
    <row r="45" spans="1:3" x14ac:dyDescent="0.3">
      <c r="A45" s="184" t="s">
        <v>197</v>
      </c>
      <c r="B45" s="184" t="s">
        <v>198</v>
      </c>
      <c r="C45" s="184" t="s">
        <v>199</v>
      </c>
    </row>
    <row r="46" spans="1:3" x14ac:dyDescent="0.3">
      <c r="A46" s="184" t="s">
        <v>231</v>
      </c>
      <c r="B46" s="184" t="s">
        <v>232</v>
      </c>
      <c r="C46" s="184" t="s">
        <v>233</v>
      </c>
    </row>
    <row r="47" spans="1:3" x14ac:dyDescent="0.3">
      <c r="A47" s="184" t="s">
        <v>234</v>
      </c>
      <c r="B47" s="184" t="s">
        <v>235</v>
      </c>
      <c r="C47" s="184" t="s">
        <v>236</v>
      </c>
    </row>
    <row r="48" spans="1:3" x14ac:dyDescent="0.3">
      <c r="A48" s="184" t="s">
        <v>237</v>
      </c>
      <c r="B48" s="184" t="s">
        <v>238</v>
      </c>
      <c r="C48" s="184" t="s">
        <v>239</v>
      </c>
    </row>
    <row r="49" spans="1:3" x14ac:dyDescent="0.3">
      <c r="A49" s="184" t="s">
        <v>240</v>
      </c>
      <c r="B49" s="184" t="s">
        <v>241</v>
      </c>
      <c r="C49" s="184" t="s">
        <v>242</v>
      </c>
    </row>
    <row r="50" spans="1:3" x14ac:dyDescent="0.3">
      <c r="A50" s="184" t="s">
        <v>243</v>
      </c>
      <c r="B50" s="184" t="s">
        <v>244</v>
      </c>
      <c r="C50" s="184" t="s">
        <v>245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64" t="s">
        <v>120</v>
      </c>
      <c r="C2" s="65" t="s">
        <v>111</v>
      </c>
      <c r="D2" s="65" t="s">
        <v>109</v>
      </c>
      <c r="E2" s="66" t="s">
        <v>110</v>
      </c>
      <c r="F2" s="75"/>
    </row>
    <row r="3" spans="1:7" x14ac:dyDescent="0.3">
      <c r="A3" s="74">
        <v>2022</v>
      </c>
      <c r="B3" s="63" t="s">
        <v>137</v>
      </c>
      <c r="C3" s="59">
        <v>904912596</v>
      </c>
      <c r="D3" s="59">
        <v>380745977</v>
      </c>
      <c r="E3" s="59">
        <f xml:space="preserve"> C3 - D3</f>
        <v>524166619</v>
      </c>
      <c r="F3" s="76"/>
    </row>
    <row r="4" spans="1:7" ht="17.25" thickBot="1" x14ac:dyDescent="0.35"/>
    <row r="5" spans="1:7" ht="66.75" thickBot="1" x14ac:dyDescent="0.35">
      <c r="B5" s="64" t="s">
        <v>120</v>
      </c>
      <c r="C5" s="67" t="s">
        <v>113</v>
      </c>
      <c r="D5" s="65" t="s">
        <v>114</v>
      </c>
      <c r="E5" s="65" t="s">
        <v>115</v>
      </c>
      <c r="F5" s="68" t="s">
        <v>99</v>
      </c>
    </row>
    <row r="6" spans="1:7" x14ac:dyDescent="0.3">
      <c r="A6" s="74">
        <v>2022</v>
      </c>
      <c r="B6" s="63" t="s">
        <v>137</v>
      </c>
      <c r="C6" s="59"/>
      <c r="D6" s="59"/>
      <c r="E6" s="59"/>
      <c r="F6" s="59"/>
    </row>
    <row r="7" spans="1:7" ht="17.25" thickBot="1" x14ac:dyDescent="0.35"/>
    <row r="8" spans="1:7" ht="116.25" thickBot="1" x14ac:dyDescent="0.35">
      <c r="B8" s="64" t="s">
        <v>120</v>
      </c>
      <c r="C8" s="72" t="s">
        <v>116</v>
      </c>
      <c r="D8" s="73" t="s">
        <v>124</v>
      </c>
      <c r="E8" s="77" t="s">
        <v>125</v>
      </c>
      <c r="F8" s="78" t="s">
        <v>127</v>
      </c>
      <c r="G8" s="78" t="s">
        <v>126</v>
      </c>
    </row>
    <row r="9" spans="1:7" x14ac:dyDescent="0.3">
      <c r="A9" s="74">
        <v>2022</v>
      </c>
      <c r="B9" s="63" t="s">
        <v>137</v>
      </c>
      <c r="C9" s="70">
        <f xml:space="preserve"> F6 / C3 * 100</f>
        <v>0</v>
      </c>
      <c r="D9" s="71" t="e">
        <f>(C6-F6)/C6 *100</f>
        <v>#DIV/0!</v>
      </c>
      <c r="E9" s="1">
        <v>5.6</v>
      </c>
      <c r="F9" s="80">
        <v>175430235</v>
      </c>
      <c r="G9" s="81">
        <f xml:space="preserve"> E9 * F9</f>
        <v>982409315.99999988</v>
      </c>
    </row>
    <row r="11" spans="1:7" ht="17.25" thickBot="1" x14ac:dyDescent="0.35"/>
    <row r="12" spans="1:7" ht="17.25" thickBot="1" x14ac:dyDescent="0.35">
      <c r="B12" s="64" t="s">
        <v>120</v>
      </c>
      <c r="C12" s="82" t="s">
        <v>128</v>
      </c>
      <c r="D12" s="84" t="s">
        <v>129</v>
      </c>
      <c r="E12" s="34" t="s">
        <v>131</v>
      </c>
      <c r="F12" s="34" t="s">
        <v>130</v>
      </c>
      <c r="G12" s="83" t="s">
        <v>132</v>
      </c>
    </row>
    <row r="13" spans="1:7" x14ac:dyDescent="0.3">
      <c r="A13" s="74">
        <v>2022</v>
      </c>
      <c r="B13" s="63" t="s">
        <v>137</v>
      </c>
      <c r="C13" s="1">
        <v>3939</v>
      </c>
      <c r="D13" s="1">
        <v>5.6</v>
      </c>
      <c r="E13" s="42" t="e">
        <f xml:space="preserve"> C9 -#REF!</f>
        <v>#REF!</v>
      </c>
      <c r="F13" s="1" t="e">
        <f xml:space="preserve"> (C13 -#REF!) /#REF! * 100</f>
        <v>#REF!</v>
      </c>
      <c r="G13" s="8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287</v>
      </c>
    </row>
    <row r="3" spans="1:2" x14ac:dyDescent="0.3">
      <c r="A3" s="184" t="s">
        <v>249</v>
      </c>
      <c r="B3" s="184" t="s">
        <v>287</v>
      </c>
    </row>
    <row r="4" spans="1:2" x14ac:dyDescent="0.3">
      <c r="A4" s="184" t="s">
        <v>250</v>
      </c>
      <c r="B4" s="184" t="s">
        <v>288</v>
      </c>
    </row>
    <row r="5" spans="1:2" x14ac:dyDescent="0.3">
      <c r="A5" s="184" t="s">
        <v>251</v>
      </c>
      <c r="B5" s="184" t="s">
        <v>289</v>
      </c>
    </row>
    <row r="6" spans="1:2" x14ac:dyDescent="0.3">
      <c r="A6" s="184" t="s">
        <v>252</v>
      </c>
      <c r="B6" s="184" t="s">
        <v>290</v>
      </c>
    </row>
    <row r="7" spans="1:2" x14ac:dyDescent="0.3">
      <c r="A7" s="184" t="s">
        <v>253</v>
      </c>
      <c r="B7" s="184" t="s">
        <v>269</v>
      </c>
    </row>
    <row r="8" spans="1:2" x14ac:dyDescent="0.3">
      <c r="A8" s="184" t="s">
        <v>254</v>
      </c>
      <c r="B8" s="184" t="s">
        <v>291</v>
      </c>
    </row>
    <row r="9" spans="1:2" x14ac:dyDescent="0.3">
      <c r="A9" s="184" t="s">
        <v>255</v>
      </c>
      <c r="B9" s="184" t="s">
        <v>292</v>
      </c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286</v>
      </c>
    </row>
    <row r="13" spans="1:2" x14ac:dyDescent="0.3">
      <c r="A13" s="184" t="s">
        <v>257</v>
      </c>
      <c r="B13" s="184" t="s">
        <v>270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271</v>
      </c>
    </row>
    <row r="16" spans="1:2" x14ac:dyDescent="0.3">
      <c r="A16" s="184" t="s">
        <v>262</v>
      </c>
      <c r="B16" s="184" t="s">
        <v>272</v>
      </c>
    </row>
    <row r="17" spans="1:2" x14ac:dyDescent="0.3">
      <c r="A17" s="184" t="s">
        <v>264</v>
      </c>
      <c r="B17" s="184" t="s">
        <v>273</v>
      </c>
    </row>
    <row r="18" spans="1:2" x14ac:dyDescent="0.3">
      <c r="A18" s="184" t="s">
        <v>266</v>
      </c>
      <c r="B18" s="184" t="s">
        <v>260</v>
      </c>
    </row>
    <row r="19" spans="1:2" x14ac:dyDescent="0.3">
      <c r="A19" s="184" t="s">
        <v>267</v>
      </c>
      <c r="B19" s="184" t="s">
        <v>274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161</v>
      </c>
    </row>
    <row r="3" spans="1:12" x14ac:dyDescent="0.3">
      <c r="C3" t="s">
        <v>20</v>
      </c>
      <c r="D3" t="s">
        <v>21</v>
      </c>
      <c r="E3" t="s">
        <v>22</v>
      </c>
      <c r="I3" t="s">
        <v>133</v>
      </c>
      <c r="J3" t="s">
        <v>134</v>
      </c>
      <c r="K3" t="s">
        <v>135</v>
      </c>
      <c r="L3" t="s">
        <v>136</v>
      </c>
    </row>
    <row r="4" spans="1:12" x14ac:dyDescent="0.3">
      <c r="A4" s="10">
        <v>44837</v>
      </c>
      <c r="B4" t="s">
        <v>23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24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25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36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26</v>
      </c>
      <c r="C8">
        <v>8.3000000000000007</v>
      </c>
      <c r="D8">
        <v>8.1</v>
      </c>
    </row>
    <row r="9" spans="1:12" x14ac:dyDescent="0.3">
      <c r="B9" t="s">
        <v>27</v>
      </c>
      <c r="C9">
        <v>6.3</v>
      </c>
      <c r="D9">
        <v>6.5</v>
      </c>
    </row>
    <row r="10" spans="1:12" x14ac:dyDescent="0.3">
      <c r="B10" t="s">
        <v>28</v>
      </c>
      <c r="C10" s="11" t="s">
        <v>29</v>
      </c>
      <c r="D10" s="11" t="s">
        <v>30</v>
      </c>
    </row>
    <row r="11" spans="1:12" x14ac:dyDescent="0.3">
      <c r="A11" s="10">
        <v>44848</v>
      </c>
      <c r="B11" t="s">
        <v>31</v>
      </c>
    </row>
    <row r="12" spans="1:12" x14ac:dyDescent="0.3">
      <c r="A12" s="10">
        <v>44853</v>
      </c>
      <c r="B12" t="s">
        <v>32</v>
      </c>
    </row>
    <row r="13" spans="1:12" x14ac:dyDescent="0.3">
      <c r="A13" s="10"/>
      <c r="B13" t="s">
        <v>33</v>
      </c>
    </row>
    <row r="14" spans="1:12" x14ac:dyDescent="0.3">
      <c r="A14" s="10">
        <v>44854</v>
      </c>
      <c r="B14" t="s">
        <v>34</v>
      </c>
    </row>
    <row r="15" spans="1:12" x14ac:dyDescent="0.3">
      <c r="B15" t="s">
        <v>35</v>
      </c>
    </row>
    <row r="18" spans="1:11" ht="17.25" thickBot="1" x14ac:dyDescent="0.35">
      <c r="A18" t="s">
        <v>63</v>
      </c>
      <c r="B18" s="16">
        <v>46.2</v>
      </c>
      <c r="G18" t="s">
        <v>65</v>
      </c>
    </row>
    <row r="19" spans="1:11" x14ac:dyDescent="0.3">
      <c r="A19" t="s">
        <v>62</v>
      </c>
      <c r="B19" s="12" t="s">
        <v>66</v>
      </c>
      <c r="G19" t="s">
        <v>62</v>
      </c>
      <c r="K19" t="s">
        <v>64</v>
      </c>
    </row>
    <row r="22" spans="1:11" x14ac:dyDescent="0.3">
      <c r="A22" t="s">
        <v>144</v>
      </c>
      <c r="B22" t="s">
        <v>138</v>
      </c>
      <c r="C22" t="s">
        <v>139</v>
      </c>
      <c r="D22" t="s">
        <v>140</v>
      </c>
    </row>
    <row r="23" spans="1:11" x14ac:dyDescent="0.3">
      <c r="A23" t="s">
        <v>147</v>
      </c>
    </row>
    <row r="24" spans="1:11" x14ac:dyDescent="0.3">
      <c r="A24" t="s">
        <v>145</v>
      </c>
    </row>
    <row r="25" spans="1:11" x14ac:dyDescent="0.3">
      <c r="A25" t="s">
        <v>146</v>
      </c>
    </row>
    <row r="26" spans="1:11" x14ac:dyDescent="0.3">
      <c r="A26" t="s">
        <v>143</v>
      </c>
    </row>
    <row r="27" spans="1:11" x14ac:dyDescent="0.3">
      <c r="A27" t="s">
        <v>142</v>
      </c>
      <c r="B27" t="s">
        <v>141</v>
      </c>
    </row>
    <row r="29" spans="1:11" x14ac:dyDescent="0.3">
      <c r="A29" s="229" t="s">
        <v>148</v>
      </c>
      <c r="B29" s="229"/>
      <c r="C29" s="229"/>
    </row>
    <row r="30" spans="1:11" x14ac:dyDescent="0.3">
      <c r="A30" s="1">
        <v>1</v>
      </c>
      <c r="B30" s="229" t="s">
        <v>149</v>
      </c>
      <c r="C30" s="1" t="s">
        <v>150</v>
      </c>
    </row>
    <row r="31" spans="1:11" x14ac:dyDescent="0.3">
      <c r="A31" s="1">
        <v>2</v>
      </c>
      <c r="B31" s="229"/>
      <c r="C31" s="1" t="s">
        <v>151</v>
      </c>
    </row>
    <row r="32" spans="1:11" x14ac:dyDescent="0.3">
      <c r="A32" s="1">
        <v>3</v>
      </c>
      <c r="B32" s="229"/>
      <c r="C32" s="1" t="s">
        <v>152</v>
      </c>
    </row>
    <row r="33" spans="1:3" x14ac:dyDescent="0.3">
      <c r="A33" s="1">
        <v>4</v>
      </c>
      <c r="B33" s="229"/>
      <c r="C33" s="1" t="s">
        <v>153</v>
      </c>
    </row>
    <row r="34" spans="1:3" x14ac:dyDescent="0.3">
      <c r="A34" s="1">
        <v>5</v>
      </c>
      <c r="B34" s="229" t="s">
        <v>157</v>
      </c>
      <c r="C34" s="1" t="s">
        <v>154</v>
      </c>
    </row>
    <row r="35" spans="1:3" x14ac:dyDescent="0.3">
      <c r="A35" s="1">
        <v>6</v>
      </c>
      <c r="B35" s="229"/>
      <c r="C35" s="1" t="s">
        <v>155</v>
      </c>
    </row>
    <row r="36" spans="1:3" x14ac:dyDescent="0.3">
      <c r="A36" s="1">
        <v>7</v>
      </c>
      <c r="B36" s="229"/>
      <c r="C36" s="1" t="s">
        <v>156</v>
      </c>
    </row>
    <row r="37" spans="1:3" x14ac:dyDescent="0.3">
      <c r="A37" s="1">
        <v>8</v>
      </c>
      <c r="B37" s="229" t="s">
        <v>158</v>
      </c>
      <c r="C37" s="1" t="s">
        <v>159</v>
      </c>
    </row>
    <row r="38" spans="1:3" x14ac:dyDescent="0.3">
      <c r="A38" s="1">
        <v>9</v>
      </c>
      <c r="B38" s="229"/>
      <c r="C38" s="1" t="s">
        <v>160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34" t="s">
        <v>67</v>
      </c>
      <c r="C2" s="234"/>
      <c r="E2" s="234" t="s">
        <v>68</v>
      </c>
      <c r="F2" s="234"/>
      <c r="H2" s="234" t="s">
        <v>69</v>
      </c>
      <c r="I2" s="234"/>
      <c r="K2" s="234" t="s">
        <v>70</v>
      </c>
      <c r="L2" s="234"/>
      <c r="N2" s="234" t="s">
        <v>71</v>
      </c>
      <c r="O2" s="234"/>
    </row>
    <row r="3" spans="2:15" x14ac:dyDescent="0.3">
      <c r="B3" s="5" t="s">
        <v>14</v>
      </c>
      <c r="C3" s="5" t="s">
        <v>15</v>
      </c>
      <c r="E3" s="5" t="s">
        <v>14</v>
      </c>
      <c r="F3" s="5" t="s">
        <v>15</v>
      </c>
      <c r="H3" s="5" t="s">
        <v>14</v>
      </c>
      <c r="I3" s="5" t="s">
        <v>15</v>
      </c>
      <c r="K3" s="5" t="s">
        <v>14</v>
      </c>
      <c r="L3" s="5" t="s">
        <v>15</v>
      </c>
      <c r="N3" s="5" t="s">
        <v>14</v>
      </c>
      <c r="O3" s="5" t="s">
        <v>15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16</v>
      </c>
      <c r="C14" s="6">
        <f>SUM(C4:C13)</f>
        <v>65414</v>
      </c>
      <c r="E14" s="5" t="s">
        <v>16</v>
      </c>
      <c r="F14" s="6">
        <f>SUM(F4:F13)</f>
        <v>38449</v>
      </c>
      <c r="H14" s="5" t="s">
        <v>16</v>
      </c>
      <c r="I14" s="6">
        <f>SUM(I4:I13)</f>
        <v>0</v>
      </c>
      <c r="K14" s="5" t="s">
        <v>16</v>
      </c>
      <c r="L14" s="6">
        <f>SUM(L4:L13)</f>
        <v>78297</v>
      </c>
      <c r="N14" s="5" t="s">
        <v>16</v>
      </c>
      <c r="O14" s="6">
        <f>SUM(O4:O13)</f>
        <v>119771</v>
      </c>
    </row>
    <row r="15" spans="2:15" x14ac:dyDescent="0.3">
      <c r="B15" s="5" t="s">
        <v>17</v>
      </c>
      <c r="C15" s="6">
        <v>1061029</v>
      </c>
      <c r="E15" s="5" t="s">
        <v>11</v>
      </c>
      <c r="F15" s="6">
        <v>1126443</v>
      </c>
      <c r="H15" s="5" t="s">
        <v>11</v>
      </c>
      <c r="I15" s="6">
        <v>1200000</v>
      </c>
      <c r="K15" s="5" t="s">
        <v>11</v>
      </c>
      <c r="L15" s="6">
        <v>1200000</v>
      </c>
      <c r="N15" s="5" t="s">
        <v>11</v>
      </c>
      <c r="O15" s="6">
        <v>1223000</v>
      </c>
    </row>
    <row r="16" spans="2:15" x14ac:dyDescent="0.3">
      <c r="B16" s="5" t="s">
        <v>18</v>
      </c>
      <c r="C16" s="4">
        <f xml:space="preserve">  ROUND( (C14 / C15) * 100, 2 )</f>
        <v>6.17</v>
      </c>
      <c r="E16" s="5" t="s">
        <v>18</v>
      </c>
      <c r="F16" s="4">
        <f xml:space="preserve">  ROUND( (F14 / F15) * 100, 2 )</f>
        <v>3.41</v>
      </c>
      <c r="H16" s="5" t="s">
        <v>18</v>
      </c>
      <c r="I16" s="4">
        <f xml:space="preserve">  ROUND( (I14 / I15) * 100, 2 )</f>
        <v>0</v>
      </c>
      <c r="K16" s="5" t="s">
        <v>18</v>
      </c>
      <c r="L16" s="4">
        <f xml:space="preserve">  ROUND( (L14 / L15) * 100, 2 )</f>
        <v>6.52</v>
      </c>
      <c r="N16" s="5" t="s">
        <v>18</v>
      </c>
      <c r="O16" s="4">
        <f xml:space="preserve">  ROUND( (O14 / O15) * 100, 2 )</f>
        <v>9.7899999999999991</v>
      </c>
    </row>
    <row r="17" spans="2:15" x14ac:dyDescent="0.3">
      <c r="B17" s="5" t="s">
        <v>19</v>
      </c>
      <c r="C17" s="2">
        <f xml:space="preserve"> C15 + C14</f>
        <v>1126443</v>
      </c>
      <c r="E17" s="5" t="s">
        <v>19</v>
      </c>
      <c r="F17" s="2">
        <f xml:space="preserve"> F15 + F14</f>
        <v>1164892</v>
      </c>
      <c r="H17" s="5" t="s">
        <v>19</v>
      </c>
      <c r="I17" s="2">
        <f xml:space="preserve"> I15 + I14</f>
        <v>1200000</v>
      </c>
      <c r="K17" s="5" t="s">
        <v>19</v>
      </c>
      <c r="L17" s="2">
        <f xml:space="preserve"> L15 + L14</f>
        <v>1278297</v>
      </c>
      <c r="N17" s="5" t="s">
        <v>19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2024-01-23T01:45:31Z</dcterms:modified>
</cp:coreProperties>
</file>