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D54D48AA-3BE1-439D-BD1D-68C24C5B26F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시나리오_A" sheetId="4" r:id="rId1"/>
    <sheet name="Sheet1" sheetId="7" r:id="rId2"/>
    <sheet name="생활패턴" sheetId="5" r:id="rId3"/>
    <sheet name="단타일지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9" l="1"/>
  <c r="C14" i="9"/>
  <c r="C16" i="9" s="1"/>
  <c r="Q8" i="5" l="1"/>
  <c r="R8" i="5" s="1"/>
  <c r="Q7" i="5"/>
  <c r="R7" i="5" s="1"/>
  <c r="Q6" i="5" l="1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K15" i="7" l="1"/>
  <c r="M15" i="7"/>
  <c r="K14" i="7"/>
  <c r="Q5" i="5"/>
  <c r="R5" i="5" s="1"/>
  <c r="O14" i="7" l="1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G15" i="7" l="1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I68" i="4"/>
  <c r="J14" i="4"/>
  <c r="E3" i="4"/>
  <c r="G3" i="4" s="1"/>
  <c r="E4" i="4" s="1"/>
  <c r="G4" i="4" s="1"/>
  <c r="E5" i="4" s="1"/>
  <c r="G5" i="4" s="1"/>
  <c r="E6" i="4" s="1"/>
  <c r="G6" i="4" s="1"/>
  <c r="E7" i="4" s="1"/>
  <c r="G7" i="4" s="1"/>
  <c r="E8" i="4" s="1"/>
  <c r="G8" i="4" s="1"/>
  <c r="E9" i="4" s="1"/>
  <c r="G9" i="4" s="1"/>
  <c r="E10" i="4" s="1"/>
  <c r="G10" i="4" s="1"/>
  <c r="E11" i="4" s="1"/>
  <c r="G11" i="4" s="1"/>
  <c r="E12" i="4" s="1"/>
  <c r="G12" i="4" s="1"/>
  <c r="E13" i="4" s="1"/>
  <c r="G13" i="4" s="1"/>
  <c r="E14" i="4" s="1"/>
  <c r="G14" i="4" s="1"/>
  <c r="K15" i="4" s="1"/>
  <c r="M27" i="7" l="1"/>
  <c r="K26" i="7"/>
  <c r="K27" i="7"/>
  <c r="D24" i="4"/>
  <c r="D16" i="4"/>
  <c r="D23" i="4"/>
  <c r="D15" i="4"/>
  <c r="E15" i="4" s="1"/>
  <c r="D20" i="4"/>
  <c r="D22" i="4"/>
  <c r="D21" i="4"/>
  <c r="D26" i="4"/>
  <c r="D18" i="4"/>
  <c r="D19" i="4"/>
  <c r="D25" i="4"/>
  <c r="D17" i="4"/>
  <c r="K14" i="4"/>
  <c r="M15" i="4"/>
  <c r="D36" i="7" l="1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O14" i="4"/>
  <c r="M14" i="4"/>
  <c r="N14" i="4" s="1"/>
  <c r="I19" i="4" s="1"/>
  <c r="J26" i="4" s="1"/>
  <c r="G15" i="4"/>
  <c r="E16" i="4" s="1"/>
  <c r="G16" i="4" s="1"/>
  <c r="E17" i="4" s="1"/>
  <c r="G17" i="4" s="1"/>
  <c r="E18" i="4" s="1"/>
  <c r="G18" i="4" s="1"/>
  <c r="J38" i="7" l="1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E19" i="4"/>
  <c r="G19" i="4" s="1"/>
  <c r="E20" i="4" s="1"/>
  <c r="G20" i="4" s="1"/>
  <c r="E21" i="4" s="1"/>
  <c r="G21" i="4" s="1"/>
  <c r="E22" i="4" s="1"/>
  <c r="G22" i="4" s="1"/>
  <c r="E23" i="4" s="1"/>
  <c r="G23" i="4" s="1"/>
  <c r="E24" i="4" s="1"/>
  <c r="G24" i="4" s="1"/>
  <c r="E25" i="4" s="1"/>
  <c r="G25" i="4" s="1"/>
  <c r="E26" i="4" s="1"/>
  <c r="G26" i="4" s="1"/>
  <c r="K27" i="4" s="1"/>
  <c r="K39" i="7" l="1"/>
  <c r="M39" i="7"/>
  <c r="K38" i="7"/>
  <c r="D31" i="4"/>
  <c r="D38" i="4"/>
  <c r="D30" i="4"/>
  <c r="D37" i="4"/>
  <c r="D29" i="4"/>
  <c r="D27" i="4"/>
  <c r="E27" i="4" s="1"/>
  <c r="D36" i="4"/>
  <c r="D28" i="4"/>
  <c r="D34" i="4"/>
  <c r="D33" i="4"/>
  <c r="D35" i="4"/>
  <c r="D32" i="4"/>
  <c r="K26" i="4"/>
  <c r="M27" i="4"/>
  <c r="O38" i="7" l="1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O26" i="4"/>
  <c r="M26" i="4"/>
  <c r="N26" i="4" s="1"/>
  <c r="I31" i="4" s="1"/>
  <c r="J38" i="4" s="1"/>
  <c r="G27" i="4"/>
  <c r="E28" i="4" s="1"/>
  <c r="G28" i="4" s="1"/>
  <c r="E29" i="4" s="1"/>
  <c r="G29" i="4" s="1"/>
  <c r="E30" i="4" s="1"/>
  <c r="G30" i="4" s="1"/>
  <c r="G39" i="7" l="1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E31" i="4"/>
  <c r="G31" i="4" s="1"/>
  <c r="E32" i="4" s="1"/>
  <c r="G32" i="4" s="1"/>
  <c r="E33" i="4" s="1"/>
  <c r="G33" i="4" s="1"/>
  <c r="E34" i="4" s="1"/>
  <c r="G34" i="4" s="1"/>
  <c r="E35" i="4" s="1"/>
  <c r="G35" i="4" s="1"/>
  <c r="E36" i="4" s="1"/>
  <c r="G36" i="4" s="1"/>
  <c r="E37" i="4" s="1"/>
  <c r="G37" i="4" s="1"/>
  <c r="E38" i="4" s="1"/>
  <c r="G38" i="4" s="1"/>
  <c r="K39" i="4" s="1"/>
  <c r="M51" i="7" l="1"/>
  <c r="K50" i="7"/>
  <c r="K51" i="7"/>
  <c r="D46" i="4"/>
  <c r="D45" i="4"/>
  <c r="D41" i="4"/>
  <c r="D44" i="4"/>
  <c r="D43" i="4"/>
  <c r="D42" i="4"/>
  <c r="D48" i="4"/>
  <c r="D40" i="4"/>
  <c r="D49" i="4"/>
  <c r="D47" i="4"/>
  <c r="D39" i="4"/>
  <c r="E39" i="4" s="1"/>
  <c r="G39" i="4" s="1"/>
  <c r="D50" i="4"/>
  <c r="M39" i="4"/>
  <c r="K38" i="4"/>
  <c r="O38" i="4" s="1"/>
  <c r="D60" i="7" l="1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E40" i="4"/>
  <c r="G40" i="4" s="1"/>
  <c r="E41" i="4" s="1"/>
  <c r="G41" i="4" s="1"/>
  <c r="E42" i="4" s="1"/>
  <c r="G42" i="4" s="1"/>
  <c r="M38" i="4"/>
  <c r="N38" i="4" s="1"/>
  <c r="I43" i="4" s="1"/>
  <c r="J62" i="7" l="1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E43" i="4"/>
  <c r="G43" i="4" s="1"/>
  <c r="E44" i="4" s="1"/>
  <c r="G44" i="4" s="1"/>
  <c r="E45" i="4" s="1"/>
  <c r="G45" i="4" s="1"/>
  <c r="E46" i="4" s="1"/>
  <c r="G46" i="4" s="1"/>
  <c r="E47" i="4" s="1"/>
  <c r="G47" i="4" s="1"/>
  <c r="E48" i="4" s="1"/>
  <c r="G48" i="4" s="1"/>
  <c r="E49" i="4" s="1"/>
  <c r="G49" i="4" s="1"/>
  <c r="E50" i="4" s="1"/>
  <c r="G50" i="4" s="1"/>
  <c r="J50" i="4"/>
  <c r="K63" i="7" l="1"/>
  <c r="M63" i="7"/>
  <c r="K62" i="7"/>
  <c r="K50" i="4"/>
  <c r="M51" i="4"/>
  <c r="K51" i="4"/>
  <c r="O62" i="7" l="1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D62" i="4"/>
  <c r="D54" i="4"/>
  <c r="D58" i="4"/>
  <c r="D57" i="4"/>
  <c r="D61" i="4"/>
  <c r="D53" i="4"/>
  <c r="D60" i="4"/>
  <c r="D52" i="4"/>
  <c r="D59" i="4"/>
  <c r="D51" i="4"/>
  <c r="E51" i="4" s="1"/>
  <c r="G51" i="4" s="1"/>
  <c r="D56" i="4"/>
  <c r="D55" i="4"/>
  <c r="O50" i="4"/>
  <c r="M50" i="4"/>
  <c r="N50" i="4" s="1"/>
  <c r="I55" i="4" s="1"/>
  <c r="G63" i="7" l="1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E52" i="4"/>
  <c r="G52" i="4" s="1"/>
  <c r="E53" i="4" s="1"/>
  <c r="G53" i="4" s="1"/>
  <c r="E54" i="4" s="1"/>
  <c r="G54" i="4" s="1"/>
  <c r="E55" i="4" s="1"/>
  <c r="G55" i="4" s="1"/>
  <c r="E56" i="4" s="1"/>
  <c r="G56" i="4" s="1"/>
  <c r="E57" i="4" s="1"/>
  <c r="G57" i="4" s="1"/>
  <c r="E58" i="4" s="1"/>
  <c r="G58" i="4" s="1"/>
  <c r="E59" i="4" s="1"/>
  <c r="G59" i="4" s="1"/>
  <c r="E60" i="4" s="1"/>
  <c r="G60" i="4" s="1"/>
  <c r="E61" i="4" s="1"/>
  <c r="G61" i="4" s="1"/>
  <c r="E62" i="4" s="1"/>
  <c r="G62" i="4" s="1"/>
  <c r="J62" i="4"/>
  <c r="M75" i="7" l="1"/>
  <c r="K74" i="7"/>
  <c r="K75" i="7"/>
  <c r="K63" i="4"/>
  <c r="K62" i="4"/>
  <c r="M63" i="4"/>
  <c r="D80" i="7" l="1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D70" i="4"/>
  <c r="D69" i="4"/>
  <c r="D66" i="4"/>
  <c r="D68" i="4"/>
  <c r="D73" i="4"/>
  <c r="D67" i="4"/>
  <c r="D72" i="4"/>
  <c r="D64" i="4"/>
  <c r="D74" i="4"/>
  <c r="D71" i="4"/>
  <c r="D63" i="4"/>
  <c r="E63" i="4" s="1"/>
  <c r="G63" i="4" s="1"/>
  <c r="D65" i="4"/>
  <c r="O62" i="4"/>
  <c r="M62" i="4"/>
  <c r="N62" i="4" s="1"/>
  <c r="I67" i="4" s="1"/>
  <c r="G75" i="7" l="1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J74" i="4"/>
  <c r="E64" i="4"/>
  <c r="G64" i="4" s="1"/>
  <c r="E65" i="4" s="1"/>
  <c r="G65" i="4" s="1"/>
  <c r="E66" i="4" s="1"/>
  <c r="G66" i="4" s="1"/>
  <c r="E67" i="4" s="1"/>
  <c r="G67" i="4" s="1"/>
  <c r="E68" i="4" s="1"/>
  <c r="G68" i="4" s="1"/>
  <c r="E69" i="4" s="1"/>
  <c r="G69" i="4" s="1"/>
  <c r="E70" i="4" s="1"/>
  <c r="G70" i="4" s="1"/>
  <c r="E71" i="4" s="1"/>
  <c r="G71" i="4" s="1"/>
  <c r="E72" i="4" s="1"/>
  <c r="G72" i="4" s="1"/>
  <c r="E73" i="4" s="1"/>
  <c r="G73" i="4" s="1"/>
  <c r="E74" i="4" s="1"/>
  <c r="G74" i="4" s="1"/>
  <c r="M87" i="7" l="1"/>
  <c r="K86" i="7"/>
  <c r="K87" i="7"/>
  <c r="K75" i="4"/>
  <c r="K74" i="4"/>
  <c r="M74" i="4" s="1"/>
  <c r="N74" i="4" s="1"/>
  <c r="I79" i="4" s="1"/>
  <c r="M75" i="4"/>
  <c r="D96" i="7" l="1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D86" i="4"/>
  <c r="D78" i="4"/>
  <c r="D85" i="4"/>
  <c r="D77" i="4"/>
  <c r="D84" i="4"/>
  <c r="D76" i="4"/>
  <c r="D82" i="4"/>
  <c r="D83" i="4"/>
  <c r="D75" i="4"/>
  <c r="E75" i="4" s="1"/>
  <c r="G75" i="4" s="1"/>
  <c r="D81" i="4"/>
  <c r="D80" i="4"/>
  <c r="D79" i="4"/>
  <c r="O74" i="4"/>
  <c r="G87" i="7" l="1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E76" i="4"/>
  <c r="G76" i="4" s="1"/>
  <c r="E77" i="4" s="1"/>
  <c r="G77" i="4" s="1"/>
  <c r="E78" i="4" s="1"/>
  <c r="G78" i="4" s="1"/>
  <c r="E79" i="4" s="1"/>
  <c r="G79" i="4" s="1"/>
  <c r="E80" i="4" s="1"/>
  <c r="G80" i="4" s="1"/>
  <c r="E81" i="4" s="1"/>
  <c r="G81" i="4" s="1"/>
  <c r="E82" i="4" s="1"/>
  <c r="G82" i="4" s="1"/>
  <c r="E83" i="4" s="1"/>
  <c r="G83" i="4" s="1"/>
  <c r="E84" i="4" s="1"/>
  <c r="G84" i="4" s="1"/>
  <c r="E85" i="4" s="1"/>
  <c r="G85" i="4" s="1"/>
  <c r="E86" i="4" s="1"/>
  <c r="G86" i="4" s="1"/>
  <c r="K87" i="4" s="1"/>
  <c r="J86" i="4"/>
  <c r="M99" i="7" l="1"/>
  <c r="K98" i="7"/>
  <c r="K99" i="7"/>
  <c r="D94" i="4"/>
  <c r="D93" i="4"/>
  <c r="D97" i="4"/>
  <c r="D92" i="4"/>
  <c r="D91" i="4"/>
  <c r="D90" i="4"/>
  <c r="D96" i="4"/>
  <c r="D88" i="4"/>
  <c r="D89" i="4"/>
  <c r="D95" i="4"/>
  <c r="D87" i="4"/>
  <c r="E87" i="4" s="1"/>
  <c r="G87" i="4" s="1"/>
  <c r="D98" i="4"/>
  <c r="K86" i="4"/>
  <c r="O86" i="4" s="1"/>
  <c r="M87" i="4"/>
  <c r="O98" i="7" l="1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86" i="4"/>
  <c r="N86" i="4" s="1"/>
  <c r="I91" i="4" s="1"/>
  <c r="J98" i="4"/>
  <c r="E88" i="4"/>
  <c r="G88" i="4" s="1"/>
  <c r="E89" i="4" s="1"/>
  <c r="G89" i="4" s="1"/>
  <c r="E90" i="4" s="1"/>
  <c r="G90" i="4" s="1"/>
  <c r="E91" i="4" s="1"/>
  <c r="G91" i="4" s="1"/>
  <c r="E92" i="4" s="1"/>
  <c r="G92" i="4" s="1"/>
  <c r="E93" i="4" s="1"/>
  <c r="G93" i="4" s="1"/>
  <c r="E94" i="4" s="1"/>
  <c r="G94" i="4" s="1"/>
  <c r="E95" i="4" s="1"/>
  <c r="G95" i="4" s="1"/>
  <c r="E96" i="4" s="1"/>
  <c r="G96" i="4" s="1"/>
  <c r="E97" i="4" s="1"/>
  <c r="G97" i="4" s="1"/>
  <c r="E98" i="4" s="1"/>
  <c r="G98" i="4" s="1"/>
  <c r="G99" i="7" l="1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K99" i="4"/>
  <c r="M99" i="4"/>
  <c r="K98" i="4"/>
  <c r="O98" i="4" s="1"/>
  <c r="M111" i="7" l="1"/>
  <c r="K110" i="7"/>
  <c r="K111" i="7"/>
  <c r="D110" i="4"/>
  <c r="D102" i="4"/>
  <c r="D105" i="4"/>
  <c r="D109" i="4"/>
  <c r="D101" i="4"/>
  <c r="D108" i="4"/>
  <c r="D100" i="4"/>
  <c r="D107" i="4"/>
  <c r="D99" i="4"/>
  <c r="E99" i="4" s="1"/>
  <c r="G99" i="4" s="1"/>
  <c r="D104" i="4"/>
  <c r="D106" i="4"/>
  <c r="D103" i="4"/>
  <c r="M98" i="4"/>
  <c r="N98" i="4" s="1"/>
  <c r="I103" i="4" s="1"/>
  <c r="D120" i="7" l="1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J110" i="4"/>
  <c r="E100" i="4"/>
  <c r="G100" i="4" s="1"/>
  <c r="E101" i="4" s="1"/>
  <c r="G101" i="4" s="1"/>
  <c r="E102" i="4" s="1"/>
  <c r="G102" i="4" s="1"/>
  <c r="E103" i="4" s="1"/>
  <c r="G103" i="4" s="1"/>
  <c r="E104" i="4" s="1"/>
  <c r="G104" i="4" s="1"/>
  <c r="E105" i="4" s="1"/>
  <c r="G105" i="4" s="1"/>
  <c r="E106" i="4" s="1"/>
  <c r="G106" i="4" s="1"/>
  <c r="E107" i="4" s="1"/>
  <c r="G107" i="4" s="1"/>
  <c r="E108" i="4" s="1"/>
  <c r="G108" i="4" s="1"/>
  <c r="E109" i="4" s="1"/>
  <c r="G109" i="4" s="1"/>
  <c r="E110" i="4" s="1"/>
  <c r="G110" i="4" s="1"/>
  <c r="G111" i="7" l="1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M111" i="4"/>
  <c r="K110" i="4"/>
  <c r="M110" i="4" s="1"/>
  <c r="N110" i="4" s="1"/>
  <c r="I115" i="4" s="1"/>
  <c r="K111" i="4"/>
  <c r="M123" i="7" l="1"/>
  <c r="K122" i="7"/>
  <c r="K123" i="7"/>
  <c r="O110" i="4"/>
  <c r="D118" i="4"/>
  <c r="D117" i="4"/>
  <c r="D116" i="4"/>
  <c r="D122" i="4"/>
  <c r="D113" i="4"/>
  <c r="D115" i="4"/>
  <c r="D114" i="4"/>
  <c r="D121" i="4"/>
  <c r="D120" i="4"/>
  <c r="D112" i="4"/>
  <c r="D119" i="4"/>
  <c r="D111" i="4"/>
  <c r="E111" i="4" s="1"/>
  <c r="G111" i="4" s="1"/>
  <c r="D128" i="7" l="1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E112" i="4"/>
  <c r="G112" i="4" s="1"/>
  <c r="E113" i="4" s="1"/>
  <c r="G113" i="4" s="1"/>
  <c r="E114" i="4" s="1"/>
  <c r="G114" i="4" s="1"/>
  <c r="E115" i="4" s="1"/>
  <c r="G115" i="4" s="1"/>
  <c r="E116" i="4" s="1"/>
  <c r="G116" i="4" s="1"/>
  <c r="E117" i="4" s="1"/>
  <c r="G117" i="4" s="1"/>
  <c r="E118" i="4" s="1"/>
  <c r="G118" i="4" s="1"/>
  <c r="E119" i="4" s="1"/>
  <c r="G119" i="4" s="1"/>
  <c r="E120" i="4" s="1"/>
  <c r="G120" i="4" s="1"/>
  <c r="E121" i="4" s="1"/>
  <c r="G121" i="4" s="1"/>
  <c r="E122" i="4" s="1"/>
  <c r="G122" i="4" s="1"/>
  <c r="J122" i="4"/>
  <c r="G123" i="7" l="1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K123" i="4"/>
  <c r="M123" i="4"/>
  <c r="K122" i="4"/>
  <c r="M122" i="4" s="1"/>
  <c r="N122" i="4" s="1"/>
  <c r="I127" i="4" s="1"/>
  <c r="M135" i="7" l="1"/>
  <c r="K134" i="7"/>
  <c r="K135" i="7"/>
  <c r="O122" i="4"/>
  <c r="D134" i="4"/>
  <c r="D126" i="4"/>
  <c r="D130" i="4"/>
  <c r="D133" i="4"/>
  <c r="D125" i="4"/>
  <c r="D132" i="4"/>
  <c r="D124" i="4"/>
  <c r="D131" i="4"/>
  <c r="D123" i="4"/>
  <c r="E123" i="4" s="1"/>
  <c r="G123" i="4" s="1"/>
  <c r="D128" i="4"/>
  <c r="D127" i="4"/>
  <c r="D129" i="4"/>
  <c r="D144" i="7" l="1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E124" i="4"/>
  <c r="G124" i="4" s="1"/>
  <c r="E125" i="4" s="1"/>
  <c r="G125" i="4" s="1"/>
  <c r="E126" i="4" s="1"/>
  <c r="G126" i="4" s="1"/>
  <c r="E127" i="4" s="1"/>
  <c r="G127" i="4" s="1"/>
  <c r="E128" i="4" s="1"/>
  <c r="G128" i="4" s="1"/>
  <c r="E129" i="4" s="1"/>
  <c r="G129" i="4" s="1"/>
  <c r="E130" i="4" s="1"/>
  <c r="G130" i="4" s="1"/>
  <c r="E131" i="4" s="1"/>
  <c r="G131" i="4" s="1"/>
  <c r="E132" i="4" s="1"/>
  <c r="G132" i="4" s="1"/>
  <c r="E133" i="4" s="1"/>
  <c r="G133" i="4" s="1"/>
  <c r="E134" i="4" s="1"/>
  <c r="G134" i="4" s="1"/>
  <c r="J134" i="4"/>
  <c r="G135" i="7" l="1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K134" i="4"/>
  <c r="M134" i="4" s="1"/>
  <c r="N134" i="4" s="1"/>
  <c r="I139" i="4" s="1"/>
  <c r="M135" i="4"/>
  <c r="K135" i="4"/>
  <c r="M147" i="7" l="1"/>
  <c r="K146" i="7"/>
  <c r="K147" i="7"/>
  <c r="O134" i="4"/>
  <c r="D142" i="4"/>
  <c r="D145" i="4"/>
  <c r="D141" i="4"/>
  <c r="D138" i="4"/>
  <c r="D140" i="4"/>
  <c r="D139" i="4"/>
  <c r="D144" i="4"/>
  <c r="D136" i="4"/>
  <c r="D146" i="4"/>
  <c r="D137" i="4"/>
  <c r="D143" i="4"/>
  <c r="D135" i="4"/>
  <c r="E135" i="4" s="1"/>
  <c r="G135" i="4" s="1"/>
  <c r="D152" i="7" l="1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E136" i="4"/>
  <c r="G136" i="4" s="1"/>
  <c r="E137" i="4" s="1"/>
  <c r="G137" i="4" s="1"/>
  <c r="E138" i="4" s="1"/>
  <c r="G138" i="4" s="1"/>
  <c r="E139" i="4" s="1"/>
  <c r="G139" i="4" s="1"/>
  <c r="E140" i="4" s="1"/>
  <c r="G140" i="4" s="1"/>
  <c r="E141" i="4" s="1"/>
  <c r="G141" i="4" s="1"/>
  <c r="E142" i="4" s="1"/>
  <c r="G142" i="4" s="1"/>
  <c r="E143" i="4" s="1"/>
  <c r="G143" i="4" s="1"/>
  <c r="E144" i="4" s="1"/>
  <c r="G144" i="4" s="1"/>
  <c r="E145" i="4" s="1"/>
  <c r="G145" i="4" s="1"/>
  <c r="E146" i="4" s="1"/>
  <c r="G146" i="4" s="1"/>
  <c r="K147" i="4" s="1"/>
  <c r="J146" i="4"/>
  <c r="G147" i="7" l="1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K146" i="4"/>
  <c r="O146" i="4" s="1"/>
  <c r="M147" i="4"/>
  <c r="D158" i="4"/>
  <c r="D150" i="4"/>
  <c r="D157" i="4"/>
  <c r="D149" i="4"/>
  <c r="D156" i="4"/>
  <c r="D148" i="4"/>
  <c r="D153" i="4"/>
  <c r="D155" i="4"/>
  <c r="D147" i="4"/>
  <c r="E147" i="4" s="1"/>
  <c r="G147" i="4" s="1"/>
  <c r="D154" i="4"/>
  <c r="D152" i="4"/>
  <c r="D151" i="4"/>
  <c r="M159" i="7" l="1"/>
  <c r="K158" i="7"/>
  <c r="K159" i="7"/>
  <c r="M146" i="4"/>
  <c r="N146" i="4" s="1"/>
  <c r="I151" i="4" s="1"/>
  <c r="J158" i="4" s="1"/>
  <c r="E148" i="4"/>
  <c r="G148" i="4" s="1"/>
  <c r="E149" i="4" s="1"/>
  <c r="G149" i="4" s="1"/>
  <c r="E150" i="4" s="1"/>
  <c r="G150" i="4" s="1"/>
  <c r="D168" i="7" l="1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E151" i="4"/>
  <c r="G151" i="4" s="1"/>
  <c r="E152" i="4" s="1"/>
  <c r="G152" i="4" s="1"/>
  <c r="E153" i="4" s="1"/>
  <c r="G153" i="4" s="1"/>
  <c r="E154" i="4" s="1"/>
  <c r="G154" i="4" s="1"/>
  <c r="E155" i="4" s="1"/>
  <c r="G155" i="4" s="1"/>
  <c r="E156" i="4" s="1"/>
  <c r="G156" i="4" s="1"/>
  <c r="E157" i="4" s="1"/>
  <c r="G157" i="4" s="1"/>
  <c r="E158" i="4" s="1"/>
  <c r="G158" i="4" s="1"/>
  <c r="K158" i="4" s="1"/>
  <c r="G159" i="7" l="1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K159" i="4"/>
  <c r="D170" i="4" s="1"/>
  <c r="M159" i="4"/>
  <c r="O158" i="4"/>
  <c r="M158" i="4"/>
  <c r="N158" i="4" s="1"/>
  <c r="I163" i="4" s="1"/>
  <c r="M171" i="7" l="1"/>
  <c r="K170" i="7"/>
  <c r="K171" i="7"/>
  <c r="D163" i="4"/>
  <c r="D164" i="4"/>
  <c r="D167" i="4"/>
  <c r="D166" i="4"/>
  <c r="D160" i="4"/>
  <c r="D168" i="4"/>
  <c r="D161" i="4"/>
  <c r="D169" i="4"/>
  <c r="D162" i="4"/>
  <c r="D159" i="4"/>
  <c r="E159" i="4" s="1"/>
  <c r="G159" i="4" s="1"/>
  <c r="D165" i="4"/>
  <c r="D176" i="7" l="1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E160" i="4"/>
  <c r="G160" i="4" s="1"/>
  <c r="E161" i="4" s="1"/>
  <c r="G161" i="4" s="1"/>
  <c r="E162" i="4" s="1"/>
  <c r="G162" i="4" s="1"/>
  <c r="E163" i="4" s="1"/>
  <c r="G163" i="4" s="1"/>
  <c r="E164" i="4" s="1"/>
  <c r="G164" i="4" s="1"/>
  <c r="E165" i="4" s="1"/>
  <c r="G165" i="4" s="1"/>
  <c r="E166" i="4" s="1"/>
  <c r="G166" i="4" s="1"/>
  <c r="E167" i="4" s="1"/>
  <c r="G167" i="4" s="1"/>
  <c r="E168" i="4" s="1"/>
  <c r="G168" i="4" s="1"/>
  <c r="E169" i="4" s="1"/>
  <c r="G169" i="4" s="1"/>
  <c r="E170" i="4" s="1"/>
  <c r="G170" i="4" s="1"/>
  <c r="K171" i="4" s="1"/>
  <c r="J170" i="4"/>
  <c r="G171" i="7" l="1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M171" i="4"/>
  <c r="K170" i="4"/>
  <c r="O170" i="4" s="1"/>
  <c r="D182" i="4"/>
  <c r="D174" i="4"/>
  <c r="D181" i="4"/>
  <c r="D173" i="4"/>
  <c r="D180" i="4"/>
  <c r="D172" i="4"/>
  <c r="D178" i="4"/>
  <c r="D179" i="4"/>
  <c r="D171" i="4"/>
  <c r="E171" i="4" s="1"/>
  <c r="G171" i="4" s="1"/>
  <c r="D176" i="4"/>
  <c r="D177" i="4"/>
  <c r="D175" i="4"/>
  <c r="M170" i="4" l="1"/>
  <c r="N170" i="4" s="1"/>
  <c r="I175" i="4" s="1"/>
  <c r="M183" i="7"/>
  <c r="K182" i="7"/>
  <c r="K183" i="7"/>
  <c r="E172" i="4"/>
  <c r="G172" i="4" s="1"/>
  <c r="E173" i="4" s="1"/>
  <c r="G173" i="4" s="1"/>
  <c r="E174" i="4" s="1"/>
  <c r="G174" i="4" s="1"/>
  <c r="E175" i="4" s="1"/>
  <c r="G175" i="4" s="1"/>
  <c r="E176" i="4" s="1"/>
  <c r="G176" i="4" s="1"/>
  <c r="E177" i="4" s="1"/>
  <c r="G177" i="4" s="1"/>
  <c r="E178" i="4" s="1"/>
  <c r="G178" i="4" s="1"/>
  <c r="E179" i="4" s="1"/>
  <c r="G179" i="4" s="1"/>
  <c r="E180" i="4" s="1"/>
  <c r="G180" i="4" s="1"/>
  <c r="E181" i="4" s="1"/>
  <c r="G181" i="4" s="1"/>
  <c r="E182" i="4" s="1"/>
  <c r="G182" i="4" s="1"/>
  <c r="J182" i="4"/>
  <c r="D192" i="7" l="1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K183" i="4"/>
  <c r="M183" i="4"/>
  <c r="K182" i="4"/>
  <c r="G183" i="7" l="1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D190" i="4"/>
  <c r="D189" i="4"/>
  <c r="D193" i="4"/>
  <c r="D188" i="4"/>
  <c r="D185" i="4"/>
  <c r="D187" i="4"/>
  <c r="D194" i="4"/>
  <c r="D192" i="4"/>
  <c r="D184" i="4"/>
  <c r="D186" i="4"/>
  <c r="D191" i="4"/>
  <c r="D183" i="4"/>
  <c r="E183" i="4" s="1"/>
  <c r="G183" i="4" s="1"/>
  <c r="O182" i="4"/>
  <c r="M182" i="4"/>
  <c r="N182" i="4" s="1"/>
  <c r="I187" i="4" s="1"/>
  <c r="M195" i="7" l="1"/>
  <c r="K194" i="7"/>
  <c r="K195" i="7"/>
  <c r="E184" i="4"/>
  <c r="G184" i="4" s="1"/>
  <c r="E185" i="4" s="1"/>
  <c r="G185" i="4" s="1"/>
  <c r="E186" i="4" s="1"/>
  <c r="G186" i="4" s="1"/>
  <c r="E187" i="4" s="1"/>
  <c r="G187" i="4" s="1"/>
  <c r="E188" i="4" s="1"/>
  <c r="G188" i="4" s="1"/>
  <c r="E189" i="4" s="1"/>
  <c r="G189" i="4" s="1"/>
  <c r="E190" i="4" s="1"/>
  <c r="G190" i="4" s="1"/>
  <c r="E191" i="4" s="1"/>
  <c r="G191" i="4" s="1"/>
  <c r="E192" i="4" s="1"/>
  <c r="G192" i="4" s="1"/>
  <c r="E193" i="4" s="1"/>
  <c r="G193" i="4" s="1"/>
  <c r="E194" i="4" s="1"/>
  <c r="G194" i="4" s="1"/>
  <c r="J194" i="4"/>
  <c r="D200" i="7" l="1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K194" i="4"/>
  <c r="O194" i="4" s="1"/>
  <c r="M195" i="4"/>
  <c r="K195" i="4"/>
  <c r="G195" i="7" l="1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D206" i="4"/>
  <c r="D198" i="4"/>
  <c r="D205" i="4"/>
  <c r="D197" i="4"/>
  <c r="D204" i="4"/>
  <c r="D196" i="4"/>
  <c r="D203" i="4"/>
  <c r="D195" i="4"/>
  <c r="E195" i="4" s="1"/>
  <c r="G195" i="4" s="1"/>
  <c r="D201" i="4"/>
  <c r="D200" i="4"/>
  <c r="D199" i="4"/>
  <c r="D202" i="4"/>
  <c r="M194" i="4"/>
  <c r="N194" i="4" s="1"/>
  <c r="I199" i="4" s="1"/>
  <c r="E196" i="4" l="1"/>
  <c r="G196" i="4" s="1"/>
  <c r="E197" i="4" s="1"/>
  <c r="G197" i="4" s="1"/>
  <c r="E198" i="4" s="1"/>
  <c r="G198" i="4" s="1"/>
  <c r="M207" i="7"/>
  <c r="K206" i="7"/>
  <c r="K207" i="7"/>
  <c r="J206" i="4"/>
  <c r="E199" i="4"/>
  <c r="G199" i="4" s="1"/>
  <c r="E200" i="4" s="1"/>
  <c r="G200" i="4" s="1"/>
  <c r="E201" i="4" s="1"/>
  <c r="G201" i="4" s="1"/>
  <c r="E202" i="4" s="1"/>
  <c r="G202" i="4" s="1"/>
  <c r="E203" i="4" s="1"/>
  <c r="G203" i="4" s="1"/>
  <c r="E204" i="4" s="1"/>
  <c r="G204" i="4" s="1"/>
  <c r="E205" i="4" s="1"/>
  <c r="G205" i="4" s="1"/>
  <c r="E206" i="4" s="1"/>
  <c r="G206" i="4" s="1"/>
  <c r="M206" i="7" l="1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M207" i="4"/>
  <c r="K207" i="4"/>
  <c r="K206" i="4"/>
  <c r="O206" i="4" s="1"/>
  <c r="G207" i="7" l="1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D214" i="4"/>
  <c r="D209" i="4"/>
  <c r="D213" i="4"/>
  <c r="D212" i="4"/>
  <c r="D210" i="4"/>
  <c r="D217" i="4"/>
  <c r="D211" i="4"/>
  <c r="D216" i="4"/>
  <c r="D208" i="4"/>
  <c r="D218" i="4"/>
  <c r="D215" i="4"/>
  <c r="D207" i="4"/>
  <c r="E207" i="4" s="1"/>
  <c r="G207" i="4" s="1"/>
  <c r="M206" i="4"/>
  <c r="N206" i="4" s="1"/>
  <c r="I211" i="4" s="1"/>
  <c r="M219" i="7" l="1"/>
  <c r="K218" i="7"/>
  <c r="K219" i="7"/>
  <c r="E208" i="4"/>
  <c r="G208" i="4" s="1"/>
  <c r="E209" i="4" s="1"/>
  <c r="G209" i="4" s="1"/>
  <c r="E210" i="4" s="1"/>
  <c r="G210" i="4" s="1"/>
  <c r="E211" i="4" s="1"/>
  <c r="G211" i="4" s="1"/>
  <c r="E212" i="4" s="1"/>
  <c r="G212" i="4" s="1"/>
  <c r="E213" i="4" s="1"/>
  <c r="G213" i="4" s="1"/>
  <c r="E214" i="4" s="1"/>
  <c r="G214" i="4" s="1"/>
  <c r="E215" i="4" s="1"/>
  <c r="G215" i="4" s="1"/>
  <c r="E216" i="4" s="1"/>
  <c r="G216" i="4" s="1"/>
  <c r="E217" i="4" s="1"/>
  <c r="G217" i="4" s="1"/>
  <c r="E218" i="4" s="1"/>
  <c r="G218" i="4" s="1"/>
  <c r="J218" i="4"/>
  <c r="D224" i="7" l="1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M219" i="4"/>
  <c r="K219" i="4"/>
  <c r="K218" i="4"/>
  <c r="M218" i="4" s="1"/>
  <c r="N218" i="4" s="1"/>
  <c r="I223" i="4" s="1"/>
  <c r="G219" i="7" l="1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D230" i="4"/>
  <c r="D222" i="4"/>
  <c r="D226" i="4"/>
  <c r="D229" i="4"/>
  <c r="D221" i="4"/>
  <c r="D228" i="4"/>
  <c r="D220" i="4"/>
  <c r="D227" i="4"/>
  <c r="D219" i="4"/>
  <c r="E219" i="4" s="1"/>
  <c r="G219" i="4" s="1"/>
  <c r="D224" i="4"/>
  <c r="D223" i="4"/>
  <c r="D225" i="4"/>
  <c r="O218" i="4"/>
  <c r="M231" i="7" l="1"/>
  <c r="K230" i="7"/>
  <c r="K231" i="7"/>
  <c r="E220" i="4"/>
  <c r="G220" i="4" s="1"/>
  <c r="E221" i="4" s="1"/>
  <c r="G221" i="4" s="1"/>
  <c r="E222" i="4" s="1"/>
  <c r="G222" i="4" s="1"/>
  <c r="E223" i="4" s="1"/>
  <c r="G223" i="4" s="1"/>
  <c r="E224" i="4" s="1"/>
  <c r="G224" i="4" s="1"/>
  <c r="E225" i="4" s="1"/>
  <c r="G225" i="4" s="1"/>
  <c r="E226" i="4" s="1"/>
  <c r="G226" i="4" s="1"/>
  <c r="E227" i="4" s="1"/>
  <c r="G227" i="4" s="1"/>
  <c r="E228" i="4" s="1"/>
  <c r="G228" i="4" s="1"/>
  <c r="E229" i="4" s="1"/>
  <c r="G229" i="4" s="1"/>
  <c r="E230" i="4" s="1"/>
  <c r="G230" i="4" s="1"/>
  <c r="K231" i="4" s="1"/>
  <c r="J230" i="4"/>
  <c r="M230" i="7" l="1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M231" i="4"/>
  <c r="K230" i="4"/>
  <c r="D238" i="4"/>
  <c r="D237" i="4"/>
  <c r="D234" i="4"/>
  <c r="D236" i="4"/>
  <c r="D235" i="4"/>
  <c r="D242" i="4"/>
  <c r="D233" i="4"/>
  <c r="D240" i="4"/>
  <c r="D232" i="4"/>
  <c r="D241" i="4"/>
  <c r="D239" i="4"/>
  <c r="D231" i="4"/>
  <c r="E231" i="4" s="1"/>
  <c r="G231" i="7" l="1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G231" i="4"/>
  <c r="E232" i="4" s="1"/>
  <c r="G232" i="4" s="1"/>
  <c r="E233" i="4" s="1"/>
  <c r="G233" i="4" s="1"/>
  <c r="E234" i="4" s="1"/>
  <c r="G234" i="4" s="1"/>
  <c r="M230" i="4"/>
  <c r="N230" i="4" s="1"/>
  <c r="I235" i="4" s="1"/>
  <c r="J242" i="4" s="1"/>
  <c r="O230" i="4"/>
  <c r="M243" i="7" l="1"/>
  <c r="K242" i="7"/>
  <c r="K243" i="7"/>
  <c r="E235" i="4"/>
  <c r="G235" i="4" s="1"/>
  <c r="E236" i="4" s="1"/>
  <c r="G236" i="4" s="1"/>
  <c r="E237" i="4" s="1"/>
  <c r="G237" i="4" s="1"/>
  <c r="E238" i="4" s="1"/>
  <c r="G238" i="4" s="1"/>
  <c r="E239" i="4" s="1"/>
  <c r="G239" i="4" s="1"/>
  <c r="E240" i="4" s="1"/>
  <c r="G240" i="4" s="1"/>
  <c r="E241" i="4" s="1"/>
  <c r="G241" i="4" s="1"/>
  <c r="E242" i="4" s="1"/>
  <c r="G242" i="4" s="1"/>
  <c r="D248" i="7" l="1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K243" i="4"/>
  <c r="M243" i="4"/>
  <c r="K242" i="4"/>
  <c r="G243" i="7" l="1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O242" i="4"/>
  <c r="M242" i="4"/>
  <c r="N242" i="4" s="1"/>
  <c r="I247" i="4" s="1"/>
  <c r="D254" i="4"/>
  <c r="D246" i="4"/>
  <c r="D253" i="4"/>
  <c r="D245" i="4"/>
  <c r="D252" i="4"/>
  <c r="D244" i="4"/>
  <c r="D251" i="4"/>
  <c r="D243" i="4"/>
  <c r="E243" i="4" s="1"/>
  <c r="G243" i="4" s="1"/>
  <c r="D250" i="4"/>
  <c r="D249" i="4"/>
  <c r="D248" i="4"/>
  <c r="D247" i="4"/>
  <c r="O254" i="7" l="1"/>
  <c r="M254" i="7"/>
  <c r="N254" i="7" s="1"/>
  <c r="E244" i="4"/>
  <c r="G244" i="4" s="1"/>
  <c r="E245" i="4" s="1"/>
  <c r="G245" i="4" s="1"/>
  <c r="E246" i="4" s="1"/>
  <c r="G246" i="4" s="1"/>
  <c r="E247" i="4" s="1"/>
  <c r="G247" i="4" s="1"/>
  <c r="E248" i="4" s="1"/>
  <c r="G248" i="4" s="1"/>
  <c r="E249" i="4" s="1"/>
  <c r="G249" i="4" s="1"/>
  <c r="E250" i="4" s="1"/>
  <c r="G250" i="4" s="1"/>
  <c r="E251" i="4" s="1"/>
  <c r="G251" i="4" s="1"/>
  <c r="E252" i="4" s="1"/>
  <c r="G252" i="4" s="1"/>
  <c r="E253" i="4" s="1"/>
  <c r="G253" i="4" s="1"/>
  <c r="E254" i="4" s="1"/>
  <c r="G254" i="4" s="1"/>
  <c r="J254" i="4"/>
  <c r="K254" i="4" l="1"/>
  <c r="O254" i="4" s="1"/>
  <c r="M254" i="4" l="1"/>
  <c r="N254" i="4" s="1"/>
</calcChain>
</file>

<file path=xl/sharedStrings.xml><?xml version="1.0" encoding="utf-8"?>
<sst xmlns="http://schemas.openxmlformats.org/spreadsheetml/2006/main" count="49" uniqueCount="38">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</sst>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workbookViewId="0">
      <selection activeCell="K6" sqref="K6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5" t="s">
        <v>21</v>
      </c>
      <c r="E1" s="25" t="s">
        <v>25</v>
      </c>
      <c r="F1" s="25" t="s">
        <v>22</v>
      </c>
      <c r="G1" s="25" t="s">
        <v>23</v>
      </c>
      <c r="H1" s="25" t="s">
        <v>20</v>
      </c>
      <c r="I1" s="26" t="s">
        <v>26</v>
      </c>
      <c r="N1" s="25" t="s">
        <v>2</v>
      </c>
    </row>
    <row r="2" spans="1:16" x14ac:dyDescent="0.3">
      <c r="A2" t="s">
        <v>24</v>
      </c>
      <c r="E2">
        <v>0</v>
      </c>
      <c r="G2">
        <v>0</v>
      </c>
    </row>
    <row r="3" spans="1:16" s="8" customFormat="1" x14ac:dyDescent="0.3">
      <c r="A3" s="8">
        <v>1</v>
      </c>
      <c r="B3" s="36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36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36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36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1" customFormat="1" x14ac:dyDescent="0.3">
      <c r="B7" s="36"/>
      <c r="C7" s="21">
        <v>5</v>
      </c>
      <c r="D7" s="22">
        <v>2520000</v>
      </c>
      <c r="E7" s="22">
        <f t="shared" si="0"/>
        <v>12007323.16488</v>
      </c>
      <c r="F7" s="21">
        <v>1.7999999999999999E-2</v>
      </c>
      <c r="G7" s="22">
        <f t="shared" si="1"/>
        <v>12223454.981847839</v>
      </c>
      <c r="H7" s="22"/>
      <c r="I7" s="23">
        <v>1000000</v>
      </c>
      <c r="K7" s="27"/>
      <c r="P7" s="22"/>
    </row>
    <row r="8" spans="1:16" s="8" customFormat="1" x14ac:dyDescent="0.3">
      <c r="B8" s="36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1" customFormat="1" x14ac:dyDescent="0.3">
      <c r="B9" s="36"/>
      <c r="C9" s="21">
        <v>7</v>
      </c>
      <c r="D9" s="9">
        <v>2500000</v>
      </c>
      <c r="E9" s="22">
        <f t="shared" si="0"/>
        <v>16888477.171521101</v>
      </c>
      <c r="F9" s="21">
        <v>1.7999999999999999E-2</v>
      </c>
      <c r="G9" s="22">
        <f t="shared" si="1"/>
        <v>17192469.760608479</v>
      </c>
      <c r="H9" s="22"/>
      <c r="I9" s="23">
        <v>600000</v>
      </c>
      <c r="P9" s="22"/>
    </row>
    <row r="10" spans="1:16" s="21" customFormat="1" x14ac:dyDescent="0.3">
      <c r="B10" s="36"/>
      <c r="C10" s="21">
        <v>8</v>
      </c>
      <c r="D10" s="22">
        <v>2500000</v>
      </c>
      <c r="E10" s="22">
        <f t="shared" si="0"/>
        <v>14635925.760608479</v>
      </c>
      <c r="F10" s="21">
        <v>1.7999999999999999E-2</v>
      </c>
      <c r="G10" s="22">
        <f t="shared" si="1"/>
        <v>14899372.424299432</v>
      </c>
      <c r="H10" s="22"/>
      <c r="I10" s="23">
        <v>5056544</v>
      </c>
      <c r="P10" s="22"/>
    </row>
    <row r="11" spans="1:16" s="8" customFormat="1" x14ac:dyDescent="0.3">
      <c r="B11" s="36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36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36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18" customFormat="1" x14ac:dyDescent="0.3">
      <c r="B14" s="36"/>
      <c r="C14" s="18">
        <v>12</v>
      </c>
      <c r="D14" s="19">
        <v>2500000</v>
      </c>
      <c r="E14" s="19">
        <f t="shared" si="0"/>
        <v>29082080.366347998</v>
      </c>
      <c r="F14" s="18">
        <v>1.7999999999999999E-2</v>
      </c>
      <c r="G14" s="19">
        <f t="shared" si="1"/>
        <v>29605557.812942263</v>
      </c>
      <c r="H14" s="19"/>
      <c r="I14" s="20">
        <v>0</v>
      </c>
      <c r="J14" s="19">
        <f xml:space="preserve"> (G2 + SUM(D3:D14)) - SUM(I3:I14)</f>
        <v>26363456</v>
      </c>
      <c r="K14" s="19">
        <f xml:space="preserve"> G14 - J14</f>
        <v>3242101.8129422627</v>
      </c>
      <c r="L14" s="18">
        <v>0.84</v>
      </c>
      <c r="M14" s="19">
        <f xml:space="preserve"> K14 * L14</f>
        <v>2723365.5228715008</v>
      </c>
      <c r="N14" s="19">
        <f xml:space="preserve"> K14 - M14</f>
        <v>518736.29007076193</v>
      </c>
      <c r="O14" s="18">
        <f xml:space="preserve"> K14 / J14 * 100</f>
        <v>12.297711699643108</v>
      </c>
      <c r="P14" s="19"/>
    </row>
    <row r="15" spans="1:16" s="8" customFormat="1" x14ac:dyDescent="0.3">
      <c r="A15" s="8">
        <v>2</v>
      </c>
      <c r="B15" s="36">
        <v>2023</v>
      </c>
      <c r="C15" s="8">
        <v>1</v>
      </c>
      <c r="D15" s="9">
        <f xml:space="preserve"> K15</f>
        <v>3733564.9088725941</v>
      </c>
      <c r="E15" s="9">
        <f xml:space="preserve"> (G14 / 2) + D15 - I15</f>
        <v>18536343.815343726</v>
      </c>
      <c r="F15" s="8">
        <v>1.7999999999999999E-2</v>
      </c>
      <c r="G15" s="9">
        <f xml:space="preserve"> (E15 * F15) + E15</f>
        <v>18869998.004019912</v>
      </c>
      <c r="H15" s="9"/>
      <c r="I15" s="10">
        <v>0</v>
      </c>
      <c r="K15" s="11">
        <f xml:space="preserve"> (G14 / 2 / 12) +2500000</f>
        <v>3733564.9088725941</v>
      </c>
      <c r="M15" s="9">
        <f xml:space="preserve"> (G14 / 2 )</f>
        <v>14802778.906471131</v>
      </c>
      <c r="P15" s="9"/>
    </row>
    <row r="16" spans="1:16" s="8" customFormat="1" x14ac:dyDescent="0.3">
      <c r="B16" s="36"/>
      <c r="C16" s="8">
        <v>2</v>
      </c>
      <c r="D16" s="9">
        <f xml:space="preserve"> K15</f>
        <v>3733564.9088725941</v>
      </c>
      <c r="E16" s="9">
        <f t="shared" ref="E16:E26" si="2" xml:space="preserve"> G15 + D16 - I16</f>
        <v>22603562.912892506</v>
      </c>
      <c r="F16" s="8">
        <v>1.7999999999999999E-2</v>
      </c>
      <c r="G16" s="9">
        <f xml:space="preserve"> (E16 * F16) + E16</f>
        <v>23010427.045324571</v>
      </c>
      <c r="H16" s="9"/>
      <c r="I16" s="10">
        <v>0</v>
      </c>
      <c r="P16" s="9"/>
    </row>
    <row r="17" spans="1:16" s="8" customFormat="1" x14ac:dyDescent="0.3">
      <c r="B17" s="36"/>
      <c r="C17" s="8">
        <v>3</v>
      </c>
      <c r="D17" s="9">
        <f xml:space="preserve"> K15</f>
        <v>3733564.9088725941</v>
      </c>
      <c r="E17" s="9">
        <f t="shared" si="2"/>
        <v>26743991.954197165</v>
      </c>
      <c r="F17" s="8">
        <v>1.7999999999999999E-2</v>
      </c>
      <c r="G17" s="9">
        <f xml:space="preserve"> (E17 * F17) + E17</f>
        <v>27225383.809372712</v>
      </c>
      <c r="H17" s="9"/>
      <c r="I17" s="10">
        <v>0</v>
      </c>
      <c r="P17" s="9"/>
    </row>
    <row r="18" spans="1:16" s="8" customFormat="1" x14ac:dyDescent="0.3">
      <c r="B18" s="36"/>
      <c r="C18" s="8">
        <v>4</v>
      </c>
      <c r="D18" s="9">
        <f xml:space="preserve"> K15</f>
        <v>3733564.9088725941</v>
      </c>
      <c r="E18" s="9">
        <f t="shared" si="2"/>
        <v>30958948.718245305</v>
      </c>
      <c r="F18" s="8">
        <v>1.7999999999999999E-2</v>
      </c>
      <c r="G18" s="9">
        <f t="shared" ref="G18:G26" si="3" xml:space="preserve"> (E18 * F18) + E18</f>
        <v>31516209.79517372</v>
      </c>
      <c r="H18" s="9"/>
      <c r="I18" s="10">
        <v>0</v>
      </c>
      <c r="P18" s="9"/>
    </row>
    <row r="19" spans="1:16" s="8" customFormat="1" x14ac:dyDescent="0.3">
      <c r="B19" s="36"/>
      <c r="C19" s="8">
        <v>5</v>
      </c>
      <c r="D19" s="9">
        <f xml:space="preserve"> K15</f>
        <v>3733564.9088725941</v>
      </c>
      <c r="E19" s="9">
        <f t="shared" si="2"/>
        <v>34731038.413975552</v>
      </c>
      <c r="F19" s="8">
        <v>1.7999999999999999E-2</v>
      </c>
      <c r="G19" s="9">
        <f t="shared" si="3"/>
        <v>35356197.105427109</v>
      </c>
      <c r="H19" s="9"/>
      <c r="I19" s="10">
        <f xml:space="preserve"> N14</f>
        <v>518736.29007076193</v>
      </c>
      <c r="P19" s="9"/>
    </row>
    <row r="20" spans="1:16" s="8" customFormat="1" x14ac:dyDescent="0.3">
      <c r="B20" s="36"/>
      <c r="C20" s="8">
        <v>6</v>
      </c>
      <c r="D20" s="9">
        <f xml:space="preserve"> K15</f>
        <v>3733564.9088725941</v>
      </c>
      <c r="E20" s="9">
        <f t="shared" si="2"/>
        <v>39089762.014299706</v>
      </c>
      <c r="F20" s="8">
        <v>1.7999999999999999E-2</v>
      </c>
      <c r="G20" s="9">
        <f t="shared" si="3"/>
        <v>39793377.730557099</v>
      </c>
      <c r="H20" s="9"/>
      <c r="I20" s="10">
        <v>0</v>
      </c>
      <c r="P20" s="9"/>
    </row>
    <row r="21" spans="1:16" s="8" customFormat="1" x14ac:dyDescent="0.3">
      <c r="B21" s="36"/>
      <c r="C21" s="8">
        <v>7</v>
      </c>
      <c r="D21" s="9">
        <f xml:space="preserve"> K15</f>
        <v>3733564.9088725941</v>
      </c>
      <c r="E21" s="9">
        <f t="shared" si="2"/>
        <v>43526942.639429696</v>
      </c>
      <c r="F21" s="8">
        <v>1.7999999999999999E-2</v>
      </c>
      <c r="G21" s="9">
        <f t="shared" si="3"/>
        <v>44310427.606939428</v>
      </c>
      <c r="H21" s="9"/>
      <c r="I21" s="10">
        <v>0</v>
      </c>
      <c r="P21" s="9"/>
    </row>
    <row r="22" spans="1:16" s="8" customFormat="1" x14ac:dyDescent="0.3">
      <c r="B22" s="36"/>
      <c r="C22" s="8">
        <v>8</v>
      </c>
      <c r="D22" s="9">
        <f xml:space="preserve"> K15</f>
        <v>3733564.9088725941</v>
      </c>
      <c r="E22" s="9">
        <f t="shared" si="2"/>
        <v>48043992.515812024</v>
      </c>
      <c r="F22" s="8">
        <v>1.7999999999999999E-2</v>
      </c>
      <c r="G22" s="9">
        <f t="shared" si="3"/>
        <v>48908784.381096639</v>
      </c>
      <c r="H22" s="9"/>
      <c r="I22" s="10">
        <v>0</v>
      </c>
      <c r="P22" s="9"/>
    </row>
    <row r="23" spans="1:16" s="8" customFormat="1" x14ac:dyDescent="0.3">
      <c r="B23" s="36"/>
      <c r="C23" s="8">
        <v>9</v>
      </c>
      <c r="D23" s="9">
        <f xml:space="preserve"> K15</f>
        <v>3733564.9088725941</v>
      </c>
      <c r="E23" s="9">
        <f t="shared" si="2"/>
        <v>52642349.289969236</v>
      </c>
      <c r="F23" s="8">
        <v>1.7999999999999999E-2</v>
      </c>
      <c r="G23" s="9">
        <f t="shared" si="3"/>
        <v>53589911.577188686</v>
      </c>
      <c r="H23" s="9"/>
      <c r="I23" s="10">
        <v>0</v>
      </c>
      <c r="P23" s="9"/>
    </row>
    <row r="24" spans="1:16" s="8" customFormat="1" x14ac:dyDescent="0.3">
      <c r="B24" s="36"/>
      <c r="C24" s="8">
        <v>10</v>
      </c>
      <c r="D24" s="9">
        <f xml:space="preserve"> K15</f>
        <v>3733564.9088725941</v>
      </c>
      <c r="E24" s="9">
        <f t="shared" si="2"/>
        <v>57323476.486061282</v>
      </c>
      <c r="F24" s="8">
        <v>1.7999999999999999E-2</v>
      </c>
      <c r="G24" s="9">
        <f t="shared" si="3"/>
        <v>58355299.062810384</v>
      </c>
      <c r="H24" s="9"/>
      <c r="I24" s="10">
        <v>0</v>
      </c>
      <c r="P24" s="9"/>
    </row>
    <row r="25" spans="1:16" s="8" customFormat="1" x14ac:dyDescent="0.3">
      <c r="B25" s="36"/>
      <c r="C25" s="8">
        <v>11</v>
      </c>
      <c r="D25" s="9">
        <f xml:space="preserve"> K15</f>
        <v>3733564.9088725941</v>
      </c>
      <c r="E25" s="9">
        <f t="shared" si="2"/>
        <v>62088863.971682981</v>
      </c>
      <c r="F25" s="8">
        <v>1.7999999999999999E-2</v>
      </c>
      <c r="G25" s="9">
        <f t="shared" si="3"/>
        <v>63206463.523173273</v>
      </c>
      <c r="H25" s="9"/>
      <c r="I25" s="10">
        <v>0</v>
      </c>
      <c r="P25" s="9"/>
    </row>
    <row r="26" spans="1:16" s="18" customFormat="1" x14ac:dyDescent="0.3">
      <c r="B26" s="36"/>
      <c r="C26" s="18">
        <v>12</v>
      </c>
      <c r="D26" s="19">
        <f xml:space="preserve"> K15</f>
        <v>3733564.9088725941</v>
      </c>
      <c r="E26" s="19">
        <f t="shared" si="2"/>
        <v>66940028.43204587</v>
      </c>
      <c r="F26" s="18">
        <v>1.7999999999999999E-2</v>
      </c>
      <c r="G26" s="19">
        <f t="shared" si="3"/>
        <v>68144948.943822697</v>
      </c>
      <c r="H26" s="19"/>
      <c r="I26" s="20">
        <v>0</v>
      </c>
      <c r="J26" s="19">
        <f xml:space="preserve"> (E15 + SUM(D16:D26)) - SUM(I15:I26)</f>
        <v>59086821.522871502</v>
      </c>
      <c r="K26" s="19">
        <f xml:space="preserve"> G26 - J26</f>
        <v>9058127.4209511951</v>
      </c>
      <c r="L26" s="18">
        <v>0.84</v>
      </c>
      <c r="M26" s="19">
        <f xml:space="preserve"> K26 * L26</f>
        <v>7608827.0335990032</v>
      </c>
      <c r="N26" s="19">
        <f xml:space="preserve"> K26 - M26</f>
        <v>1449300.3873521918</v>
      </c>
      <c r="O26" s="18">
        <f xml:space="preserve"> K26 / J26 * 100</f>
        <v>15.330199167076449</v>
      </c>
      <c r="P26" s="19"/>
    </row>
    <row r="27" spans="1:16" s="8" customFormat="1" x14ac:dyDescent="0.3">
      <c r="A27" s="8">
        <v>3</v>
      </c>
      <c r="B27" s="36">
        <v>2024</v>
      </c>
      <c r="C27" s="8">
        <v>1</v>
      </c>
      <c r="D27" s="9">
        <f>K27</f>
        <v>5339372.872659279</v>
      </c>
      <c r="E27" s="9">
        <f xml:space="preserve"> (G26 / 2) + D27 - I27</f>
        <v>39411847.344570629</v>
      </c>
      <c r="F27" s="8">
        <v>1.7999999999999999E-2</v>
      </c>
      <c r="G27" s="9">
        <f xml:space="preserve"> (E27 * F27) + E27</f>
        <v>40121260.596772902</v>
      </c>
      <c r="H27" s="9"/>
      <c r="I27" s="10">
        <v>0</v>
      </c>
      <c r="K27" s="11">
        <f xml:space="preserve"> (G26 / 2 / 12) +2500000</f>
        <v>5339372.872659279</v>
      </c>
      <c r="M27" s="9">
        <f xml:space="preserve"> (G26 / 2 )</f>
        <v>34072474.471911348</v>
      </c>
      <c r="P27" s="9"/>
    </row>
    <row r="28" spans="1:16" s="8" customFormat="1" x14ac:dyDescent="0.3">
      <c r="B28" s="36"/>
      <c r="C28" s="8">
        <v>2</v>
      </c>
      <c r="D28" s="9">
        <f>K27</f>
        <v>5339372.872659279</v>
      </c>
      <c r="E28" s="9">
        <f t="shared" ref="E28:E38" si="4" xml:space="preserve"> G27 + D28 - I28</f>
        <v>45460633.469432183</v>
      </c>
      <c r="F28" s="8">
        <v>1.7999999999999999E-2</v>
      </c>
      <c r="G28" s="9">
        <f xml:space="preserve"> (E28 * F28) + E28</f>
        <v>46278924.871881962</v>
      </c>
      <c r="H28" s="9"/>
      <c r="I28" s="10">
        <v>0</v>
      </c>
      <c r="P28" s="9"/>
    </row>
    <row r="29" spans="1:16" s="8" customFormat="1" x14ac:dyDescent="0.3">
      <c r="B29" s="36"/>
      <c r="C29" s="8">
        <v>3</v>
      </c>
      <c r="D29" s="9">
        <f>K27</f>
        <v>5339372.872659279</v>
      </c>
      <c r="E29" s="9">
        <f t="shared" si="4"/>
        <v>51618297.744541243</v>
      </c>
      <c r="F29" s="8">
        <v>1.7999999999999999E-2</v>
      </c>
      <c r="G29" s="9">
        <f xml:space="preserve"> (E29 * F29) + E29</f>
        <v>52547427.103942983</v>
      </c>
      <c r="H29" s="9"/>
      <c r="I29" s="10">
        <v>0</v>
      </c>
      <c r="P29" s="9"/>
    </row>
    <row r="30" spans="1:16" s="8" customFormat="1" x14ac:dyDescent="0.3">
      <c r="B30" s="36"/>
      <c r="C30" s="8">
        <v>4</v>
      </c>
      <c r="D30" s="9">
        <f>K27</f>
        <v>5339372.872659279</v>
      </c>
      <c r="E30" s="9">
        <f t="shared" si="4"/>
        <v>57886799.976602264</v>
      </c>
      <c r="F30" s="8">
        <v>1.7999999999999999E-2</v>
      </c>
      <c r="G30" s="9">
        <f t="shared" ref="G30:G93" si="5" xml:space="preserve"> (E30 * F30) + E30</f>
        <v>58928762.376181103</v>
      </c>
      <c r="H30" s="9"/>
      <c r="I30" s="10">
        <v>0</v>
      </c>
      <c r="P30" s="9"/>
    </row>
    <row r="31" spans="1:16" s="8" customFormat="1" x14ac:dyDescent="0.3">
      <c r="B31" s="36"/>
      <c r="C31" s="8">
        <v>5</v>
      </c>
      <c r="D31" s="9">
        <f>K27</f>
        <v>5339372.872659279</v>
      </c>
      <c r="E31" s="9">
        <f t="shared" si="4"/>
        <v>62818834.861488193</v>
      </c>
      <c r="F31" s="8">
        <v>1.7999999999999999E-2</v>
      </c>
      <c r="G31" s="9">
        <f t="shared" si="5"/>
        <v>63949573.888994977</v>
      </c>
      <c r="H31" s="9"/>
      <c r="I31" s="10">
        <f xml:space="preserve"> N26</f>
        <v>1449300.3873521918</v>
      </c>
      <c r="P31" s="9"/>
    </row>
    <row r="32" spans="1:16" s="8" customFormat="1" x14ac:dyDescent="0.3">
      <c r="B32" s="36"/>
      <c r="C32" s="8">
        <v>6</v>
      </c>
      <c r="D32" s="9">
        <f>K27</f>
        <v>5339372.872659279</v>
      </c>
      <c r="E32" s="9">
        <f t="shared" si="4"/>
        <v>69288946.761654258</v>
      </c>
      <c r="F32" s="8">
        <v>1.7999999999999999E-2</v>
      </c>
      <c r="G32" s="9">
        <f t="shared" si="5"/>
        <v>70536147.803364038</v>
      </c>
      <c r="H32" s="9"/>
      <c r="I32" s="10">
        <v>0</v>
      </c>
      <c r="P32" s="9"/>
    </row>
    <row r="33" spans="1:16" s="8" customFormat="1" x14ac:dyDescent="0.3">
      <c r="B33" s="36"/>
      <c r="C33" s="8">
        <v>7</v>
      </c>
      <c r="D33" s="9">
        <f>K27</f>
        <v>5339372.872659279</v>
      </c>
      <c r="E33" s="9">
        <f t="shared" si="4"/>
        <v>75875520.676023319</v>
      </c>
      <c r="F33" s="8">
        <v>1.7999999999999999E-2</v>
      </c>
      <c r="G33" s="9">
        <f t="shared" si="5"/>
        <v>77241280.048191741</v>
      </c>
      <c r="H33" s="9"/>
      <c r="I33" s="10">
        <v>0</v>
      </c>
      <c r="P33" s="9"/>
    </row>
    <row r="34" spans="1:16" s="8" customFormat="1" x14ac:dyDescent="0.3">
      <c r="B34" s="36"/>
      <c r="C34" s="8">
        <v>8</v>
      </c>
      <c r="D34" s="9">
        <f>K27</f>
        <v>5339372.872659279</v>
      </c>
      <c r="E34" s="9">
        <f t="shared" si="4"/>
        <v>82580652.920851022</v>
      </c>
      <c r="F34" s="8">
        <v>1.7999999999999999E-2</v>
      </c>
      <c r="G34" s="9">
        <f t="shared" si="5"/>
        <v>84067104.673426345</v>
      </c>
      <c r="H34" s="9"/>
      <c r="I34" s="10">
        <v>0</v>
      </c>
      <c r="P34" s="9"/>
    </row>
    <row r="35" spans="1:16" s="8" customFormat="1" x14ac:dyDescent="0.3">
      <c r="B35" s="36"/>
      <c r="C35" s="8">
        <v>9</v>
      </c>
      <c r="D35" s="9">
        <f>K27</f>
        <v>5339372.872659279</v>
      </c>
      <c r="E35" s="9">
        <f t="shared" si="4"/>
        <v>89406477.546085626</v>
      </c>
      <c r="F35" s="8">
        <v>1.7999999999999999E-2</v>
      </c>
      <c r="G35" s="9">
        <f t="shared" si="5"/>
        <v>91015794.141915172</v>
      </c>
      <c r="H35" s="9"/>
      <c r="I35" s="10">
        <v>0</v>
      </c>
      <c r="P35" s="9"/>
    </row>
    <row r="36" spans="1:16" s="8" customFormat="1" x14ac:dyDescent="0.3">
      <c r="B36" s="36"/>
      <c r="C36" s="8">
        <v>10</v>
      </c>
      <c r="D36" s="9">
        <f>K27</f>
        <v>5339372.872659279</v>
      </c>
      <c r="E36" s="9">
        <f t="shared" si="4"/>
        <v>96355167.014574453</v>
      </c>
      <c r="F36" s="8">
        <v>1.7999999999999999E-2</v>
      </c>
      <c r="G36" s="9">
        <f t="shared" si="5"/>
        <v>98089560.0208368</v>
      </c>
      <c r="H36" s="9"/>
      <c r="I36" s="10">
        <v>0</v>
      </c>
      <c r="P36" s="9"/>
    </row>
    <row r="37" spans="1:16" s="8" customFormat="1" x14ac:dyDescent="0.3">
      <c r="B37" s="36"/>
      <c r="C37" s="8">
        <v>11</v>
      </c>
      <c r="D37" s="9">
        <f>K27</f>
        <v>5339372.872659279</v>
      </c>
      <c r="E37" s="9">
        <f t="shared" si="4"/>
        <v>103428932.89349608</v>
      </c>
      <c r="F37" s="8">
        <v>1.7999999999999999E-2</v>
      </c>
      <c r="G37" s="9">
        <f t="shared" si="5"/>
        <v>105290653.68557902</v>
      </c>
      <c r="H37" s="9"/>
      <c r="I37" s="10">
        <v>0</v>
      </c>
      <c r="P37" s="9"/>
    </row>
    <row r="38" spans="1:16" s="18" customFormat="1" x14ac:dyDescent="0.3">
      <c r="B38" s="36"/>
      <c r="C38" s="18">
        <v>12</v>
      </c>
      <c r="D38" s="19">
        <f>K27</f>
        <v>5339372.872659279</v>
      </c>
      <c r="E38" s="19">
        <f t="shared" si="4"/>
        <v>110630026.5582383</v>
      </c>
      <c r="F38" s="18">
        <v>1.7999999999999999E-2</v>
      </c>
      <c r="G38" s="19">
        <f t="shared" si="5"/>
        <v>112621367.03628659</v>
      </c>
      <c r="H38" s="19"/>
      <c r="I38" s="20">
        <v>0</v>
      </c>
      <c r="J38" s="19">
        <f xml:space="preserve"> (E27 + SUM(D28:D38)) - SUM(I27:I38)</f>
        <v>96695648.556470513</v>
      </c>
      <c r="K38" s="19">
        <f xml:space="preserve"> G38 - J38</f>
        <v>15925718.479816079</v>
      </c>
      <c r="L38" s="18">
        <v>0.84</v>
      </c>
      <c r="M38" s="19">
        <f xml:space="preserve"> K38 * L38</f>
        <v>13377603.523045506</v>
      </c>
      <c r="N38" s="19">
        <f xml:space="preserve"> K38 - M38</f>
        <v>2548114.9567705728</v>
      </c>
      <c r="O38" s="18">
        <f xml:space="preserve"> K38 / J38 * 100</f>
        <v>16.469943288622151</v>
      </c>
      <c r="P38" s="19"/>
    </row>
    <row r="39" spans="1:16" s="8" customFormat="1" x14ac:dyDescent="0.3">
      <c r="A39" s="8">
        <v>4</v>
      </c>
      <c r="B39" s="36">
        <v>2025</v>
      </c>
      <c r="C39" s="8">
        <v>1</v>
      </c>
      <c r="D39" s="9">
        <f>K39</f>
        <v>7192556.9598452747</v>
      </c>
      <c r="E39" s="9">
        <f xml:space="preserve"> (G38 / 2) + D39 - I39</f>
        <v>63503240.477988571</v>
      </c>
      <c r="F39" s="8">
        <v>1.7999999999999999E-2</v>
      </c>
      <c r="G39" s="9">
        <f t="shared" si="5"/>
        <v>64646298.806592368</v>
      </c>
      <c r="H39" s="9"/>
      <c r="I39" s="10">
        <v>0</v>
      </c>
      <c r="K39" s="11">
        <f xml:space="preserve"> ((G38 - I39) / 2 / 12) +2500000</f>
        <v>7192556.9598452747</v>
      </c>
      <c r="M39" s="9">
        <f xml:space="preserve"> (G38 / 2 )</f>
        <v>56310683.518143296</v>
      </c>
      <c r="P39" s="9"/>
    </row>
    <row r="40" spans="1:16" s="8" customFormat="1" x14ac:dyDescent="0.3">
      <c r="B40" s="36"/>
      <c r="C40" s="8">
        <v>2</v>
      </c>
      <c r="D40" s="9">
        <f>K39</f>
        <v>7192556.9598452747</v>
      </c>
      <c r="E40" s="9">
        <f t="shared" ref="E40:E50" si="6" xml:space="preserve"> G39 + D40 - I40</f>
        <v>71838855.76643765</v>
      </c>
      <c r="F40" s="8">
        <v>1.7999999999999999E-2</v>
      </c>
      <c r="G40" s="9">
        <f t="shared" si="5"/>
        <v>73131955.170233533</v>
      </c>
      <c r="H40" s="9"/>
      <c r="I40" s="10">
        <v>0</v>
      </c>
      <c r="P40" s="9"/>
    </row>
    <row r="41" spans="1:16" s="8" customFormat="1" x14ac:dyDescent="0.3">
      <c r="B41" s="36"/>
      <c r="C41" s="8">
        <v>3</v>
      </c>
      <c r="D41" s="9">
        <f>K39</f>
        <v>7192556.9598452747</v>
      </c>
      <c r="E41" s="9">
        <f t="shared" si="6"/>
        <v>80324512.130078807</v>
      </c>
      <c r="F41" s="8">
        <v>1.7999999999999999E-2</v>
      </c>
      <c r="G41" s="9">
        <f t="shared" si="5"/>
        <v>81770353.348420233</v>
      </c>
      <c r="H41" s="9"/>
      <c r="I41" s="10">
        <v>0</v>
      </c>
      <c r="P41" s="9"/>
    </row>
    <row r="42" spans="1:16" s="8" customFormat="1" x14ac:dyDescent="0.3">
      <c r="B42" s="36"/>
      <c r="C42" s="8">
        <v>4</v>
      </c>
      <c r="D42" s="9">
        <f>K39</f>
        <v>7192556.9598452747</v>
      </c>
      <c r="E42" s="9">
        <f t="shared" si="6"/>
        <v>88962910.308265507</v>
      </c>
      <c r="F42" s="8">
        <v>1.7999999999999999E-2</v>
      </c>
      <c r="G42" s="9">
        <f t="shared" si="5"/>
        <v>90564242.693814293</v>
      </c>
      <c r="H42" s="9"/>
      <c r="I42" s="10">
        <v>0</v>
      </c>
      <c r="P42" s="9"/>
    </row>
    <row r="43" spans="1:16" s="8" customFormat="1" x14ac:dyDescent="0.3">
      <c r="B43" s="36"/>
      <c r="C43" s="8">
        <v>5</v>
      </c>
      <c r="D43" s="9">
        <f>K39</f>
        <v>7192556.9598452747</v>
      </c>
      <c r="E43" s="9">
        <f t="shared" si="6"/>
        <v>95208684.696888998</v>
      </c>
      <c r="F43" s="8">
        <v>1.7999999999999999E-2</v>
      </c>
      <c r="G43" s="9">
        <f t="shared" si="5"/>
        <v>96922441.021432996</v>
      </c>
      <c r="H43" s="9"/>
      <c r="I43" s="10">
        <f xml:space="preserve"> N38</f>
        <v>2548114.9567705728</v>
      </c>
      <c r="P43" s="9"/>
    </row>
    <row r="44" spans="1:16" s="8" customFormat="1" x14ac:dyDescent="0.3">
      <c r="B44" s="36"/>
      <c r="C44" s="8">
        <v>6</v>
      </c>
      <c r="D44" s="9">
        <f>K39</f>
        <v>7192556.9598452747</v>
      </c>
      <c r="E44" s="9">
        <f t="shared" si="6"/>
        <v>104114997.98127827</v>
      </c>
      <c r="F44" s="8">
        <v>1.7999999999999999E-2</v>
      </c>
      <c r="G44" s="9">
        <f t="shared" si="5"/>
        <v>105989067.94494128</v>
      </c>
      <c r="H44" s="9"/>
      <c r="I44" s="10">
        <v>0</v>
      </c>
      <c r="P44" s="9"/>
    </row>
    <row r="45" spans="1:16" s="8" customFormat="1" x14ac:dyDescent="0.3">
      <c r="B45" s="36"/>
      <c r="C45" s="8">
        <v>7</v>
      </c>
      <c r="D45" s="9">
        <f>K39</f>
        <v>7192556.9598452747</v>
      </c>
      <c r="E45" s="9">
        <f t="shared" si="6"/>
        <v>113181624.90478656</v>
      </c>
      <c r="F45" s="8">
        <v>1.7999999999999999E-2</v>
      </c>
      <c r="G45" s="9">
        <f t="shared" si="5"/>
        <v>115218894.15307271</v>
      </c>
      <c r="H45" s="9"/>
      <c r="I45" s="10">
        <v>0</v>
      </c>
      <c r="P45" s="9"/>
    </row>
    <row r="46" spans="1:16" s="8" customFormat="1" x14ac:dyDescent="0.3">
      <c r="B46" s="36"/>
      <c r="C46" s="8">
        <v>8</v>
      </c>
      <c r="D46" s="9">
        <f>K39</f>
        <v>7192556.9598452747</v>
      </c>
      <c r="E46" s="9">
        <f t="shared" si="6"/>
        <v>122411451.11291799</v>
      </c>
      <c r="F46" s="8">
        <v>1.7999999999999999E-2</v>
      </c>
      <c r="G46" s="9">
        <f t="shared" si="5"/>
        <v>124614857.23295051</v>
      </c>
      <c r="H46" s="9"/>
      <c r="I46" s="10">
        <v>0</v>
      </c>
      <c r="P46" s="9"/>
    </row>
    <row r="47" spans="1:16" s="8" customFormat="1" x14ac:dyDescent="0.3">
      <c r="B47" s="36"/>
      <c r="C47" s="8">
        <v>9</v>
      </c>
      <c r="D47" s="9">
        <f>K39</f>
        <v>7192556.9598452747</v>
      </c>
      <c r="E47" s="9">
        <f t="shared" si="6"/>
        <v>131807414.19279578</v>
      </c>
      <c r="F47" s="8">
        <v>1.7999999999999999E-2</v>
      </c>
      <c r="G47" s="9">
        <f t="shared" si="5"/>
        <v>134179947.64826611</v>
      </c>
      <c r="H47" s="9"/>
      <c r="I47" s="10">
        <v>0</v>
      </c>
      <c r="P47" s="9"/>
    </row>
    <row r="48" spans="1:16" s="8" customFormat="1" x14ac:dyDescent="0.3">
      <c r="B48" s="36"/>
      <c r="C48" s="8">
        <v>10</v>
      </c>
      <c r="D48" s="9">
        <f>K39</f>
        <v>7192556.9598452747</v>
      </c>
      <c r="E48" s="9">
        <f t="shared" si="6"/>
        <v>141372504.60811138</v>
      </c>
      <c r="F48" s="8">
        <v>1.7999999999999999E-2</v>
      </c>
      <c r="G48" s="9">
        <f t="shared" si="5"/>
        <v>143917209.69105738</v>
      </c>
      <c r="H48" s="9"/>
      <c r="I48" s="10">
        <v>0</v>
      </c>
      <c r="P48" s="9"/>
    </row>
    <row r="49" spans="1:16" s="8" customFormat="1" x14ac:dyDescent="0.3">
      <c r="B49" s="36"/>
      <c r="C49" s="8">
        <v>11</v>
      </c>
      <c r="D49" s="9">
        <f>K39</f>
        <v>7192556.9598452747</v>
      </c>
      <c r="E49" s="9">
        <f t="shared" si="6"/>
        <v>151109766.65090266</v>
      </c>
      <c r="F49" s="8">
        <v>1.7999999999999999E-2</v>
      </c>
      <c r="G49" s="9">
        <f t="shared" si="5"/>
        <v>153829742.45061889</v>
      </c>
      <c r="H49" s="9"/>
      <c r="I49" s="10">
        <v>0</v>
      </c>
      <c r="P49" s="9"/>
    </row>
    <row r="50" spans="1:16" s="18" customFormat="1" x14ac:dyDescent="0.3">
      <c r="B50" s="36"/>
      <c r="C50" s="18">
        <v>12</v>
      </c>
      <c r="D50" s="19">
        <f>K39</f>
        <v>7192556.9598452747</v>
      </c>
      <c r="E50" s="19">
        <f t="shared" si="6"/>
        <v>111022299.41046417</v>
      </c>
      <c r="F50" s="18">
        <v>1.7999999999999999E-2</v>
      </c>
      <c r="G50" s="19">
        <f t="shared" si="5"/>
        <v>113020700.79985252</v>
      </c>
      <c r="H50" s="19"/>
      <c r="I50" s="20">
        <v>50000000</v>
      </c>
      <c r="J50" s="19">
        <f xml:space="preserve"> (E39 + SUM(D40:D50)) - SUM(I40:I50)</f>
        <v>90073252.079516023</v>
      </c>
      <c r="K50" s="19">
        <f xml:space="preserve"> G50 - J50</f>
        <v>22947448.720336497</v>
      </c>
      <c r="L50" s="18">
        <v>0.84</v>
      </c>
      <c r="M50" s="19">
        <f xml:space="preserve"> K50 * L50</f>
        <v>19275856.925082657</v>
      </c>
      <c r="N50" s="19">
        <f xml:space="preserve"> K50 - M50</f>
        <v>3671591.7952538393</v>
      </c>
      <c r="O50" s="18">
        <f xml:space="preserve"> K50 / J50 * 100</f>
        <v>25.476429673127214</v>
      </c>
      <c r="P50" s="19"/>
    </row>
    <row r="51" spans="1:16" s="8" customFormat="1" x14ac:dyDescent="0.3">
      <c r="A51" s="8">
        <v>5</v>
      </c>
      <c r="B51" s="36">
        <v>2026</v>
      </c>
      <c r="C51" s="8">
        <v>1</v>
      </c>
      <c r="D51" s="9">
        <f xml:space="preserve"> K51</f>
        <v>7209195.8666605214</v>
      </c>
      <c r="E51" s="9">
        <f xml:space="preserve"> (G50 / 2) + D51 - I51</f>
        <v>63719546.266586781</v>
      </c>
      <c r="F51" s="8">
        <v>1.7999999999999999E-2</v>
      </c>
      <c r="G51" s="9">
        <f t="shared" si="5"/>
        <v>64866498.099385343</v>
      </c>
      <c r="H51" s="9"/>
      <c r="I51" s="10">
        <v>0</v>
      </c>
      <c r="K51" s="11">
        <f xml:space="preserve"> ((G50 - I51) / 2 / 12) +2500000</f>
        <v>7209195.8666605214</v>
      </c>
      <c r="M51" s="9">
        <f xml:space="preserve"> (G50 / 2 )</f>
        <v>56510350.39992626</v>
      </c>
      <c r="P51" s="9"/>
    </row>
    <row r="52" spans="1:16" s="8" customFormat="1" x14ac:dyDescent="0.3">
      <c r="B52" s="36"/>
      <c r="C52" s="8">
        <v>2</v>
      </c>
      <c r="D52" s="9">
        <f xml:space="preserve"> K51</f>
        <v>7209195.8666605214</v>
      </c>
      <c r="E52" s="9">
        <f t="shared" ref="E52:E62" si="7" xml:space="preserve"> G51 + D52 - I52</f>
        <v>72075693.966045871</v>
      </c>
      <c r="F52" s="8">
        <v>1.7999999999999999E-2</v>
      </c>
      <c r="G52" s="9">
        <f t="shared" si="5"/>
        <v>73373056.457434699</v>
      </c>
      <c r="H52" s="9"/>
      <c r="I52" s="10">
        <v>0</v>
      </c>
      <c r="P52" s="9"/>
    </row>
    <row r="53" spans="1:16" s="8" customFormat="1" x14ac:dyDescent="0.3">
      <c r="B53" s="36"/>
      <c r="C53" s="8">
        <v>3</v>
      </c>
      <c r="D53" s="9">
        <f xml:space="preserve"> K51</f>
        <v>7209195.8666605214</v>
      </c>
      <c r="E53" s="9">
        <f t="shared" si="7"/>
        <v>80582252.324095219</v>
      </c>
      <c r="F53" s="8">
        <v>1.7999999999999999E-2</v>
      </c>
      <c r="G53" s="9">
        <f t="shared" si="5"/>
        <v>82032732.865928933</v>
      </c>
      <c r="H53" s="9"/>
      <c r="I53" s="10">
        <v>0</v>
      </c>
      <c r="P53" s="9"/>
    </row>
    <row r="54" spans="1:16" s="8" customFormat="1" x14ac:dyDescent="0.3">
      <c r="B54" s="36"/>
      <c r="C54" s="8">
        <v>4</v>
      </c>
      <c r="D54" s="9">
        <f xml:space="preserve"> K51</f>
        <v>7209195.8666605214</v>
      </c>
      <c r="E54" s="9">
        <f t="shared" si="7"/>
        <v>89241928.732589453</v>
      </c>
      <c r="F54" s="8">
        <v>1.7999999999999999E-2</v>
      </c>
      <c r="G54" s="9">
        <f t="shared" si="5"/>
        <v>90848283.449776068</v>
      </c>
      <c r="H54" s="9"/>
      <c r="I54" s="10">
        <v>0</v>
      </c>
      <c r="P54" s="9"/>
    </row>
    <row r="55" spans="1:16" s="8" customFormat="1" x14ac:dyDescent="0.3">
      <c r="B55" s="36"/>
      <c r="C55" s="8">
        <v>5</v>
      </c>
      <c r="D55" s="9">
        <f xml:space="preserve"> K51</f>
        <v>7209195.8666605214</v>
      </c>
      <c r="E55" s="9">
        <f t="shared" si="7"/>
        <v>94385887.521182746</v>
      </c>
      <c r="F55" s="8">
        <v>1.7999999999999999E-2</v>
      </c>
      <c r="G55" s="9">
        <f t="shared" si="5"/>
        <v>96084833.496564031</v>
      </c>
      <c r="H55" s="9"/>
      <c r="I55" s="10">
        <f xml:space="preserve"> N50</f>
        <v>3671591.7952538393</v>
      </c>
      <c r="P55" s="9"/>
    </row>
    <row r="56" spans="1:16" s="8" customFormat="1" x14ac:dyDescent="0.3">
      <c r="B56" s="36"/>
      <c r="C56" s="8">
        <v>6</v>
      </c>
      <c r="D56" s="9">
        <f xml:space="preserve"> K51</f>
        <v>7209195.8666605214</v>
      </c>
      <c r="E56" s="9">
        <f t="shared" si="7"/>
        <v>103294029.36322455</v>
      </c>
      <c r="F56" s="8">
        <v>1.7999999999999999E-2</v>
      </c>
      <c r="G56" s="9">
        <f t="shared" si="5"/>
        <v>105153321.8917626</v>
      </c>
      <c r="H56" s="9"/>
      <c r="I56" s="10">
        <v>0</v>
      </c>
      <c r="P56" s="9"/>
    </row>
    <row r="57" spans="1:16" s="8" customFormat="1" x14ac:dyDescent="0.3">
      <c r="B57" s="36"/>
      <c r="C57" s="8">
        <v>7</v>
      </c>
      <c r="D57" s="9">
        <f xml:space="preserve"> K51</f>
        <v>7209195.8666605214</v>
      </c>
      <c r="E57" s="9">
        <f t="shared" si="7"/>
        <v>112362517.75842312</v>
      </c>
      <c r="F57" s="8">
        <v>1.7999999999999999E-2</v>
      </c>
      <c r="G57" s="9">
        <f t="shared" si="5"/>
        <v>114385043.07807474</v>
      </c>
      <c r="H57" s="9"/>
      <c r="I57" s="10">
        <v>0</v>
      </c>
      <c r="P57" s="9"/>
    </row>
    <row r="58" spans="1:16" s="8" customFormat="1" x14ac:dyDescent="0.3">
      <c r="B58" s="36"/>
      <c r="C58" s="8">
        <v>8</v>
      </c>
      <c r="D58" s="9">
        <f xml:space="preserve"> K51</f>
        <v>7209195.8666605214</v>
      </c>
      <c r="E58" s="9">
        <f t="shared" si="7"/>
        <v>121594238.94473526</v>
      </c>
      <c r="F58" s="8">
        <v>1.7999999999999999E-2</v>
      </c>
      <c r="G58" s="9">
        <f t="shared" si="5"/>
        <v>123782935.24574049</v>
      </c>
      <c r="H58" s="9"/>
      <c r="I58" s="10">
        <v>0</v>
      </c>
      <c r="P58" s="9"/>
    </row>
    <row r="59" spans="1:16" s="8" customFormat="1" x14ac:dyDescent="0.3">
      <c r="B59" s="36"/>
      <c r="C59" s="8">
        <v>9</v>
      </c>
      <c r="D59" s="9">
        <f xml:space="preserve"> K51</f>
        <v>7209195.8666605214</v>
      </c>
      <c r="E59" s="9">
        <f t="shared" si="7"/>
        <v>130992131.11240101</v>
      </c>
      <c r="F59" s="8">
        <v>1.7999999999999999E-2</v>
      </c>
      <c r="G59" s="9">
        <f t="shared" si="5"/>
        <v>133349989.47242422</v>
      </c>
      <c r="H59" s="9"/>
      <c r="I59" s="10">
        <v>0</v>
      </c>
      <c r="P59" s="9"/>
    </row>
    <row r="60" spans="1:16" s="8" customFormat="1" x14ac:dyDescent="0.3">
      <c r="B60" s="36"/>
      <c r="C60" s="8">
        <v>10</v>
      </c>
      <c r="D60" s="9">
        <f xml:space="preserve"> K51</f>
        <v>7209195.8666605214</v>
      </c>
      <c r="E60" s="9">
        <f t="shared" si="7"/>
        <v>140559185.33908474</v>
      </c>
      <c r="F60" s="8">
        <v>1.7999999999999999E-2</v>
      </c>
      <c r="G60" s="9">
        <f t="shared" si="5"/>
        <v>143089250.67518827</v>
      </c>
      <c r="H60" s="9"/>
      <c r="I60" s="10">
        <v>0</v>
      </c>
      <c r="P60" s="9"/>
    </row>
    <row r="61" spans="1:16" s="8" customFormat="1" x14ac:dyDescent="0.3">
      <c r="B61" s="36"/>
      <c r="C61" s="8">
        <v>11</v>
      </c>
      <c r="D61" s="9">
        <f xml:space="preserve"> K51</f>
        <v>7209195.8666605214</v>
      </c>
      <c r="E61" s="9">
        <f t="shared" si="7"/>
        <v>150298446.54184881</v>
      </c>
      <c r="F61" s="8">
        <v>1.7999999999999999E-2</v>
      </c>
      <c r="G61" s="9">
        <f t="shared" si="5"/>
        <v>153003818.57960209</v>
      </c>
      <c r="H61" s="9"/>
      <c r="I61" s="10">
        <v>0</v>
      </c>
      <c r="P61" s="9"/>
    </row>
    <row r="62" spans="1:16" s="18" customFormat="1" x14ac:dyDescent="0.3">
      <c r="B62" s="36"/>
      <c r="C62" s="18">
        <v>12</v>
      </c>
      <c r="D62" s="19">
        <f xml:space="preserve"> K51</f>
        <v>7209195.8666605214</v>
      </c>
      <c r="E62" s="19">
        <f t="shared" si="7"/>
        <v>160213014.44626263</v>
      </c>
      <c r="F62" s="18">
        <v>1.7999999999999999E-2</v>
      </c>
      <c r="G62" s="19">
        <f t="shared" si="5"/>
        <v>163096848.70629534</v>
      </c>
      <c r="H62" s="19"/>
      <c r="I62" s="20">
        <v>0</v>
      </c>
      <c r="J62" s="19">
        <f xml:space="preserve"> (E51 + SUM(D52:D62)) - SUM(I52:I62)</f>
        <v>139349109.00459868</v>
      </c>
      <c r="K62" s="19">
        <f xml:space="preserve"> G62 - J62</f>
        <v>23747739.701696664</v>
      </c>
      <c r="L62" s="18">
        <v>0.84</v>
      </c>
      <c r="M62" s="19">
        <f xml:space="preserve"> K62 * L62</f>
        <v>19948101.349425197</v>
      </c>
      <c r="N62" s="19">
        <f xml:space="preserve"> K62 - M62</f>
        <v>3799638.3522714674</v>
      </c>
      <c r="O62" s="18">
        <f xml:space="preserve"> K62 / J62 * 100</f>
        <v>17.041902794594087</v>
      </c>
      <c r="P62" s="19"/>
    </row>
    <row r="63" spans="1:16" s="8" customFormat="1" x14ac:dyDescent="0.3">
      <c r="A63" s="8">
        <v>6</v>
      </c>
      <c r="B63" s="36">
        <v>2027</v>
      </c>
      <c r="C63" s="8">
        <v>1</v>
      </c>
      <c r="D63" s="9">
        <f>K63</f>
        <v>9295702.0294289738</v>
      </c>
      <c r="E63" s="9">
        <f xml:space="preserve"> (G62 / 2) + D63 - I63</f>
        <v>90844126.382576644</v>
      </c>
      <c r="F63" s="8">
        <v>1.7999999999999999E-2</v>
      </c>
      <c r="G63" s="9">
        <f t="shared" si="5"/>
        <v>92479320.657463029</v>
      </c>
      <c r="H63" s="9"/>
      <c r="I63" s="10">
        <v>0</v>
      </c>
      <c r="K63" s="11">
        <f xml:space="preserve"> ((G62 - I63) / 2 / 12) +2500000</f>
        <v>9295702.0294289738</v>
      </c>
      <c r="M63" s="9">
        <f xml:space="preserve"> (G62 / 2 )</f>
        <v>81548424.353147671</v>
      </c>
      <c r="P63" s="9"/>
    </row>
    <row r="64" spans="1:16" s="8" customFormat="1" x14ac:dyDescent="0.3">
      <c r="B64" s="36"/>
      <c r="C64" s="8">
        <v>2</v>
      </c>
      <c r="D64" s="9">
        <f>K63</f>
        <v>9295702.0294289738</v>
      </c>
      <c r="E64" s="9">
        <f t="shared" ref="E64:E74" si="8" xml:space="preserve"> G63 + D64 - I64</f>
        <v>101775022.686892</v>
      </c>
      <c r="F64" s="8">
        <v>1.7999999999999999E-2</v>
      </c>
      <c r="G64" s="9">
        <f t="shared" si="5"/>
        <v>103606973.09525606</v>
      </c>
      <c r="H64" s="9"/>
      <c r="I64" s="10">
        <v>0</v>
      </c>
      <c r="P64" s="9"/>
    </row>
    <row r="65" spans="1:16" s="8" customFormat="1" x14ac:dyDescent="0.3">
      <c r="B65" s="36"/>
      <c r="C65" s="8">
        <v>3</v>
      </c>
      <c r="D65" s="9">
        <f>K63</f>
        <v>9295702.0294289738</v>
      </c>
      <c r="E65" s="9">
        <f t="shared" si="8"/>
        <v>112902675.12468503</v>
      </c>
      <c r="F65" s="8">
        <v>1.7999999999999999E-2</v>
      </c>
      <c r="G65" s="9">
        <f t="shared" si="5"/>
        <v>114934923.27692936</v>
      </c>
      <c r="H65" s="9"/>
      <c r="I65" s="10">
        <v>0</v>
      </c>
      <c r="P65" s="9"/>
    </row>
    <row r="66" spans="1:16" s="8" customFormat="1" x14ac:dyDescent="0.3">
      <c r="B66" s="36"/>
      <c r="C66" s="8">
        <v>4</v>
      </c>
      <c r="D66" s="9">
        <f>K63</f>
        <v>9295702.0294289738</v>
      </c>
      <c r="E66" s="9">
        <f t="shared" si="8"/>
        <v>124230625.30635834</v>
      </c>
      <c r="F66" s="8">
        <v>1.7999999999999999E-2</v>
      </c>
      <c r="G66" s="9">
        <f t="shared" si="5"/>
        <v>126466776.56187278</v>
      </c>
      <c r="H66" s="9"/>
      <c r="I66" s="10">
        <v>0</v>
      </c>
      <c r="P66" s="9"/>
    </row>
    <row r="67" spans="1:16" s="8" customFormat="1" x14ac:dyDescent="0.3">
      <c r="B67" s="36"/>
      <c r="C67" s="8">
        <v>5</v>
      </c>
      <c r="D67" s="9">
        <f>K63</f>
        <v>9295702.0294289738</v>
      </c>
      <c r="E67" s="9">
        <f t="shared" si="8"/>
        <v>131962840.23903027</v>
      </c>
      <c r="F67" s="8">
        <v>1.7999999999999999E-2</v>
      </c>
      <c r="G67" s="9">
        <f t="shared" si="5"/>
        <v>134338171.36333281</v>
      </c>
      <c r="H67" s="9"/>
      <c r="I67" s="10">
        <f xml:space="preserve"> N62</f>
        <v>3799638.3522714674</v>
      </c>
      <c r="P67" s="9"/>
    </row>
    <row r="68" spans="1:16" s="8" customFormat="1" x14ac:dyDescent="0.3">
      <c r="B68" s="36"/>
      <c r="C68" s="8">
        <v>6</v>
      </c>
      <c r="D68" s="9">
        <f>K63</f>
        <v>9295702.0294289738</v>
      </c>
      <c r="E68" s="9">
        <f t="shared" si="8"/>
        <v>143633873.39276177</v>
      </c>
      <c r="F68" s="8">
        <v>1.7999999999999999E-2</v>
      </c>
      <c r="G68" s="9">
        <f t="shared" si="5"/>
        <v>146219283.11383149</v>
      </c>
      <c r="H68" s="9"/>
      <c r="I68" s="10">
        <f xml:space="preserve"> N63</f>
        <v>0</v>
      </c>
      <c r="P68" s="9"/>
    </row>
    <row r="69" spans="1:16" s="8" customFormat="1" x14ac:dyDescent="0.3">
      <c r="B69" s="36"/>
      <c r="C69" s="8">
        <v>7</v>
      </c>
      <c r="D69" s="9">
        <f>K63</f>
        <v>9295702.0294289738</v>
      </c>
      <c r="E69" s="9">
        <f t="shared" si="8"/>
        <v>155514985.14326048</v>
      </c>
      <c r="F69" s="8">
        <v>1.7999999999999999E-2</v>
      </c>
      <c r="G69" s="9">
        <f t="shared" si="5"/>
        <v>158314254.87583917</v>
      </c>
      <c r="H69" s="9"/>
      <c r="I69" s="10">
        <v>0</v>
      </c>
      <c r="P69" s="9"/>
    </row>
    <row r="70" spans="1:16" s="8" customFormat="1" x14ac:dyDescent="0.3">
      <c r="B70" s="36"/>
      <c r="C70" s="8">
        <v>8</v>
      </c>
      <c r="D70" s="9">
        <f>K63</f>
        <v>9295702.0294289738</v>
      </c>
      <c r="E70" s="9">
        <f t="shared" si="8"/>
        <v>167609956.90526813</v>
      </c>
      <c r="F70" s="8">
        <v>1.7999999999999999E-2</v>
      </c>
      <c r="G70" s="9">
        <f t="shared" si="5"/>
        <v>170626936.12956297</v>
      </c>
      <c r="H70" s="9"/>
      <c r="I70" s="10">
        <v>0</v>
      </c>
      <c r="P70" s="9"/>
    </row>
    <row r="71" spans="1:16" s="8" customFormat="1" x14ac:dyDescent="0.3">
      <c r="B71" s="36"/>
      <c r="C71" s="8">
        <v>9</v>
      </c>
      <c r="D71" s="9">
        <f>K63</f>
        <v>9295702.0294289738</v>
      </c>
      <c r="E71" s="9">
        <f t="shared" si="8"/>
        <v>179922638.15899193</v>
      </c>
      <c r="F71" s="8">
        <v>1.7999999999999999E-2</v>
      </c>
      <c r="G71" s="9">
        <f t="shared" si="5"/>
        <v>183161245.64585379</v>
      </c>
      <c r="H71" s="9"/>
      <c r="I71" s="10">
        <v>0</v>
      </c>
      <c r="P71" s="9"/>
    </row>
    <row r="72" spans="1:16" s="8" customFormat="1" x14ac:dyDescent="0.3">
      <c r="B72" s="36"/>
      <c r="C72" s="8">
        <v>10</v>
      </c>
      <c r="D72" s="9">
        <f>K63</f>
        <v>9295702.0294289738</v>
      </c>
      <c r="E72" s="9">
        <f t="shared" si="8"/>
        <v>192456947.67528278</v>
      </c>
      <c r="F72" s="8">
        <v>1.7999999999999999E-2</v>
      </c>
      <c r="G72" s="9">
        <f t="shared" si="5"/>
        <v>195921172.73343787</v>
      </c>
      <c r="H72" s="9"/>
      <c r="I72" s="10">
        <v>0</v>
      </c>
      <c r="P72" s="9"/>
    </row>
    <row r="73" spans="1:16" s="8" customFormat="1" x14ac:dyDescent="0.3">
      <c r="B73" s="36"/>
      <c r="C73" s="8">
        <v>11</v>
      </c>
      <c r="D73" s="9">
        <f>K63</f>
        <v>9295702.0294289738</v>
      </c>
      <c r="E73" s="9">
        <f t="shared" si="8"/>
        <v>205216874.76286685</v>
      </c>
      <c r="F73" s="8">
        <v>1.7999999999999999E-2</v>
      </c>
      <c r="G73" s="9">
        <f t="shared" si="5"/>
        <v>208910778.50859845</v>
      </c>
      <c r="H73" s="9"/>
      <c r="I73" s="10">
        <v>0</v>
      </c>
      <c r="P73" s="9"/>
    </row>
    <row r="74" spans="1:16" s="18" customFormat="1" x14ac:dyDescent="0.3">
      <c r="B74" s="36"/>
      <c r="C74" s="18">
        <v>12</v>
      </c>
      <c r="D74" s="19">
        <f>K63</f>
        <v>9295702.0294289738</v>
      </c>
      <c r="E74" s="19">
        <f t="shared" si="8"/>
        <v>218206480.53802741</v>
      </c>
      <c r="F74" s="18">
        <v>1.7999999999999999E-2</v>
      </c>
      <c r="G74" s="19">
        <f t="shared" si="5"/>
        <v>222134197.18771189</v>
      </c>
      <c r="H74" s="19"/>
      <c r="I74" s="20">
        <v>0</v>
      </c>
      <c r="J74" s="19">
        <f xml:space="preserve"> (E63 + SUM(D64:D74)) - SUM(I64:I74)</f>
        <v>189297210.3540239</v>
      </c>
      <c r="K74" s="19">
        <f xml:space="preserve"> G74 - J74</f>
        <v>32836986.833687991</v>
      </c>
      <c r="L74" s="18">
        <v>0.84</v>
      </c>
      <c r="M74" s="19">
        <f xml:space="preserve"> K74 * L74</f>
        <v>27583068.940297913</v>
      </c>
      <c r="N74" s="19">
        <f xml:space="preserve"> K74 - M74</f>
        <v>5253917.8933900781</v>
      </c>
      <c r="O74" s="18">
        <f xml:space="preserve"> K74 / J74 * 100</f>
        <v>17.346788561900205</v>
      </c>
      <c r="P74" s="19"/>
    </row>
    <row r="75" spans="1:16" s="8" customFormat="1" x14ac:dyDescent="0.3">
      <c r="A75" s="8">
        <v>7</v>
      </c>
      <c r="B75" s="36">
        <v>2028</v>
      </c>
      <c r="C75" s="8">
        <v>1</v>
      </c>
      <c r="D75" s="9">
        <f xml:space="preserve"> K75</f>
        <v>11755591.549487995</v>
      </c>
      <c r="E75" s="9">
        <f xml:space="preserve"> (G74 / 2) + D75 - I75</f>
        <v>122822690.14334394</v>
      </c>
      <c r="F75" s="8">
        <v>1.7999999999999999E-2</v>
      </c>
      <c r="G75" s="9">
        <f t="shared" si="5"/>
        <v>125033498.56592414</v>
      </c>
      <c r="H75" s="9"/>
      <c r="I75" s="10">
        <v>0</v>
      </c>
      <c r="K75" s="11">
        <f xml:space="preserve"> ((G74 - I75) / 2 / 12) +2500000</f>
        <v>11755591.549487995</v>
      </c>
      <c r="M75" s="9">
        <f xml:space="preserve"> (G74 / 2 )</f>
        <v>111067098.59385595</v>
      </c>
      <c r="P75" s="9"/>
    </row>
    <row r="76" spans="1:16" s="8" customFormat="1" x14ac:dyDescent="0.3">
      <c r="B76" s="36"/>
      <c r="C76" s="8">
        <v>2</v>
      </c>
      <c r="D76" s="9">
        <f xml:space="preserve"> K75</f>
        <v>11755591.549487995</v>
      </c>
      <c r="E76" s="9">
        <f t="shared" ref="E76:E86" si="9" xml:space="preserve"> G75 + D76 - I76</f>
        <v>136789090.11541215</v>
      </c>
      <c r="F76" s="8">
        <v>1.7999999999999999E-2</v>
      </c>
      <c r="G76" s="9">
        <f t="shared" si="5"/>
        <v>139251293.73748955</v>
      </c>
      <c r="H76" s="9"/>
      <c r="I76" s="10">
        <v>0</v>
      </c>
      <c r="P76" s="9"/>
    </row>
    <row r="77" spans="1:16" s="8" customFormat="1" x14ac:dyDescent="0.3">
      <c r="B77" s="36"/>
      <c r="C77" s="8">
        <v>3</v>
      </c>
      <c r="D77" s="9">
        <f xml:space="preserve"> K75</f>
        <v>11755591.549487995</v>
      </c>
      <c r="E77" s="9">
        <f t="shared" si="9"/>
        <v>151006885.28697756</v>
      </c>
      <c r="F77" s="8">
        <v>1.7999999999999999E-2</v>
      </c>
      <c r="G77" s="9">
        <f t="shared" si="5"/>
        <v>153725009.22214314</v>
      </c>
      <c r="H77" s="9"/>
      <c r="I77" s="10">
        <v>0</v>
      </c>
      <c r="P77" s="9"/>
    </row>
    <row r="78" spans="1:16" s="8" customFormat="1" x14ac:dyDescent="0.3">
      <c r="B78" s="36"/>
      <c r="C78" s="8">
        <v>4</v>
      </c>
      <c r="D78" s="9">
        <f xml:space="preserve"> K75</f>
        <v>11755591.549487995</v>
      </c>
      <c r="E78" s="9">
        <f t="shared" si="9"/>
        <v>165480600.77163115</v>
      </c>
      <c r="F78" s="8">
        <v>1.7999999999999999E-2</v>
      </c>
      <c r="G78" s="9">
        <f t="shared" si="5"/>
        <v>168459251.58552051</v>
      </c>
      <c r="H78" s="9"/>
      <c r="I78" s="10">
        <v>0</v>
      </c>
      <c r="P78" s="9"/>
    </row>
    <row r="79" spans="1:16" s="8" customFormat="1" x14ac:dyDescent="0.3">
      <c r="B79" s="36"/>
      <c r="C79" s="8">
        <v>5</v>
      </c>
      <c r="D79" s="9">
        <f xml:space="preserve"> K75</f>
        <v>11755591.549487995</v>
      </c>
      <c r="E79" s="9">
        <f t="shared" si="9"/>
        <v>174960925.24161842</v>
      </c>
      <c r="F79" s="8">
        <v>1.7999999999999999E-2</v>
      </c>
      <c r="G79" s="9">
        <f t="shared" si="5"/>
        <v>178110221.89596754</v>
      </c>
      <c r="H79" s="9"/>
      <c r="I79" s="10">
        <f xml:space="preserve"> N74</f>
        <v>5253917.8933900781</v>
      </c>
      <c r="P79" s="9"/>
    </row>
    <row r="80" spans="1:16" s="8" customFormat="1" x14ac:dyDescent="0.3">
      <c r="B80" s="36"/>
      <c r="C80" s="8">
        <v>6</v>
      </c>
      <c r="D80" s="9">
        <f xml:space="preserve"> K75</f>
        <v>11755591.549487995</v>
      </c>
      <c r="E80" s="9">
        <f t="shared" si="9"/>
        <v>189865813.44545555</v>
      </c>
      <c r="F80" s="8">
        <v>1.7999999999999999E-2</v>
      </c>
      <c r="G80" s="9">
        <f t="shared" si="5"/>
        <v>193283398.08747375</v>
      </c>
      <c r="H80" s="9"/>
      <c r="I80" s="10">
        <v>0</v>
      </c>
      <c r="P80" s="9"/>
    </row>
    <row r="81" spans="1:16" s="8" customFormat="1" x14ac:dyDescent="0.3">
      <c r="B81" s="36"/>
      <c r="C81" s="8">
        <v>7</v>
      </c>
      <c r="D81" s="9">
        <f xml:space="preserve"> K75</f>
        <v>11755591.549487995</v>
      </c>
      <c r="E81" s="9">
        <f t="shared" si="9"/>
        <v>205038989.63696176</v>
      </c>
      <c r="F81" s="8">
        <v>1.7999999999999999E-2</v>
      </c>
      <c r="G81" s="9">
        <f t="shared" si="5"/>
        <v>208729691.45042706</v>
      </c>
      <c r="H81" s="9"/>
      <c r="I81" s="10">
        <v>0</v>
      </c>
      <c r="P81" s="9"/>
    </row>
    <row r="82" spans="1:16" s="8" customFormat="1" x14ac:dyDescent="0.3">
      <c r="B82" s="36"/>
      <c r="C82" s="8">
        <v>8</v>
      </c>
      <c r="D82" s="9">
        <f xml:space="preserve"> K75</f>
        <v>11755591.549487995</v>
      </c>
      <c r="E82" s="9">
        <f t="shared" si="9"/>
        <v>220485282.99991506</v>
      </c>
      <c r="F82" s="8">
        <v>1.7999999999999999E-2</v>
      </c>
      <c r="G82" s="9">
        <f t="shared" si="5"/>
        <v>224454018.09391353</v>
      </c>
      <c r="H82" s="9"/>
      <c r="I82" s="10">
        <v>0</v>
      </c>
      <c r="P82" s="9"/>
    </row>
    <row r="83" spans="1:16" s="8" customFormat="1" x14ac:dyDescent="0.3">
      <c r="B83" s="36"/>
      <c r="C83" s="8">
        <v>9</v>
      </c>
      <c r="D83" s="9">
        <f xml:space="preserve"> K75</f>
        <v>11755591.549487995</v>
      </c>
      <c r="E83" s="9">
        <f t="shared" si="9"/>
        <v>236209609.64340153</v>
      </c>
      <c r="F83" s="8">
        <v>1.7999999999999999E-2</v>
      </c>
      <c r="G83" s="9">
        <f t="shared" si="5"/>
        <v>240461382.61698276</v>
      </c>
      <c r="H83" s="9"/>
      <c r="I83" s="10">
        <v>0</v>
      </c>
      <c r="P83" s="9"/>
    </row>
    <row r="84" spans="1:16" s="8" customFormat="1" x14ac:dyDescent="0.3">
      <c r="B84" s="36"/>
      <c r="C84" s="8">
        <v>10</v>
      </c>
      <c r="D84" s="9">
        <f xml:space="preserve"> K75</f>
        <v>11755591.549487995</v>
      </c>
      <c r="E84" s="9">
        <f t="shared" si="9"/>
        <v>252216974.16647077</v>
      </c>
      <c r="F84" s="8">
        <v>1.7999999999999999E-2</v>
      </c>
      <c r="G84" s="9">
        <f t="shared" si="5"/>
        <v>256756879.70146725</v>
      </c>
      <c r="H84" s="9"/>
      <c r="I84" s="10">
        <v>0</v>
      </c>
      <c r="P84" s="9"/>
    </row>
    <row r="85" spans="1:16" s="8" customFormat="1" x14ac:dyDescent="0.3">
      <c r="B85" s="36"/>
      <c r="C85" s="8">
        <v>11</v>
      </c>
      <c r="D85" s="9">
        <f xml:space="preserve"> K75</f>
        <v>11755591.549487995</v>
      </c>
      <c r="E85" s="9">
        <f t="shared" si="9"/>
        <v>268512471.25095522</v>
      </c>
      <c r="F85" s="8">
        <v>1.7999999999999999E-2</v>
      </c>
      <c r="G85" s="9">
        <f t="shared" si="5"/>
        <v>273345695.73347241</v>
      </c>
      <c r="H85" s="9"/>
      <c r="I85" s="10">
        <v>0</v>
      </c>
      <c r="P85" s="9"/>
    </row>
    <row r="86" spans="1:16" s="18" customFormat="1" x14ac:dyDescent="0.3">
      <c r="B86" s="36"/>
      <c r="C86" s="18">
        <v>12</v>
      </c>
      <c r="D86" s="19">
        <f xml:space="preserve"> K75</f>
        <v>11755591.549487995</v>
      </c>
      <c r="E86" s="19">
        <f t="shared" si="9"/>
        <v>285101287.28296041</v>
      </c>
      <c r="F86" s="18">
        <v>1.7999999999999999E-2</v>
      </c>
      <c r="G86" s="19">
        <f t="shared" si="5"/>
        <v>290233110.4540537</v>
      </c>
      <c r="H86" s="19"/>
      <c r="I86" s="20">
        <v>0</v>
      </c>
      <c r="J86" s="19">
        <f xml:space="preserve"> (E75 + SUM(D76:D86)) - SUM(I76:I86)</f>
        <v>246880279.29432181</v>
      </c>
      <c r="K86" s="19">
        <f xml:space="preserve"> G86 - J86</f>
        <v>43352831.159731895</v>
      </c>
      <c r="L86" s="18">
        <v>0.84</v>
      </c>
      <c r="M86" s="19">
        <f xml:space="preserve"> K86 * L86</f>
        <v>36416378.174174793</v>
      </c>
      <c r="N86" s="19">
        <f xml:space="preserve"> K86 - M86</f>
        <v>6936452.9855571017</v>
      </c>
      <c r="O86" s="18">
        <f xml:space="preserve"> K86 / J86 * 100</f>
        <v>17.560264952571689</v>
      </c>
      <c r="P86" s="19"/>
    </row>
    <row r="87" spans="1:16" s="8" customFormat="1" x14ac:dyDescent="0.3">
      <c r="A87" s="8">
        <v>8</v>
      </c>
      <c r="B87" s="36">
        <v>2029</v>
      </c>
      <c r="C87" s="8">
        <v>1</v>
      </c>
      <c r="D87" s="9">
        <f xml:space="preserve"> K87</f>
        <v>14593046.268918904</v>
      </c>
      <c r="E87" s="9">
        <f xml:space="preserve"> (G86 / 2) + D87 - I87</f>
        <v>159709601.49594575</v>
      </c>
      <c r="F87" s="8">
        <v>1.7999999999999999E-2</v>
      </c>
      <c r="G87" s="9">
        <f t="shared" si="5"/>
        <v>162584374.32287279</v>
      </c>
      <c r="H87" s="9"/>
      <c r="I87" s="10">
        <v>0</v>
      </c>
      <c r="K87" s="11">
        <f xml:space="preserve"> ((G86 - I87) / 2 / 12) +2500000</f>
        <v>14593046.268918904</v>
      </c>
      <c r="M87" s="9">
        <f xml:space="preserve"> (G86 / 2 )</f>
        <v>145116555.22702685</v>
      </c>
      <c r="P87" s="9"/>
    </row>
    <row r="88" spans="1:16" s="8" customFormat="1" x14ac:dyDescent="0.3">
      <c r="B88" s="36"/>
      <c r="C88" s="8">
        <v>2</v>
      </c>
      <c r="D88" s="9">
        <f xml:space="preserve"> K87</f>
        <v>14593046.268918904</v>
      </c>
      <c r="E88" s="9">
        <f t="shared" ref="E88:E98" si="10" xml:space="preserve"> G87 + D88 - I88</f>
        <v>177177420.59179169</v>
      </c>
      <c r="F88" s="8">
        <v>1.7999999999999999E-2</v>
      </c>
      <c r="G88" s="9">
        <f t="shared" si="5"/>
        <v>180366614.16244394</v>
      </c>
      <c r="H88" s="9"/>
      <c r="I88" s="10">
        <v>0</v>
      </c>
      <c r="P88" s="9"/>
    </row>
    <row r="89" spans="1:16" s="8" customFormat="1" x14ac:dyDescent="0.3">
      <c r="B89" s="36"/>
      <c r="C89" s="8">
        <v>3</v>
      </c>
      <c r="D89" s="9">
        <f xml:space="preserve"> K87</f>
        <v>14593046.268918904</v>
      </c>
      <c r="E89" s="9">
        <f t="shared" si="10"/>
        <v>194959660.43136284</v>
      </c>
      <c r="F89" s="8">
        <v>1.7999999999999999E-2</v>
      </c>
      <c r="G89" s="9">
        <f t="shared" si="5"/>
        <v>198468934.31912738</v>
      </c>
      <c r="H89" s="9"/>
      <c r="I89" s="10">
        <v>0</v>
      </c>
      <c r="P89" s="9"/>
    </row>
    <row r="90" spans="1:16" s="8" customFormat="1" x14ac:dyDescent="0.3">
      <c r="B90" s="36"/>
      <c r="C90" s="8">
        <v>4</v>
      </c>
      <c r="D90" s="9">
        <f xml:space="preserve"> K87</f>
        <v>14593046.268918904</v>
      </c>
      <c r="E90" s="9">
        <f t="shared" si="10"/>
        <v>213061980.58804628</v>
      </c>
      <c r="F90" s="8">
        <v>1.7999999999999999E-2</v>
      </c>
      <c r="G90" s="9">
        <f t="shared" si="5"/>
        <v>216897096.23863113</v>
      </c>
      <c r="H90" s="9"/>
      <c r="I90" s="10">
        <v>0</v>
      </c>
      <c r="P90" s="9"/>
    </row>
    <row r="91" spans="1:16" s="8" customFormat="1" x14ac:dyDescent="0.3">
      <c r="B91" s="36"/>
      <c r="C91" s="8">
        <v>5</v>
      </c>
      <c r="D91" s="9">
        <f xml:space="preserve"> K87</f>
        <v>14593046.268918904</v>
      </c>
      <c r="E91" s="9">
        <f t="shared" si="10"/>
        <v>224553689.52199292</v>
      </c>
      <c r="F91" s="8">
        <v>1.7999999999999999E-2</v>
      </c>
      <c r="G91" s="9">
        <f t="shared" si="5"/>
        <v>228595655.9333888</v>
      </c>
      <c r="H91" s="9"/>
      <c r="I91" s="10">
        <f xml:space="preserve"> N86</f>
        <v>6936452.9855571017</v>
      </c>
      <c r="P91" s="9"/>
    </row>
    <row r="92" spans="1:16" s="8" customFormat="1" x14ac:dyDescent="0.3">
      <c r="B92" s="36"/>
      <c r="C92" s="8">
        <v>6</v>
      </c>
      <c r="D92" s="9">
        <f xml:space="preserve"> K87</f>
        <v>14593046.268918904</v>
      </c>
      <c r="E92" s="9">
        <f t="shared" si="10"/>
        <v>243188702.2023077</v>
      </c>
      <c r="F92" s="8">
        <v>1.7999999999999999E-2</v>
      </c>
      <c r="G92" s="9">
        <f t="shared" si="5"/>
        <v>247566098.84194922</v>
      </c>
      <c r="H92" s="9"/>
      <c r="I92" s="10">
        <v>0</v>
      </c>
      <c r="P92" s="9"/>
    </row>
    <row r="93" spans="1:16" s="8" customFormat="1" x14ac:dyDescent="0.3">
      <c r="B93" s="36"/>
      <c r="C93" s="8">
        <v>7</v>
      </c>
      <c r="D93" s="9">
        <f xml:space="preserve"> K87</f>
        <v>14593046.268918904</v>
      </c>
      <c r="E93" s="9">
        <f t="shared" si="10"/>
        <v>262159145.11086813</v>
      </c>
      <c r="F93" s="8">
        <v>1.7999999999999999E-2</v>
      </c>
      <c r="G93" s="9">
        <f t="shared" si="5"/>
        <v>266878009.72286376</v>
      </c>
      <c r="H93" s="9"/>
      <c r="I93" s="10">
        <v>0</v>
      </c>
      <c r="P93" s="9"/>
    </row>
    <row r="94" spans="1:16" s="8" customFormat="1" x14ac:dyDescent="0.3">
      <c r="B94" s="36"/>
      <c r="C94" s="8">
        <v>8</v>
      </c>
      <c r="D94" s="9">
        <f xml:space="preserve"> K87</f>
        <v>14593046.268918904</v>
      </c>
      <c r="E94" s="9">
        <f t="shared" si="10"/>
        <v>281471055.99178267</v>
      </c>
      <c r="F94" s="8">
        <v>1.7999999999999999E-2</v>
      </c>
      <c r="G94" s="9">
        <f t="shared" ref="G94:G157" si="11" xml:space="preserve"> (E94 * F94) + E94</f>
        <v>286537534.99963474</v>
      </c>
      <c r="H94" s="9"/>
      <c r="I94" s="10">
        <v>0</v>
      </c>
      <c r="P94" s="9"/>
    </row>
    <row r="95" spans="1:16" s="8" customFormat="1" x14ac:dyDescent="0.3">
      <c r="B95" s="36"/>
      <c r="C95" s="8">
        <v>9</v>
      </c>
      <c r="D95" s="9">
        <f xml:space="preserve"> K87</f>
        <v>14593046.268918904</v>
      </c>
      <c r="E95" s="9">
        <f t="shared" si="10"/>
        <v>301130581.26855367</v>
      </c>
      <c r="F95" s="8">
        <v>1.7999999999999999E-2</v>
      </c>
      <c r="G95" s="9">
        <f t="shared" si="11"/>
        <v>306550931.73138762</v>
      </c>
      <c r="H95" s="9"/>
      <c r="I95" s="10">
        <v>0</v>
      </c>
      <c r="P95" s="9"/>
    </row>
    <row r="96" spans="1:16" s="8" customFormat="1" x14ac:dyDescent="0.3">
      <c r="B96" s="36"/>
      <c r="C96" s="8">
        <v>10</v>
      </c>
      <c r="D96" s="9">
        <f xml:space="preserve"> K87</f>
        <v>14593046.268918904</v>
      </c>
      <c r="E96" s="9">
        <f t="shared" si="10"/>
        <v>321143978.00030655</v>
      </c>
      <c r="F96" s="8">
        <v>1.7999999999999999E-2</v>
      </c>
      <c r="G96" s="9">
        <f t="shared" si="11"/>
        <v>326924569.60431206</v>
      </c>
      <c r="H96" s="9"/>
      <c r="I96" s="10">
        <v>0</v>
      </c>
      <c r="P96" s="9"/>
    </row>
    <row r="97" spans="1:16" s="8" customFormat="1" x14ac:dyDescent="0.3">
      <c r="B97" s="36"/>
      <c r="C97" s="8">
        <v>11</v>
      </c>
      <c r="D97" s="9">
        <f xml:space="preserve"> K87</f>
        <v>14593046.268918904</v>
      </c>
      <c r="E97" s="9">
        <f t="shared" si="10"/>
        <v>341517615.87323099</v>
      </c>
      <c r="F97" s="8">
        <v>1.7999999999999999E-2</v>
      </c>
      <c r="G97" s="9">
        <f t="shared" si="11"/>
        <v>347664932.95894915</v>
      </c>
      <c r="H97" s="9"/>
      <c r="I97" s="10">
        <v>0</v>
      </c>
      <c r="P97" s="9"/>
    </row>
    <row r="98" spans="1:16" s="18" customFormat="1" x14ac:dyDescent="0.3">
      <c r="B98" s="36"/>
      <c r="C98" s="18">
        <v>12</v>
      </c>
      <c r="D98" s="19">
        <f xml:space="preserve"> K87</f>
        <v>14593046.268918904</v>
      </c>
      <c r="E98" s="19">
        <f t="shared" si="10"/>
        <v>362257979.22786808</v>
      </c>
      <c r="F98" s="18">
        <v>1.7999999999999999E-2</v>
      </c>
      <c r="G98" s="19">
        <f t="shared" si="11"/>
        <v>368778622.85396969</v>
      </c>
      <c r="H98" s="19"/>
      <c r="I98" s="20">
        <v>0</v>
      </c>
      <c r="J98" s="19">
        <f xml:space="preserve"> (E87 + SUM(D88:D98)) - SUM(I88:I98)</f>
        <v>313296657.46849662</v>
      </c>
      <c r="K98" s="19">
        <f xml:space="preserve"> G98 - J98</f>
        <v>55481965.385473073</v>
      </c>
      <c r="L98" s="18">
        <v>0.84</v>
      </c>
      <c r="M98" s="19">
        <f xml:space="preserve"> K98 * L98</f>
        <v>46604850.923797376</v>
      </c>
      <c r="N98" s="19">
        <f xml:space="preserve"> K98 - M98</f>
        <v>8877114.4616756961</v>
      </c>
      <c r="O98" s="18">
        <f xml:space="preserve"> K98 / J98 * 100</f>
        <v>17.709083088782084</v>
      </c>
      <c r="P98" s="19"/>
    </row>
    <row r="99" spans="1:16" s="8" customFormat="1" x14ac:dyDescent="0.3">
      <c r="A99" s="8">
        <v>9</v>
      </c>
      <c r="B99" s="36">
        <v>2030</v>
      </c>
      <c r="C99" s="8">
        <v>1</v>
      </c>
      <c r="D99" s="9">
        <f>K99</f>
        <v>17865775.952248737</v>
      </c>
      <c r="E99" s="9">
        <f xml:space="preserve"> (G98 / 2) + D99 - I99</f>
        <v>202255087.3792336</v>
      </c>
      <c r="F99" s="8">
        <v>1.7999999999999999E-2</v>
      </c>
      <c r="G99" s="9">
        <f t="shared" si="11"/>
        <v>205895678.95205981</v>
      </c>
      <c r="H99" s="9"/>
      <c r="I99" s="10">
        <v>0</v>
      </c>
      <c r="K99" s="11">
        <f xml:space="preserve"> ((G98 - I99) / 2 / 12) +2500000</f>
        <v>17865775.952248737</v>
      </c>
      <c r="M99" s="9">
        <f xml:space="preserve"> (G98 / 2 )</f>
        <v>184389311.42698485</v>
      </c>
      <c r="P99" s="9"/>
    </row>
    <row r="100" spans="1:16" s="8" customFormat="1" x14ac:dyDescent="0.3">
      <c r="B100" s="36"/>
      <c r="C100" s="8">
        <v>2</v>
      </c>
      <c r="D100" s="9">
        <f>K99</f>
        <v>17865775.952248737</v>
      </c>
      <c r="E100" s="9">
        <f t="shared" ref="E100:E110" si="12" xml:space="preserve"> G99 + D100 - I100</f>
        <v>223761454.90430856</v>
      </c>
      <c r="F100" s="8">
        <v>1.7999999999999999E-2</v>
      </c>
      <c r="G100" s="9">
        <f t="shared" si="11"/>
        <v>227789161.0925861</v>
      </c>
      <c r="H100" s="9"/>
      <c r="I100" s="10">
        <v>0</v>
      </c>
      <c r="P100" s="9"/>
    </row>
    <row r="101" spans="1:16" s="8" customFormat="1" x14ac:dyDescent="0.3">
      <c r="B101" s="36"/>
      <c r="C101" s="8">
        <v>3</v>
      </c>
      <c r="D101" s="9">
        <f>K99</f>
        <v>17865775.952248737</v>
      </c>
      <c r="E101" s="9">
        <f t="shared" si="12"/>
        <v>245654937.04483485</v>
      </c>
      <c r="F101" s="8">
        <v>1.7999999999999999E-2</v>
      </c>
      <c r="G101" s="9">
        <f t="shared" si="11"/>
        <v>250076725.91164187</v>
      </c>
      <c r="H101" s="9"/>
      <c r="I101" s="10">
        <v>0</v>
      </c>
      <c r="P101" s="9"/>
    </row>
    <row r="102" spans="1:16" s="8" customFormat="1" x14ac:dyDescent="0.3">
      <c r="B102" s="36"/>
      <c r="C102" s="8">
        <v>4</v>
      </c>
      <c r="D102" s="9">
        <f>K99</f>
        <v>17865775.952248737</v>
      </c>
      <c r="E102" s="9">
        <f t="shared" si="12"/>
        <v>267942501.86389059</v>
      </c>
      <c r="F102" s="8">
        <v>1.7999999999999999E-2</v>
      </c>
      <c r="G102" s="9">
        <f t="shared" si="11"/>
        <v>272765466.89744061</v>
      </c>
      <c r="H102" s="9"/>
      <c r="I102" s="10">
        <v>0</v>
      </c>
      <c r="P102" s="9"/>
    </row>
    <row r="103" spans="1:16" s="8" customFormat="1" x14ac:dyDescent="0.3">
      <c r="B103" s="36"/>
      <c r="C103" s="8">
        <v>5</v>
      </c>
      <c r="D103" s="9">
        <f>K99</f>
        <v>17865775.952248737</v>
      </c>
      <c r="E103" s="9">
        <f t="shared" si="12"/>
        <v>281754128.38801366</v>
      </c>
      <c r="F103" s="8">
        <v>1.7999999999999999E-2</v>
      </c>
      <c r="G103" s="9">
        <f t="shared" si="11"/>
        <v>286825702.69899791</v>
      </c>
      <c r="H103" s="9"/>
      <c r="I103" s="10">
        <f xml:space="preserve"> N98</f>
        <v>8877114.4616756961</v>
      </c>
      <c r="P103" s="9"/>
    </row>
    <row r="104" spans="1:16" s="8" customFormat="1" x14ac:dyDescent="0.3">
      <c r="B104" s="36"/>
      <c r="C104" s="8">
        <v>6</v>
      </c>
      <c r="D104" s="9">
        <f>K99</f>
        <v>17865775.952248737</v>
      </c>
      <c r="E104" s="9">
        <f t="shared" si="12"/>
        <v>304691478.65124667</v>
      </c>
      <c r="F104" s="8">
        <v>1.7999999999999999E-2</v>
      </c>
      <c r="G104" s="9">
        <f t="shared" si="11"/>
        <v>310175925.26696908</v>
      </c>
      <c r="H104" s="9"/>
      <c r="I104" s="10">
        <v>0</v>
      </c>
      <c r="P104" s="9"/>
    </row>
    <row r="105" spans="1:16" s="8" customFormat="1" x14ac:dyDescent="0.3">
      <c r="B105" s="36"/>
      <c r="C105" s="8">
        <v>7</v>
      </c>
      <c r="D105" s="9">
        <f>K99</f>
        <v>17865775.952248737</v>
      </c>
      <c r="E105" s="9">
        <f t="shared" si="12"/>
        <v>328041701.21921784</v>
      </c>
      <c r="F105" s="8">
        <v>1.7999999999999999E-2</v>
      </c>
      <c r="G105" s="9">
        <f t="shared" si="11"/>
        <v>333946451.84116375</v>
      </c>
      <c r="H105" s="9"/>
      <c r="I105" s="10">
        <v>0</v>
      </c>
      <c r="P105" s="9"/>
    </row>
    <row r="106" spans="1:16" s="8" customFormat="1" x14ac:dyDescent="0.3">
      <c r="B106" s="36"/>
      <c r="C106" s="8">
        <v>8</v>
      </c>
      <c r="D106" s="9">
        <f>K99</f>
        <v>17865775.952248737</v>
      </c>
      <c r="E106" s="9">
        <f t="shared" si="12"/>
        <v>351812227.79341251</v>
      </c>
      <c r="F106" s="8">
        <v>1.7999999999999999E-2</v>
      </c>
      <c r="G106" s="9">
        <f t="shared" si="11"/>
        <v>358144847.89369392</v>
      </c>
      <c r="H106" s="9"/>
      <c r="I106" s="10">
        <v>0</v>
      </c>
      <c r="P106" s="9"/>
    </row>
    <row r="107" spans="1:16" s="8" customFormat="1" x14ac:dyDescent="0.3">
      <c r="B107" s="36"/>
      <c r="C107" s="8">
        <v>9</v>
      </c>
      <c r="D107" s="9">
        <f>K99</f>
        <v>17865775.952248737</v>
      </c>
      <c r="E107" s="9">
        <f t="shared" si="12"/>
        <v>376010623.84594268</v>
      </c>
      <c r="F107" s="8">
        <v>1.7999999999999999E-2</v>
      </c>
      <c r="G107" s="9">
        <f t="shared" si="11"/>
        <v>382778815.07516962</v>
      </c>
      <c r="H107" s="9"/>
      <c r="I107" s="10">
        <v>0</v>
      </c>
      <c r="P107" s="9"/>
    </row>
    <row r="108" spans="1:16" s="8" customFormat="1" x14ac:dyDescent="0.3">
      <c r="B108" s="36"/>
      <c r="C108" s="8">
        <v>10</v>
      </c>
      <c r="D108" s="9">
        <f>K99</f>
        <v>17865775.952248737</v>
      </c>
      <c r="E108" s="9">
        <f t="shared" si="12"/>
        <v>400644591.02741838</v>
      </c>
      <c r="F108" s="8">
        <v>1.7999999999999999E-2</v>
      </c>
      <c r="G108" s="9">
        <f t="shared" si="11"/>
        <v>407856193.66591191</v>
      </c>
      <c r="H108" s="9"/>
      <c r="I108" s="10">
        <v>0</v>
      </c>
      <c r="P108" s="9"/>
    </row>
    <row r="109" spans="1:16" s="8" customFormat="1" x14ac:dyDescent="0.3">
      <c r="B109" s="36"/>
      <c r="C109" s="8">
        <v>11</v>
      </c>
      <c r="D109" s="9">
        <f>K99</f>
        <v>17865775.952248737</v>
      </c>
      <c r="E109" s="9">
        <f t="shared" si="12"/>
        <v>425721969.61816067</v>
      </c>
      <c r="F109" s="8">
        <v>1.7999999999999999E-2</v>
      </c>
      <c r="G109" s="9">
        <f t="shared" si="11"/>
        <v>433384965.07128757</v>
      </c>
      <c r="H109" s="9"/>
      <c r="I109" s="10">
        <v>0</v>
      </c>
      <c r="P109" s="9"/>
    </row>
    <row r="110" spans="1:16" s="18" customFormat="1" x14ac:dyDescent="0.3">
      <c r="B110" s="36"/>
      <c r="C110" s="18">
        <v>12</v>
      </c>
      <c r="D110" s="19">
        <f>K99</f>
        <v>17865775.952248737</v>
      </c>
      <c r="E110" s="19">
        <f t="shared" si="12"/>
        <v>451250741.02353632</v>
      </c>
      <c r="F110" s="18">
        <v>1.7999999999999999E-2</v>
      </c>
      <c r="G110" s="19">
        <f t="shared" si="11"/>
        <v>459373254.36195999</v>
      </c>
      <c r="H110" s="19"/>
      <c r="I110" s="20">
        <v>0</v>
      </c>
      <c r="J110" s="19">
        <f xml:space="preserve"> (E99 + SUM(D100:D110)) - SUM(I100:I110)</f>
        <v>389901508.39229405</v>
      </c>
      <c r="K110" s="19">
        <f xml:space="preserve"> G110 - J110</f>
        <v>69471745.969665945</v>
      </c>
      <c r="L110" s="18">
        <v>0.84</v>
      </c>
      <c r="M110" s="19">
        <f xml:space="preserve"> K110 * L110</f>
        <v>58356266.614519395</v>
      </c>
      <c r="N110" s="19">
        <f xml:space="preserve"> K110 - M110</f>
        <v>11115479.35514655</v>
      </c>
      <c r="O110" s="18">
        <f xml:space="preserve"> K110 / J110 * 100</f>
        <v>17.817767942505085</v>
      </c>
      <c r="P110" s="19"/>
    </row>
    <row r="111" spans="1:16" s="8" customFormat="1" x14ac:dyDescent="0.3">
      <c r="A111" s="8">
        <v>10</v>
      </c>
      <c r="B111" s="36">
        <v>2031</v>
      </c>
      <c r="C111" s="8">
        <v>1</v>
      </c>
      <c r="D111" s="9">
        <f>K111</f>
        <v>21640552.265081666</v>
      </c>
      <c r="E111" s="9">
        <f xml:space="preserve"> (G110 / 2) + D111 - I111</f>
        <v>251327179.44606167</v>
      </c>
      <c r="F111" s="8">
        <v>1.7999999999999999E-2</v>
      </c>
      <c r="G111" s="9">
        <f t="shared" si="11"/>
        <v>255851068.67609078</v>
      </c>
      <c r="H111" s="9"/>
      <c r="I111" s="10">
        <v>0</v>
      </c>
      <c r="K111" s="11">
        <f xml:space="preserve"> ((G110 - I111) / 2 / 12) +2500000</f>
        <v>21640552.265081666</v>
      </c>
      <c r="M111" s="9">
        <f xml:space="preserve"> (G110 / 2 )</f>
        <v>229686627.18098</v>
      </c>
      <c r="P111" s="9"/>
    </row>
    <row r="112" spans="1:16" s="8" customFormat="1" x14ac:dyDescent="0.3">
      <c r="B112" s="36"/>
      <c r="C112" s="8">
        <v>2</v>
      </c>
      <c r="D112" s="9">
        <f>K111</f>
        <v>21640552.265081666</v>
      </c>
      <c r="E112" s="9">
        <f t="shared" ref="E112:E122" si="13" xml:space="preserve"> G111 + D112 - I112</f>
        <v>277491620.94117242</v>
      </c>
      <c r="F112" s="8">
        <v>1.7999999999999999E-2</v>
      </c>
      <c r="G112" s="9">
        <f t="shared" si="11"/>
        <v>282486470.11811352</v>
      </c>
      <c r="H112" s="9"/>
      <c r="I112" s="10">
        <v>0</v>
      </c>
      <c r="P112" s="9"/>
    </row>
    <row r="113" spans="1:16" s="8" customFormat="1" x14ac:dyDescent="0.3">
      <c r="B113" s="36"/>
      <c r="C113" s="8">
        <v>3</v>
      </c>
      <c r="D113" s="9">
        <f>K111</f>
        <v>21640552.265081666</v>
      </c>
      <c r="E113" s="9">
        <f t="shared" si="13"/>
        <v>304127022.38319516</v>
      </c>
      <c r="F113" s="8">
        <v>1.7999999999999999E-2</v>
      </c>
      <c r="G113" s="9">
        <f t="shared" si="11"/>
        <v>309601308.7860927</v>
      </c>
      <c r="H113" s="9"/>
      <c r="I113" s="10">
        <v>0</v>
      </c>
      <c r="P113" s="9"/>
    </row>
    <row r="114" spans="1:16" s="8" customFormat="1" x14ac:dyDescent="0.3">
      <c r="B114" s="36"/>
      <c r="C114" s="8">
        <v>4</v>
      </c>
      <c r="D114" s="9">
        <f>K111</f>
        <v>21640552.265081666</v>
      </c>
      <c r="E114" s="9">
        <f t="shared" si="13"/>
        <v>331241861.05117434</v>
      </c>
      <c r="F114" s="8">
        <v>1.7999999999999999E-2</v>
      </c>
      <c r="G114" s="9">
        <f t="shared" si="11"/>
        <v>337204214.5500955</v>
      </c>
      <c r="H114" s="9"/>
      <c r="I114" s="10">
        <v>0</v>
      </c>
      <c r="P114" s="9"/>
    </row>
    <row r="115" spans="1:16" s="8" customFormat="1" x14ac:dyDescent="0.3">
      <c r="B115" s="36"/>
      <c r="C115" s="8">
        <v>5</v>
      </c>
      <c r="D115" s="9">
        <f>K111</f>
        <v>21640552.265081666</v>
      </c>
      <c r="E115" s="9">
        <f t="shared" si="13"/>
        <v>347729287.46003062</v>
      </c>
      <c r="F115" s="8">
        <v>1.7999999999999999E-2</v>
      </c>
      <c r="G115" s="9">
        <f t="shared" si="11"/>
        <v>353988414.63431114</v>
      </c>
      <c r="H115" s="9"/>
      <c r="I115" s="10">
        <f xml:space="preserve"> N110</f>
        <v>11115479.35514655</v>
      </c>
      <c r="P115" s="9"/>
    </row>
    <row r="116" spans="1:16" s="8" customFormat="1" x14ac:dyDescent="0.3">
      <c r="B116" s="36"/>
      <c r="C116" s="8">
        <v>6</v>
      </c>
      <c r="D116" s="9">
        <f>K111</f>
        <v>21640552.265081666</v>
      </c>
      <c r="E116" s="9">
        <f t="shared" si="13"/>
        <v>375628966.89939278</v>
      </c>
      <c r="F116" s="8">
        <v>1.7999999999999999E-2</v>
      </c>
      <c r="G116" s="9">
        <f t="shared" si="11"/>
        <v>382390288.30358183</v>
      </c>
      <c r="H116" s="9"/>
      <c r="I116" s="10">
        <v>0</v>
      </c>
      <c r="P116" s="9"/>
    </row>
    <row r="117" spans="1:16" s="8" customFormat="1" x14ac:dyDescent="0.3">
      <c r="B117" s="36"/>
      <c r="C117" s="8">
        <v>7</v>
      </c>
      <c r="D117" s="9">
        <f>K111</f>
        <v>21640552.265081666</v>
      </c>
      <c r="E117" s="9">
        <f t="shared" si="13"/>
        <v>404030840.56866348</v>
      </c>
      <c r="F117" s="8">
        <v>1.7999999999999999E-2</v>
      </c>
      <c r="G117" s="9">
        <f t="shared" si="11"/>
        <v>411303395.69889945</v>
      </c>
      <c r="H117" s="9"/>
      <c r="I117" s="10">
        <v>0</v>
      </c>
      <c r="P117" s="9"/>
    </row>
    <row r="118" spans="1:16" s="8" customFormat="1" x14ac:dyDescent="0.3">
      <c r="B118" s="36"/>
      <c r="C118" s="8">
        <v>8</v>
      </c>
      <c r="D118" s="9">
        <f>K111</f>
        <v>21640552.265081666</v>
      </c>
      <c r="E118" s="9">
        <f t="shared" si="13"/>
        <v>432943947.96398109</v>
      </c>
      <c r="F118" s="8">
        <v>1.7999999999999999E-2</v>
      </c>
      <c r="G118" s="9">
        <f t="shared" si="11"/>
        <v>440736939.02733272</v>
      </c>
      <c r="H118" s="9"/>
      <c r="I118" s="10">
        <v>0</v>
      </c>
      <c r="P118" s="9"/>
    </row>
    <row r="119" spans="1:16" s="8" customFormat="1" x14ac:dyDescent="0.3">
      <c r="B119" s="36"/>
      <c r="C119" s="8">
        <v>9</v>
      </c>
      <c r="D119" s="9">
        <f>K111</f>
        <v>21640552.265081666</v>
      </c>
      <c r="E119" s="9">
        <f t="shared" si="13"/>
        <v>462377491.29241437</v>
      </c>
      <c r="F119" s="8">
        <v>1.7999999999999999E-2</v>
      </c>
      <c r="G119" s="9">
        <f t="shared" si="11"/>
        <v>470700286.13567781</v>
      </c>
      <c r="H119" s="9"/>
      <c r="I119" s="10">
        <v>0</v>
      </c>
      <c r="P119" s="9"/>
    </row>
    <row r="120" spans="1:16" s="8" customFormat="1" x14ac:dyDescent="0.3">
      <c r="B120" s="36"/>
      <c r="C120" s="8">
        <v>10</v>
      </c>
      <c r="D120" s="9">
        <f>K111</f>
        <v>21640552.265081666</v>
      </c>
      <c r="E120" s="9">
        <f t="shared" si="13"/>
        <v>492340838.40075946</v>
      </c>
      <c r="F120" s="8">
        <v>1.7999999999999999E-2</v>
      </c>
      <c r="G120" s="9">
        <f t="shared" si="11"/>
        <v>501202973.4919731</v>
      </c>
      <c r="H120" s="9"/>
      <c r="I120" s="10">
        <v>0</v>
      </c>
      <c r="P120" s="9"/>
    </row>
    <row r="121" spans="1:16" s="8" customFormat="1" x14ac:dyDescent="0.3">
      <c r="B121" s="36"/>
      <c r="C121" s="8">
        <v>11</v>
      </c>
      <c r="D121" s="9">
        <f>K111</f>
        <v>21640552.265081666</v>
      </c>
      <c r="E121" s="9">
        <f t="shared" si="13"/>
        <v>522843525.75705475</v>
      </c>
      <c r="F121" s="8">
        <v>1.7999999999999999E-2</v>
      </c>
      <c r="G121" s="9">
        <f t="shared" si="11"/>
        <v>532254709.22068173</v>
      </c>
      <c r="H121" s="9"/>
      <c r="I121" s="10">
        <v>0</v>
      </c>
      <c r="P121" s="9"/>
    </row>
    <row r="122" spans="1:16" s="18" customFormat="1" x14ac:dyDescent="0.3">
      <c r="B122" s="36"/>
      <c r="C122" s="18">
        <v>12</v>
      </c>
      <c r="D122" s="19">
        <f>K111</f>
        <v>21640552.265081666</v>
      </c>
      <c r="E122" s="19">
        <f t="shared" si="13"/>
        <v>553895261.48576343</v>
      </c>
      <c r="F122" s="18">
        <v>1.7999999999999999E-2</v>
      </c>
      <c r="G122" s="19">
        <f t="shared" si="11"/>
        <v>563865376.19250715</v>
      </c>
      <c r="H122" s="19"/>
      <c r="I122" s="20">
        <v>0</v>
      </c>
      <c r="J122" s="19">
        <f xml:space="preserve"> (E111 + SUM(D112:D122)) - SUM(I112:I122)</f>
        <v>478257775.00681353</v>
      </c>
      <c r="K122" s="19">
        <f xml:space="preserve"> G122 - J122</f>
        <v>85607601.185693622</v>
      </c>
      <c r="L122" s="18">
        <v>0.84</v>
      </c>
      <c r="M122" s="19">
        <f xml:space="preserve"> K122 * L122</f>
        <v>71910384.995982647</v>
      </c>
      <c r="N122" s="19">
        <f xml:space="preserve"> K122 - M122</f>
        <v>13697216.189710975</v>
      </c>
      <c r="O122" s="18">
        <f xml:space="preserve"> K122 / J122 * 100</f>
        <v>17.899886977158712</v>
      </c>
      <c r="P122" s="19"/>
    </row>
    <row r="123" spans="1:16" s="8" customFormat="1" x14ac:dyDescent="0.3">
      <c r="A123" s="8">
        <v>11</v>
      </c>
      <c r="B123" s="36">
        <v>2032</v>
      </c>
      <c r="C123" s="8">
        <v>1</v>
      </c>
      <c r="D123" s="9">
        <f>K123</f>
        <v>25994390.674687799</v>
      </c>
      <c r="E123" s="9">
        <f xml:space="preserve"> (G122 / 2) + D123 - I123</f>
        <v>307927078.77094138</v>
      </c>
      <c r="F123" s="8">
        <v>1.7999999999999999E-2</v>
      </c>
      <c r="G123" s="9">
        <f t="shared" si="11"/>
        <v>313469766.18881834</v>
      </c>
      <c r="H123" s="9"/>
      <c r="I123" s="10"/>
      <c r="K123" s="11">
        <f xml:space="preserve"> ((G122 - I123) / 2 / 12) +2500000</f>
        <v>25994390.674687799</v>
      </c>
      <c r="M123" s="9">
        <f xml:space="preserve"> (G122 / 2 )</f>
        <v>281932688.09625357</v>
      </c>
      <c r="P123" s="9"/>
    </row>
    <row r="124" spans="1:16" s="8" customFormat="1" x14ac:dyDescent="0.3">
      <c r="B124" s="36"/>
      <c r="C124" s="8">
        <v>2</v>
      </c>
      <c r="D124" s="9">
        <f>K123</f>
        <v>25994390.674687799</v>
      </c>
      <c r="E124" s="9">
        <f t="shared" ref="E124:E134" si="14" xml:space="preserve"> G123 + D124 - I124</f>
        <v>339464156.86350614</v>
      </c>
      <c r="F124" s="8">
        <v>1.7999999999999999E-2</v>
      </c>
      <c r="G124" s="9">
        <f t="shared" si="11"/>
        <v>345574511.68704927</v>
      </c>
      <c r="H124" s="9"/>
      <c r="I124" s="10"/>
      <c r="P124" s="9"/>
    </row>
    <row r="125" spans="1:16" s="8" customFormat="1" x14ac:dyDescent="0.3">
      <c r="B125" s="36"/>
      <c r="C125" s="8">
        <v>3</v>
      </c>
      <c r="D125" s="9">
        <f>K123</f>
        <v>25994390.674687799</v>
      </c>
      <c r="E125" s="9">
        <f t="shared" si="14"/>
        <v>371568902.36173707</v>
      </c>
      <c r="F125" s="8">
        <v>1.7999999999999999E-2</v>
      </c>
      <c r="G125" s="9">
        <f t="shared" si="11"/>
        <v>378257142.60424834</v>
      </c>
      <c r="H125" s="9"/>
      <c r="I125" s="10"/>
      <c r="P125" s="9"/>
    </row>
    <row r="126" spans="1:16" s="8" customFormat="1" x14ac:dyDescent="0.3">
      <c r="B126" s="36"/>
      <c r="C126" s="8">
        <v>4</v>
      </c>
      <c r="D126" s="9">
        <f>K123</f>
        <v>25994390.674687799</v>
      </c>
      <c r="E126" s="9">
        <f t="shared" si="14"/>
        <v>404251533.27893615</v>
      </c>
      <c r="F126" s="8">
        <v>1.7999999999999999E-2</v>
      </c>
      <c r="G126" s="9">
        <f t="shared" si="11"/>
        <v>411528060.87795699</v>
      </c>
      <c r="H126" s="9"/>
      <c r="I126" s="10"/>
      <c r="P126" s="9"/>
    </row>
    <row r="127" spans="1:16" s="8" customFormat="1" x14ac:dyDescent="0.3">
      <c r="B127" s="36"/>
      <c r="C127" s="8">
        <v>5</v>
      </c>
      <c r="D127" s="9">
        <f>K123</f>
        <v>25994390.674687799</v>
      </c>
      <c r="E127" s="9">
        <f t="shared" si="14"/>
        <v>423825235.36293381</v>
      </c>
      <c r="F127" s="8">
        <v>1.7999999999999999E-2</v>
      </c>
      <c r="G127" s="9">
        <f t="shared" si="11"/>
        <v>431454089.59946662</v>
      </c>
      <c r="H127" s="9"/>
      <c r="I127" s="10">
        <f xml:space="preserve"> N122</f>
        <v>13697216.189710975</v>
      </c>
      <c r="P127" s="9"/>
    </row>
    <row r="128" spans="1:16" s="8" customFormat="1" x14ac:dyDescent="0.3">
      <c r="B128" s="36"/>
      <c r="C128" s="8">
        <v>6</v>
      </c>
      <c r="D128" s="9">
        <f>K123</f>
        <v>25994390.674687799</v>
      </c>
      <c r="E128" s="9">
        <f t="shared" si="14"/>
        <v>457448480.27415442</v>
      </c>
      <c r="F128" s="8">
        <v>1.7999999999999999E-2</v>
      </c>
      <c r="G128" s="9">
        <f t="shared" si="11"/>
        <v>465682552.9190892</v>
      </c>
      <c r="H128" s="9"/>
      <c r="I128" s="10"/>
      <c r="P128" s="9"/>
    </row>
    <row r="129" spans="1:16" s="8" customFormat="1" x14ac:dyDescent="0.3">
      <c r="B129" s="36"/>
      <c r="C129" s="8">
        <v>7</v>
      </c>
      <c r="D129" s="9">
        <f>K123</f>
        <v>25994390.674687799</v>
      </c>
      <c r="E129" s="9">
        <f t="shared" si="14"/>
        <v>491676943.593777</v>
      </c>
      <c r="F129" s="8">
        <v>1.7999999999999999E-2</v>
      </c>
      <c r="G129" s="9">
        <f t="shared" si="11"/>
        <v>500527128.57846498</v>
      </c>
      <c r="H129" s="9"/>
      <c r="I129" s="10"/>
      <c r="P129" s="9"/>
    </row>
    <row r="130" spans="1:16" s="8" customFormat="1" x14ac:dyDescent="0.3">
      <c r="B130" s="36"/>
      <c r="C130" s="8">
        <v>8</v>
      </c>
      <c r="D130" s="9">
        <f>K123</f>
        <v>25994390.674687799</v>
      </c>
      <c r="E130" s="9">
        <f t="shared" si="14"/>
        <v>526521519.25315279</v>
      </c>
      <c r="F130" s="8">
        <v>1.7999999999999999E-2</v>
      </c>
      <c r="G130" s="9">
        <f t="shared" si="11"/>
        <v>535998906.59970951</v>
      </c>
      <c r="H130" s="9"/>
      <c r="I130" s="10"/>
      <c r="P130" s="9"/>
    </row>
    <row r="131" spans="1:16" s="8" customFormat="1" x14ac:dyDescent="0.3">
      <c r="B131" s="36"/>
      <c r="C131" s="8">
        <v>9</v>
      </c>
      <c r="D131" s="9">
        <f>K123</f>
        <v>25994390.674687799</v>
      </c>
      <c r="E131" s="9">
        <f t="shared" si="14"/>
        <v>561993297.27439725</v>
      </c>
      <c r="F131" s="8">
        <v>1.7999999999999999E-2</v>
      </c>
      <c r="G131" s="9">
        <f t="shared" si="11"/>
        <v>572109176.62533641</v>
      </c>
      <c r="H131" s="9"/>
      <c r="I131" s="10"/>
      <c r="P131" s="9"/>
    </row>
    <row r="132" spans="1:16" s="8" customFormat="1" x14ac:dyDescent="0.3">
      <c r="B132" s="36"/>
      <c r="C132" s="8">
        <v>10</v>
      </c>
      <c r="D132" s="9">
        <f>K123</f>
        <v>25994390.674687799</v>
      </c>
      <c r="E132" s="9">
        <f t="shared" si="14"/>
        <v>598103567.30002415</v>
      </c>
      <c r="F132" s="8">
        <v>1.7999999999999999E-2</v>
      </c>
      <c r="G132" s="9">
        <f t="shared" si="11"/>
        <v>608869431.51142454</v>
      </c>
      <c r="H132" s="9"/>
      <c r="I132" s="10"/>
      <c r="P132" s="9"/>
    </row>
    <row r="133" spans="1:16" s="8" customFormat="1" x14ac:dyDescent="0.3">
      <c r="B133" s="36"/>
      <c r="C133" s="8">
        <v>11</v>
      </c>
      <c r="D133" s="9">
        <f>K123</f>
        <v>25994390.674687799</v>
      </c>
      <c r="E133" s="9">
        <f t="shared" si="14"/>
        <v>634863822.18611228</v>
      </c>
      <c r="F133" s="8">
        <v>1.7999999999999999E-2</v>
      </c>
      <c r="G133" s="9">
        <f t="shared" si="11"/>
        <v>646291370.98546231</v>
      </c>
      <c r="H133" s="9"/>
      <c r="I133" s="10"/>
      <c r="P133" s="9"/>
    </row>
    <row r="134" spans="1:16" s="18" customFormat="1" x14ac:dyDescent="0.3">
      <c r="B134" s="36"/>
      <c r="C134" s="18">
        <v>12</v>
      </c>
      <c r="D134" s="19">
        <f>K123</f>
        <v>25994390.674687799</v>
      </c>
      <c r="E134" s="19">
        <f t="shared" si="14"/>
        <v>636285761.66015005</v>
      </c>
      <c r="F134" s="18">
        <v>1.7999999999999999E-2</v>
      </c>
      <c r="G134" s="19">
        <f t="shared" si="11"/>
        <v>647738905.37003279</v>
      </c>
      <c r="H134" s="19"/>
      <c r="I134" s="24">
        <v>36000000</v>
      </c>
      <c r="J134" s="19">
        <f xml:space="preserve"> (E123 + SUM(D124:D134)) - SUM(I124:I134)</f>
        <v>544168160.00279617</v>
      </c>
      <c r="K134" s="19">
        <f xml:space="preserve"> G134 - J134</f>
        <v>103570745.36723661</v>
      </c>
      <c r="L134" s="18">
        <v>0.84</v>
      </c>
      <c r="M134" s="19">
        <f xml:space="preserve"> K134 * L134</f>
        <v>86999426.108478755</v>
      </c>
      <c r="N134" s="19">
        <f xml:space="preserve"> K134 - M134</f>
        <v>16571319.258757859</v>
      </c>
      <c r="O134" s="18">
        <f xml:space="preserve"> K134 / J134 * 100</f>
        <v>19.032856565276518</v>
      </c>
      <c r="P134" s="19"/>
    </row>
    <row r="135" spans="1:16" s="12" customFormat="1" x14ac:dyDescent="0.3">
      <c r="A135" s="12">
        <v>12</v>
      </c>
      <c r="B135" s="37">
        <v>2033</v>
      </c>
      <c r="C135" s="12">
        <v>1</v>
      </c>
      <c r="D135" s="13">
        <f>K135</f>
        <v>26989121.057084698</v>
      </c>
      <c r="E135" s="13">
        <f xml:space="preserve"> (G134 / 2) + D135 - I135</f>
        <v>350858573.74210107</v>
      </c>
      <c r="F135" s="12">
        <v>1.7999999999999999E-2</v>
      </c>
      <c r="G135" s="13">
        <f t="shared" si="11"/>
        <v>357174028.0694589</v>
      </c>
      <c r="H135" s="13"/>
      <c r="I135" s="14">
        <v>0</v>
      </c>
      <c r="K135" s="15">
        <f xml:space="preserve"> ((G134 - I135) / 2 / 12)</f>
        <v>26989121.057084698</v>
      </c>
      <c r="M135" s="13">
        <f xml:space="preserve"> (G134 - I135) / 2</f>
        <v>323869452.68501639</v>
      </c>
      <c r="N135" s="16" t="s">
        <v>0</v>
      </c>
      <c r="P135" s="13"/>
    </row>
    <row r="136" spans="1:16" s="12" customFormat="1" x14ac:dyDescent="0.3">
      <c r="B136" s="37"/>
      <c r="C136" s="12">
        <v>2</v>
      </c>
      <c r="D136" s="13">
        <f>K135</f>
        <v>26989121.057084698</v>
      </c>
      <c r="E136" s="13">
        <f t="shared" ref="E136:E146" si="15" xml:space="preserve"> G135 + D136 - I136</f>
        <v>384163149.12654358</v>
      </c>
      <c r="F136" s="12">
        <v>1.7999999999999999E-2</v>
      </c>
      <c r="G136" s="13">
        <f t="shared" si="11"/>
        <v>391078085.81082135</v>
      </c>
      <c r="H136" s="13"/>
      <c r="I136" s="14"/>
      <c r="P136" s="13"/>
    </row>
    <row r="137" spans="1:16" s="12" customFormat="1" x14ac:dyDescent="0.3">
      <c r="B137" s="37"/>
      <c r="C137" s="12">
        <v>3</v>
      </c>
      <c r="D137" s="13">
        <f>K135</f>
        <v>26989121.057084698</v>
      </c>
      <c r="E137" s="13">
        <f t="shared" si="15"/>
        <v>418067206.86790603</v>
      </c>
      <c r="F137" s="12">
        <v>1.7999999999999999E-2</v>
      </c>
      <c r="G137" s="13">
        <f t="shared" si="11"/>
        <v>425592416.59152836</v>
      </c>
      <c r="H137" s="13"/>
      <c r="I137" s="14"/>
      <c r="P137" s="13"/>
    </row>
    <row r="138" spans="1:16" s="12" customFormat="1" x14ac:dyDescent="0.3">
      <c r="B138" s="37"/>
      <c r="C138" s="12">
        <v>4</v>
      </c>
      <c r="D138" s="13">
        <f>K135</f>
        <v>26989121.057084698</v>
      </c>
      <c r="E138" s="13">
        <f t="shared" si="15"/>
        <v>452581537.64861304</v>
      </c>
      <c r="F138" s="12">
        <v>1.7999999999999999E-2</v>
      </c>
      <c r="G138" s="13">
        <f t="shared" si="11"/>
        <v>460728005.32628804</v>
      </c>
      <c r="H138" s="13"/>
      <c r="I138" s="14"/>
      <c r="P138" s="13"/>
    </row>
    <row r="139" spans="1:16" s="12" customFormat="1" x14ac:dyDescent="0.3">
      <c r="B139" s="37"/>
      <c r="C139" s="12">
        <v>5</v>
      </c>
      <c r="D139" s="13">
        <f>K135</f>
        <v>26989121.057084698</v>
      </c>
      <c r="E139" s="13">
        <f t="shared" si="15"/>
        <v>471145807.12461483</v>
      </c>
      <c r="F139" s="12">
        <v>1.7999999999999999E-2</v>
      </c>
      <c r="G139" s="13">
        <f t="shared" si="11"/>
        <v>479626431.6528579</v>
      </c>
      <c r="H139" s="13"/>
      <c r="I139" s="14">
        <f xml:space="preserve"> N134</f>
        <v>16571319.258757859</v>
      </c>
      <c r="P139" s="13"/>
    </row>
    <row r="140" spans="1:16" s="12" customFormat="1" x14ac:dyDescent="0.3">
      <c r="B140" s="37"/>
      <c r="C140" s="12">
        <v>6</v>
      </c>
      <c r="D140" s="13">
        <f>K135</f>
        <v>26989121.057084698</v>
      </c>
      <c r="E140" s="13">
        <f t="shared" si="15"/>
        <v>506615552.70994258</v>
      </c>
      <c r="F140" s="12">
        <v>1.7999999999999999E-2</v>
      </c>
      <c r="G140" s="13">
        <f t="shared" si="11"/>
        <v>515734632.65872157</v>
      </c>
      <c r="H140" s="13"/>
      <c r="I140" s="14"/>
      <c r="P140" s="13"/>
    </row>
    <row r="141" spans="1:16" s="12" customFormat="1" x14ac:dyDescent="0.3">
      <c r="B141" s="37"/>
      <c r="C141" s="12">
        <v>7</v>
      </c>
      <c r="D141" s="13">
        <f>K135</f>
        <v>26989121.057084698</v>
      </c>
      <c r="E141" s="13">
        <f t="shared" si="15"/>
        <v>542723753.71580625</v>
      </c>
      <c r="F141" s="12">
        <v>1.7999999999999999E-2</v>
      </c>
      <c r="G141" s="13">
        <f t="shared" si="11"/>
        <v>552492781.28269076</v>
      </c>
      <c r="H141" s="13"/>
      <c r="I141" s="14"/>
      <c r="P141" s="13"/>
    </row>
    <row r="142" spans="1:16" s="12" customFormat="1" x14ac:dyDescent="0.3">
      <c r="B142" s="37"/>
      <c r="C142" s="12">
        <v>8</v>
      </c>
      <c r="D142" s="13">
        <f>K135</f>
        <v>26989121.057084698</v>
      </c>
      <c r="E142" s="13">
        <f t="shared" si="15"/>
        <v>579481902.33977544</v>
      </c>
      <c r="F142" s="12">
        <v>1.7999999999999999E-2</v>
      </c>
      <c r="G142" s="13">
        <f t="shared" si="11"/>
        <v>589912576.58189142</v>
      </c>
      <c r="H142" s="13"/>
      <c r="I142" s="14"/>
      <c r="P142" s="13"/>
    </row>
    <row r="143" spans="1:16" s="12" customFormat="1" x14ac:dyDescent="0.3">
      <c r="B143" s="37"/>
      <c r="C143" s="12">
        <v>9</v>
      </c>
      <c r="D143" s="13">
        <f>K135</f>
        <v>26989121.057084698</v>
      </c>
      <c r="E143" s="13">
        <f t="shared" si="15"/>
        <v>616901697.6389761</v>
      </c>
      <c r="F143" s="12">
        <v>1.7999999999999999E-2</v>
      </c>
      <c r="G143" s="13">
        <f t="shared" si="11"/>
        <v>628005928.19647765</v>
      </c>
      <c r="H143" s="13"/>
      <c r="I143" s="14"/>
      <c r="P143" s="13"/>
    </row>
    <row r="144" spans="1:16" s="12" customFormat="1" x14ac:dyDescent="0.3">
      <c r="B144" s="37"/>
      <c r="C144" s="12">
        <v>10</v>
      </c>
      <c r="D144" s="13">
        <f>K135</f>
        <v>26989121.057084698</v>
      </c>
      <c r="E144" s="13">
        <f t="shared" si="15"/>
        <v>654995049.25356233</v>
      </c>
      <c r="F144" s="12">
        <v>1.7999999999999999E-2</v>
      </c>
      <c r="G144" s="13">
        <f t="shared" si="11"/>
        <v>666784960.14012647</v>
      </c>
      <c r="H144" s="13"/>
      <c r="I144" s="14"/>
      <c r="P144" s="13"/>
    </row>
    <row r="145" spans="1:16" s="12" customFormat="1" x14ac:dyDescent="0.3">
      <c r="B145" s="37"/>
      <c r="C145" s="12">
        <v>11</v>
      </c>
      <c r="D145" s="13">
        <f>K135</f>
        <v>26989121.057084698</v>
      </c>
      <c r="E145" s="13">
        <f t="shared" si="15"/>
        <v>693774081.19721115</v>
      </c>
      <c r="F145" s="12">
        <v>1.7999999999999999E-2</v>
      </c>
      <c r="G145" s="13">
        <f t="shared" si="11"/>
        <v>706262014.65876091</v>
      </c>
      <c r="H145" s="13"/>
      <c r="I145" s="14"/>
      <c r="P145" s="13"/>
    </row>
    <row r="146" spans="1:16" s="18" customFormat="1" x14ac:dyDescent="0.3">
      <c r="B146" s="37"/>
      <c r="C146" s="18">
        <v>12</v>
      </c>
      <c r="D146" s="19">
        <f>K135</f>
        <v>26989121.057084698</v>
      </c>
      <c r="E146" s="19">
        <f t="shared" si="15"/>
        <v>697251135.71584558</v>
      </c>
      <c r="F146" s="18">
        <v>1.7999999999999999E-2</v>
      </c>
      <c r="G146" s="19">
        <f t="shared" si="11"/>
        <v>709801656.15873075</v>
      </c>
      <c r="H146" s="19"/>
      <c r="I146" s="24">
        <v>36000000</v>
      </c>
      <c r="J146" s="19">
        <f xml:space="preserve"> (E135 + SUM(D136:D146)) - SUM(I136:I146)</f>
        <v>595167586.11127496</v>
      </c>
      <c r="K146" s="19">
        <f xml:space="preserve"> G146 - J146</f>
        <v>114634070.04745579</v>
      </c>
      <c r="L146" s="18">
        <v>0.84</v>
      </c>
      <c r="M146" s="19">
        <f xml:space="preserve"> K146 * L146</f>
        <v>96292618.839862853</v>
      </c>
      <c r="N146" s="19">
        <f xml:space="preserve"> K146 - M146</f>
        <v>18341451.207592934</v>
      </c>
      <c r="O146" s="18">
        <f xml:space="preserve"> K146 / J146 * 100</f>
        <v>19.260805313080901</v>
      </c>
      <c r="P146" s="19"/>
    </row>
    <row r="147" spans="1:16" s="12" customFormat="1" x14ac:dyDescent="0.3">
      <c r="A147" s="12">
        <v>13</v>
      </c>
      <c r="B147" s="37">
        <v>2034</v>
      </c>
      <c r="C147" s="12">
        <v>1</v>
      </c>
      <c r="D147" s="13">
        <f>K147</f>
        <v>29575069.00661378</v>
      </c>
      <c r="E147" s="13">
        <f xml:space="preserve"> (G146 / 2) + D147 - I147</f>
        <v>384475897.08597916</v>
      </c>
      <c r="F147" s="12">
        <v>1.7999999999999999E-2</v>
      </c>
      <c r="G147" s="13">
        <f t="shared" si="11"/>
        <v>391396463.23352677</v>
      </c>
      <c r="H147" s="13"/>
      <c r="I147" s="14"/>
      <c r="K147" s="15">
        <f xml:space="preserve"> ((G146 - I147) / 2 / 12)</f>
        <v>29575069.00661378</v>
      </c>
      <c r="M147" s="9">
        <f xml:space="preserve"> (G146 - I147) / 2</f>
        <v>354900828.07936537</v>
      </c>
      <c r="P147" s="13"/>
    </row>
    <row r="148" spans="1:16" s="12" customFormat="1" x14ac:dyDescent="0.3">
      <c r="B148" s="37"/>
      <c r="C148" s="12">
        <v>2</v>
      </c>
      <c r="D148" s="13">
        <f>K147</f>
        <v>29575069.00661378</v>
      </c>
      <c r="E148" s="13">
        <f t="shared" ref="E148:E158" si="16" xml:space="preserve"> G147 + D148 - I148</f>
        <v>420971532.24014056</v>
      </c>
      <c r="F148" s="12">
        <v>1.7999999999999999E-2</v>
      </c>
      <c r="G148" s="13">
        <f t="shared" si="11"/>
        <v>428549019.82046306</v>
      </c>
      <c r="H148" s="13"/>
      <c r="I148" s="14"/>
      <c r="P148" s="13"/>
    </row>
    <row r="149" spans="1:16" s="12" customFormat="1" x14ac:dyDescent="0.3">
      <c r="B149" s="37"/>
      <c r="C149" s="12">
        <v>3</v>
      </c>
      <c r="D149" s="13">
        <f>K147</f>
        <v>29575069.00661378</v>
      </c>
      <c r="E149" s="13">
        <f t="shared" si="16"/>
        <v>458124088.82707685</v>
      </c>
      <c r="F149" s="12">
        <v>1.7999999999999999E-2</v>
      </c>
      <c r="G149" s="13">
        <f t="shared" si="11"/>
        <v>466370322.42596424</v>
      </c>
      <c r="H149" s="13"/>
      <c r="I149" s="14"/>
      <c r="P149" s="13"/>
    </row>
    <row r="150" spans="1:16" s="12" customFormat="1" x14ac:dyDescent="0.3">
      <c r="B150" s="37"/>
      <c r="C150" s="12">
        <v>4</v>
      </c>
      <c r="D150" s="13">
        <f>K147</f>
        <v>29575069.00661378</v>
      </c>
      <c r="E150" s="13">
        <f t="shared" si="16"/>
        <v>495945391.43257803</v>
      </c>
      <c r="F150" s="12">
        <v>1.7999999999999999E-2</v>
      </c>
      <c r="G150" s="13">
        <f t="shared" si="11"/>
        <v>504872408.47836441</v>
      </c>
      <c r="H150" s="13"/>
      <c r="I150" s="14"/>
      <c r="P150" s="13"/>
    </row>
    <row r="151" spans="1:16" s="12" customFormat="1" x14ac:dyDescent="0.3">
      <c r="B151" s="37"/>
      <c r="C151" s="12">
        <v>5</v>
      </c>
      <c r="D151" s="13">
        <f>K147</f>
        <v>29575069.00661378</v>
      </c>
      <c r="E151" s="13">
        <f t="shared" si="16"/>
        <v>516106026.27738523</v>
      </c>
      <c r="F151" s="12">
        <v>1.7999999999999999E-2</v>
      </c>
      <c r="G151" s="13">
        <f t="shared" si="11"/>
        <v>525395934.75037819</v>
      </c>
      <c r="H151" s="13"/>
      <c r="I151" s="14">
        <f xml:space="preserve"> N146</f>
        <v>18341451.207592934</v>
      </c>
      <c r="P151" s="13"/>
    </row>
    <row r="152" spans="1:16" s="12" customFormat="1" x14ac:dyDescent="0.3">
      <c r="B152" s="37"/>
      <c r="C152" s="12">
        <v>6</v>
      </c>
      <c r="D152" s="13">
        <f>K147</f>
        <v>29575069.00661378</v>
      </c>
      <c r="E152" s="13">
        <f t="shared" si="16"/>
        <v>554971003.75699198</v>
      </c>
      <c r="F152" s="12">
        <v>1.7999999999999999E-2</v>
      </c>
      <c r="G152" s="13">
        <f t="shared" si="11"/>
        <v>564960481.82461786</v>
      </c>
      <c r="H152" s="13"/>
      <c r="I152" s="14"/>
      <c r="P152" s="13"/>
    </row>
    <row r="153" spans="1:16" s="12" customFormat="1" x14ac:dyDescent="0.3">
      <c r="B153" s="37"/>
      <c r="C153" s="12">
        <v>7</v>
      </c>
      <c r="D153" s="13">
        <f>K147</f>
        <v>29575069.00661378</v>
      </c>
      <c r="E153" s="13">
        <f t="shared" si="16"/>
        <v>594535550.83123159</v>
      </c>
      <c r="F153" s="12">
        <v>1.7999999999999999E-2</v>
      </c>
      <c r="G153" s="13">
        <f t="shared" si="11"/>
        <v>605237190.74619377</v>
      </c>
      <c r="H153" s="13"/>
      <c r="I153" s="14"/>
      <c r="P153" s="13"/>
    </row>
    <row r="154" spans="1:16" s="12" customFormat="1" x14ac:dyDescent="0.3">
      <c r="B154" s="37"/>
      <c r="C154" s="12">
        <v>8</v>
      </c>
      <c r="D154" s="13">
        <f>K147</f>
        <v>29575069.00661378</v>
      </c>
      <c r="E154" s="13">
        <f t="shared" si="16"/>
        <v>634812259.7528075</v>
      </c>
      <c r="F154" s="12">
        <v>1.7999999999999999E-2</v>
      </c>
      <c r="G154" s="13">
        <f t="shared" si="11"/>
        <v>646238880.42835808</v>
      </c>
      <c r="H154" s="13"/>
      <c r="I154" s="14"/>
      <c r="P154" s="13"/>
    </row>
    <row r="155" spans="1:16" s="12" customFormat="1" x14ac:dyDescent="0.3">
      <c r="B155" s="37"/>
      <c r="C155" s="12">
        <v>9</v>
      </c>
      <c r="D155" s="13">
        <f>K147</f>
        <v>29575069.00661378</v>
      </c>
      <c r="E155" s="13">
        <f t="shared" si="16"/>
        <v>675813949.43497181</v>
      </c>
      <c r="F155" s="12">
        <v>1.7999999999999999E-2</v>
      </c>
      <c r="G155" s="13">
        <f t="shared" si="11"/>
        <v>687978600.52480125</v>
      </c>
      <c r="H155" s="13"/>
      <c r="I155" s="14"/>
      <c r="P155" s="13"/>
    </row>
    <row r="156" spans="1:16" s="12" customFormat="1" x14ac:dyDescent="0.3">
      <c r="B156" s="37"/>
      <c r="C156" s="12">
        <v>10</v>
      </c>
      <c r="D156" s="13">
        <f>K147</f>
        <v>29575069.00661378</v>
      </c>
      <c r="E156" s="13">
        <f t="shared" si="16"/>
        <v>717553669.53141499</v>
      </c>
      <c r="F156" s="12">
        <v>1.7999999999999999E-2</v>
      </c>
      <c r="G156" s="13">
        <f t="shared" si="11"/>
        <v>730469635.58298039</v>
      </c>
      <c r="H156" s="13"/>
      <c r="I156" s="14"/>
      <c r="P156" s="13"/>
    </row>
    <row r="157" spans="1:16" s="12" customFormat="1" x14ac:dyDescent="0.3">
      <c r="B157" s="37"/>
      <c r="C157" s="12">
        <v>11</v>
      </c>
      <c r="D157" s="13">
        <f>K147</f>
        <v>29575069.00661378</v>
      </c>
      <c r="E157" s="13">
        <f t="shared" si="16"/>
        <v>760044704.58959413</v>
      </c>
      <c r="F157" s="12">
        <v>1.7999999999999999E-2</v>
      </c>
      <c r="G157" s="13">
        <f t="shared" si="11"/>
        <v>773725509.27220678</v>
      </c>
      <c r="H157" s="13"/>
      <c r="I157" s="14"/>
      <c r="P157" s="13"/>
    </row>
    <row r="158" spans="1:16" s="18" customFormat="1" x14ac:dyDescent="0.3">
      <c r="B158" s="37"/>
      <c r="C158" s="18">
        <v>12</v>
      </c>
      <c r="D158" s="19">
        <f>K147</f>
        <v>29575069.00661378</v>
      </c>
      <c r="E158" s="19">
        <f t="shared" si="16"/>
        <v>767300578.27882051</v>
      </c>
      <c r="F158" s="18">
        <v>1.7999999999999999E-2</v>
      </c>
      <c r="G158" s="19">
        <f t="shared" ref="G158:G221" si="17" xml:space="preserve"> (E158 * F158) + E158</f>
        <v>781111988.68783927</v>
      </c>
      <c r="H158" s="19"/>
      <c r="I158" s="24">
        <v>36000000</v>
      </c>
      <c r="J158" s="19">
        <f xml:space="preserve"> (E147 + SUM(D148:D158)) - SUM(I148:I158)</f>
        <v>655460204.95113778</v>
      </c>
      <c r="K158" s="19">
        <f xml:space="preserve"> G158 - J158</f>
        <v>125651783.73670149</v>
      </c>
      <c r="L158" s="18">
        <v>0.84</v>
      </c>
      <c r="M158" s="19">
        <f xml:space="preserve"> K158 * L158</f>
        <v>105547498.33882925</v>
      </c>
      <c r="N158" s="19">
        <f xml:space="preserve"> K158 - M158</f>
        <v>20104285.397872239</v>
      </c>
      <c r="O158" s="18">
        <f xml:space="preserve"> K158 / J158 * 100</f>
        <v>19.170009527286005</v>
      </c>
      <c r="P158" s="19"/>
    </row>
    <row r="159" spans="1:16" s="12" customFormat="1" x14ac:dyDescent="0.3">
      <c r="A159" s="12">
        <v>14</v>
      </c>
      <c r="B159" s="37">
        <v>2035</v>
      </c>
      <c r="C159" s="12">
        <v>1</v>
      </c>
      <c r="D159" s="13">
        <f>K159</f>
        <v>32546332.861993302</v>
      </c>
      <c r="E159" s="13">
        <f xml:space="preserve"> (G158 / 2) + D159 - I159</f>
        <v>423102327.20591295</v>
      </c>
      <c r="F159" s="12">
        <v>1.7999999999999999E-2</v>
      </c>
      <c r="G159" s="13">
        <f t="shared" si="17"/>
        <v>430718169.09561938</v>
      </c>
      <c r="H159" s="13"/>
      <c r="I159" s="14"/>
      <c r="K159" s="15">
        <f xml:space="preserve"> ((G158 - I159) / 2 / 12)</f>
        <v>32546332.861993302</v>
      </c>
      <c r="M159" s="9">
        <f xml:space="preserve"> (G158 - I159) / 2</f>
        <v>390555994.34391963</v>
      </c>
      <c r="P159" s="13"/>
    </row>
    <row r="160" spans="1:16" s="12" customFormat="1" x14ac:dyDescent="0.3">
      <c r="B160" s="37"/>
      <c r="C160" s="12">
        <v>2</v>
      </c>
      <c r="D160" s="13">
        <f>K159</f>
        <v>32546332.861993302</v>
      </c>
      <c r="E160" s="13">
        <f t="shared" ref="E160:E170" si="18" xml:space="preserve"> G159 + D160 - I160</f>
        <v>463264501.95761269</v>
      </c>
      <c r="F160" s="12">
        <v>1.7999999999999999E-2</v>
      </c>
      <c r="G160" s="13">
        <f t="shared" si="17"/>
        <v>471603262.99284971</v>
      </c>
      <c r="H160" s="13"/>
      <c r="I160" s="14"/>
      <c r="P160" s="13"/>
    </row>
    <row r="161" spans="1:16" s="12" customFormat="1" x14ac:dyDescent="0.3">
      <c r="B161" s="37"/>
      <c r="C161" s="12">
        <v>3</v>
      </c>
      <c r="D161" s="13">
        <f>K159</f>
        <v>32546332.861993302</v>
      </c>
      <c r="E161" s="13">
        <f t="shared" si="18"/>
        <v>504149595.85484302</v>
      </c>
      <c r="F161" s="12">
        <v>1.7999999999999999E-2</v>
      </c>
      <c r="G161" s="13">
        <f t="shared" si="17"/>
        <v>513224288.58023018</v>
      </c>
      <c r="H161" s="13"/>
      <c r="I161" s="14"/>
      <c r="P161" s="13"/>
    </row>
    <row r="162" spans="1:16" s="12" customFormat="1" x14ac:dyDescent="0.3">
      <c r="B162" s="37"/>
      <c r="C162" s="12">
        <v>4</v>
      </c>
      <c r="D162" s="13">
        <f>K159</f>
        <v>32546332.861993302</v>
      </c>
      <c r="E162" s="13">
        <f t="shared" si="18"/>
        <v>545770621.44222343</v>
      </c>
      <c r="F162" s="12">
        <v>1.7999999999999999E-2</v>
      </c>
      <c r="G162" s="13">
        <f t="shared" si="17"/>
        <v>555594492.62818348</v>
      </c>
      <c r="H162" s="13"/>
      <c r="I162" s="14"/>
      <c r="P162" s="13"/>
    </row>
    <row r="163" spans="1:16" s="12" customFormat="1" x14ac:dyDescent="0.3">
      <c r="B163" s="37"/>
      <c r="C163" s="12">
        <v>5</v>
      </c>
      <c r="D163" s="13">
        <f>K159</f>
        <v>32546332.861993302</v>
      </c>
      <c r="E163" s="13">
        <f t="shared" si="18"/>
        <v>568036540.09230459</v>
      </c>
      <c r="F163" s="12">
        <v>1.7999999999999999E-2</v>
      </c>
      <c r="G163" s="13">
        <f t="shared" si="17"/>
        <v>578261197.81396604</v>
      </c>
      <c r="H163" s="13"/>
      <c r="I163" s="14">
        <f xml:space="preserve"> N158</f>
        <v>20104285.397872239</v>
      </c>
      <c r="P163" s="13"/>
    </row>
    <row r="164" spans="1:16" s="12" customFormat="1" x14ac:dyDescent="0.3">
      <c r="B164" s="37"/>
      <c r="C164" s="12">
        <v>6</v>
      </c>
      <c r="D164" s="13">
        <f>K159</f>
        <v>32546332.861993302</v>
      </c>
      <c r="E164" s="13">
        <f t="shared" si="18"/>
        <v>610807530.67595935</v>
      </c>
      <c r="F164" s="12">
        <v>1.7999999999999999E-2</v>
      </c>
      <c r="G164" s="13">
        <f t="shared" si="17"/>
        <v>621802066.22812665</v>
      </c>
      <c r="H164" s="13"/>
      <c r="I164" s="14"/>
      <c r="P164" s="13"/>
    </row>
    <row r="165" spans="1:16" s="12" customFormat="1" x14ac:dyDescent="0.3">
      <c r="B165" s="37"/>
      <c r="C165" s="12">
        <v>7</v>
      </c>
      <c r="D165" s="13">
        <f>K159</f>
        <v>32546332.861993302</v>
      </c>
      <c r="E165" s="13">
        <f t="shared" si="18"/>
        <v>654348399.09011996</v>
      </c>
      <c r="F165" s="12">
        <v>1.7999999999999999E-2</v>
      </c>
      <c r="G165" s="13">
        <f t="shared" si="17"/>
        <v>666126670.27374208</v>
      </c>
      <c r="H165" s="13"/>
      <c r="I165" s="14"/>
      <c r="P165" s="13"/>
    </row>
    <row r="166" spans="1:16" s="12" customFormat="1" x14ac:dyDescent="0.3">
      <c r="B166" s="37"/>
      <c r="C166" s="12">
        <v>8</v>
      </c>
      <c r="D166" s="13">
        <f>K159</f>
        <v>32546332.861993302</v>
      </c>
      <c r="E166" s="13">
        <f t="shared" si="18"/>
        <v>698673003.13573539</v>
      </c>
      <c r="F166" s="12">
        <v>1.7999999999999999E-2</v>
      </c>
      <c r="G166" s="13">
        <f t="shared" si="17"/>
        <v>711249117.19217861</v>
      </c>
      <c r="H166" s="13"/>
      <c r="I166" s="14"/>
      <c r="P166" s="13"/>
    </row>
    <row r="167" spans="1:16" s="12" customFormat="1" x14ac:dyDescent="0.3">
      <c r="B167" s="37"/>
      <c r="C167" s="12">
        <v>9</v>
      </c>
      <c r="D167" s="13">
        <f>K159</f>
        <v>32546332.861993302</v>
      </c>
      <c r="E167" s="13">
        <f t="shared" si="18"/>
        <v>743795450.05417192</v>
      </c>
      <c r="F167" s="12">
        <v>1.7999999999999999E-2</v>
      </c>
      <c r="G167" s="13">
        <f t="shared" si="17"/>
        <v>757183768.15514696</v>
      </c>
      <c r="H167" s="13"/>
      <c r="I167" s="14"/>
      <c r="P167" s="13"/>
    </row>
    <row r="168" spans="1:16" s="12" customFormat="1" x14ac:dyDescent="0.3">
      <c r="B168" s="37"/>
      <c r="C168" s="12">
        <v>10</v>
      </c>
      <c r="D168" s="13">
        <f>K159</f>
        <v>32546332.861993302</v>
      </c>
      <c r="E168" s="13">
        <f t="shared" si="18"/>
        <v>789730101.01714027</v>
      </c>
      <c r="F168" s="12">
        <v>1.7999999999999999E-2</v>
      </c>
      <c r="G168" s="13">
        <f t="shared" si="17"/>
        <v>803945242.83544874</v>
      </c>
      <c r="H168" s="13"/>
      <c r="I168" s="14"/>
      <c r="P168" s="13"/>
    </row>
    <row r="169" spans="1:16" s="12" customFormat="1" x14ac:dyDescent="0.3">
      <c r="B169" s="37"/>
      <c r="C169" s="12">
        <v>11</v>
      </c>
      <c r="D169" s="13">
        <f>K159</f>
        <v>32546332.861993302</v>
      </c>
      <c r="E169" s="13">
        <f t="shared" si="18"/>
        <v>836491575.69744205</v>
      </c>
      <c r="F169" s="12">
        <v>1.7999999999999999E-2</v>
      </c>
      <c r="G169" s="13">
        <f t="shared" si="17"/>
        <v>851548424.05999601</v>
      </c>
      <c r="H169" s="13"/>
      <c r="I169" s="14"/>
      <c r="P169" s="13"/>
    </row>
    <row r="170" spans="1:16" s="18" customFormat="1" x14ac:dyDescent="0.3">
      <c r="B170" s="37"/>
      <c r="C170" s="18">
        <v>12</v>
      </c>
      <c r="D170" s="19">
        <f>K159</f>
        <v>32546332.861993302</v>
      </c>
      <c r="E170" s="19">
        <f t="shared" si="18"/>
        <v>848094756.92198932</v>
      </c>
      <c r="F170" s="18">
        <v>1.7999999999999999E-2</v>
      </c>
      <c r="G170" s="19">
        <f t="shared" si="17"/>
        <v>863360462.54658508</v>
      </c>
      <c r="H170" s="19"/>
      <c r="I170" s="24">
        <v>36000000</v>
      </c>
      <c r="J170" s="19">
        <f xml:space="preserve"> (E159 + SUM(D160:D170)) - SUM(I160:I170)</f>
        <v>725007703.28996706</v>
      </c>
      <c r="K170" s="19">
        <f xml:space="preserve"> G170 - J170</f>
        <v>138352759.25661802</v>
      </c>
      <c r="L170" s="18">
        <v>0.84</v>
      </c>
      <c r="M170" s="19">
        <f xml:space="preserve"> K170 * L170</f>
        <v>116216317.77555914</v>
      </c>
      <c r="N170" s="19">
        <f xml:space="preserve"> K170 - M170</f>
        <v>22136441.481058881</v>
      </c>
      <c r="O170" s="18">
        <f xml:space="preserve"> K170 / J170 * 100</f>
        <v>19.082936447267485</v>
      </c>
      <c r="P170" s="19"/>
    </row>
    <row r="171" spans="1:16" s="12" customFormat="1" x14ac:dyDescent="0.3">
      <c r="A171" s="12">
        <v>15</v>
      </c>
      <c r="B171" s="37">
        <v>2036</v>
      </c>
      <c r="C171" s="12">
        <v>1</v>
      </c>
      <c r="D171" s="13">
        <f>K171</f>
        <v>35973352.606107712</v>
      </c>
      <c r="E171" s="13">
        <f xml:space="preserve"> (G170 / 2) + D171 - I171</f>
        <v>467653583.87940025</v>
      </c>
      <c r="F171" s="12">
        <v>1.7999999999999999E-2</v>
      </c>
      <c r="G171" s="13">
        <f t="shared" si="17"/>
        <v>476071348.38922948</v>
      </c>
      <c r="H171" s="13"/>
      <c r="I171" s="14"/>
      <c r="K171" s="15">
        <f xml:space="preserve"> ((G170 - I171) / 2 / 12)</f>
        <v>35973352.606107712</v>
      </c>
      <c r="M171" s="9">
        <f xml:space="preserve"> (G170 - I171) / 2</f>
        <v>431680231.27329254</v>
      </c>
      <c r="P171" s="13"/>
    </row>
    <row r="172" spans="1:16" s="12" customFormat="1" x14ac:dyDescent="0.3">
      <c r="B172" s="37"/>
      <c r="C172" s="12">
        <v>2</v>
      </c>
      <c r="D172" s="13">
        <f>K171</f>
        <v>35973352.606107712</v>
      </c>
      <c r="E172" s="13">
        <f t="shared" ref="E172:E182" si="19" xml:space="preserve"> G171 + D172 - I172</f>
        <v>512044700.99533719</v>
      </c>
      <c r="F172" s="12">
        <v>1.7999999999999999E-2</v>
      </c>
      <c r="G172" s="13">
        <f t="shared" si="17"/>
        <v>521261505.61325324</v>
      </c>
      <c r="H172" s="13"/>
      <c r="I172" s="14"/>
      <c r="P172" s="13"/>
    </row>
    <row r="173" spans="1:16" s="12" customFormat="1" x14ac:dyDescent="0.3">
      <c r="B173" s="37"/>
      <c r="C173" s="12">
        <v>3</v>
      </c>
      <c r="D173" s="13">
        <f>K171</f>
        <v>35973352.606107712</v>
      </c>
      <c r="E173" s="13">
        <f t="shared" si="19"/>
        <v>557234858.21936095</v>
      </c>
      <c r="F173" s="12">
        <v>1.7999999999999999E-2</v>
      </c>
      <c r="G173" s="13">
        <f t="shared" si="17"/>
        <v>567265085.6673094</v>
      </c>
      <c r="H173" s="13"/>
      <c r="I173" s="14"/>
      <c r="P173" s="13"/>
    </row>
    <row r="174" spans="1:16" s="12" customFormat="1" x14ac:dyDescent="0.3">
      <c r="B174" s="37"/>
      <c r="C174" s="12">
        <v>4</v>
      </c>
      <c r="D174" s="13">
        <f>K171</f>
        <v>35973352.606107712</v>
      </c>
      <c r="E174" s="13">
        <f t="shared" si="19"/>
        <v>603238438.27341712</v>
      </c>
      <c r="F174" s="12">
        <v>1.7999999999999999E-2</v>
      </c>
      <c r="G174" s="13">
        <f t="shared" si="17"/>
        <v>614096730.16233861</v>
      </c>
      <c r="H174" s="13"/>
      <c r="I174" s="14"/>
      <c r="P174" s="13"/>
    </row>
    <row r="175" spans="1:16" s="12" customFormat="1" x14ac:dyDescent="0.3">
      <c r="B175" s="37"/>
      <c r="C175" s="12">
        <v>5</v>
      </c>
      <c r="D175" s="13">
        <f>K171</f>
        <v>35973352.606107712</v>
      </c>
      <c r="E175" s="13">
        <f t="shared" si="19"/>
        <v>627933641.28738749</v>
      </c>
      <c r="F175" s="12">
        <v>1.7999999999999999E-2</v>
      </c>
      <c r="G175" s="13">
        <f t="shared" si="17"/>
        <v>639236446.83056045</v>
      </c>
      <c r="H175" s="13"/>
      <c r="I175" s="14">
        <f xml:space="preserve"> N170</f>
        <v>22136441.481058881</v>
      </c>
      <c r="P175" s="13"/>
    </row>
    <row r="176" spans="1:16" s="12" customFormat="1" x14ac:dyDescent="0.3">
      <c r="B176" s="37"/>
      <c r="C176" s="12">
        <v>6</v>
      </c>
      <c r="D176" s="13">
        <f>K171</f>
        <v>35973352.606107712</v>
      </c>
      <c r="E176" s="13">
        <f t="shared" si="19"/>
        <v>675209799.43666816</v>
      </c>
      <c r="F176" s="12">
        <v>1.7999999999999999E-2</v>
      </c>
      <c r="G176" s="13">
        <f t="shared" si="17"/>
        <v>687363575.82652819</v>
      </c>
      <c r="H176" s="13"/>
      <c r="I176" s="14"/>
      <c r="P176" s="13"/>
    </row>
    <row r="177" spans="1:16" s="12" customFormat="1" x14ac:dyDescent="0.3">
      <c r="B177" s="37"/>
      <c r="C177" s="12">
        <v>7</v>
      </c>
      <c r="D177" s="13">
        <f>K171</f>
        <v>35973352.606107712</v>
      </c>
      <c r="E177" s="13">
        <f t="shared" si="19"/>
        <v>723336928.4326359</v>
      </c>
      <c r="F177" s="12">
        <v>1.7999999999999999E-2</v>
      </c>
      <c r="G177" s="13">
        <f t="shared" si="17"/>
        <v>736356993.14442337</v>
      </c>
      <c r="H177" s="13"/>
      <c r="I177" s="14"/>
      <c r="P177" s="13"/>
    </row>
    <row r="178" spans="1:16" s="12" customFormat="1" x14ac:dyDescent="0.3">
      <c r="B178" s="37"/>
      <c r="C178" s="12">
        <v>8</v>
      </c>
      <c r="D178" s="13">
        <f>K171</f>
        <v>35973352.606107712</v>
      </c>
      <c r="E178" s="13">
        <f t="shared" si="19"/>
        <v>772330345.75053108</v>
      </c>
      <c r="F178" s="12">
        <v>1.7999999999999999E-2</v>
      </c>
      <c r="G178" s="13">
        <f t="shared" si="17"/>
        <v>786232291.97404063</v>
      </c>
      <c r="H178" s="13"/>
      <c r="I178" s="14"/>
      <c r="P178" s="13"/>
    </row>
    <row r="179" spans="1:16" s="12" customFormat="1" x14ac:dyDescent="0.3">
      <c r="B179" s="37"/>
      <c r="C179" s="12">
        <v>9</v>
      </c>
      <c r="D179" s="13">
        <f>K171</f>
        <v>35973352.606107712</v>
      </c>
      <c r="E179" s="13">
        <f t="shared" si="19"/>
        <v>822205644.58014834</v>
      </c>
      <c r="F179" s="12">
        <v>1.7999999999999999E-2</v>
      </c>
      <c r="G179" s="13">
        <f t="shared" si="17"/>
        <v>837005346.18259096</v>
      </c>
      <c r="H179" s="13"/>
      <c r="I179" s="14"/>
      <c r="P179" s="13"/>
    </row>
    <row r="180" spans="1:16" s="12" customFormat="1" x14ac:dyDescent="0.3">
      <c r="B180" s="37"/>
      <c r="C180" s="12">
        <v>10</v>
      </c>
      <c r="D180" s="13">
        <f>K171</f>
        <v>35973352.606107712</v>
      </c>
      <c r="E180" s="13">
        <f t="shared" si="19"/>
        <v>872978698.78869867</v>
      </c>
      <c r="F180" s="12">
        <v>1.7999999999999999E-2</v>
      </c>
      <c r="G180" s="13">
        <f t="shared" si="17"/>
        <v>888692315.3668952</v>
      </c>
      <c r="H180" s="13"/>
      <c r="I180" s="14"/>
      <c r="P180" s="13"/>
    </row>
    <row r="181" spans="1:16" s="12" customFormat="1" x14ac:dyDescent="0.3">
      <c r="B181" s="37"/>
      <c r="C181" s="12">
        <v>11</v>
      </c>
      <c r="D181" s="13">
        <f>K171</f>
        <v>35973352.606107712</v>
      </c>
      <c r="E181" s="13">
        <f t="shared" si="19"/>
        <v>924665667.97300291</v>
      </c>
      <c r="F181" s="12">
        <v>1.7999999999999999E-2</v>
      </c>
      <c r="G181" s="13">
        <f t="shared" si="17"/>
        <v>941309649.99651694</v>
      </c>
      <c r="H181" s="13"/>
      <c r="I181" s="14"/>
      <c r="P181" s="13"/>
    </row>
    <row r="182" spans="1:16" s="18" customFormat="1" x14ac:dyDescent="0.3">
      <c r="B182" s="37"/>
      <c r="C182" s="18">
        <v>12</v>
      </c>
      <c r="D182" s="19">
        <f>K171</f>
        <v>35973352.606107712</v>
      </c>
      <c r="E182" s="19">
        <f t="shared" si="19"/>
        <v>941283002.60262465</v>
      </c>
      <c r="F182" s="18">
        <v>1.7999999999999999E-2</v>
      </c>
      <c r="G182" s="19">
        <f t="shared" si="17"/>
        <v>958226096.64947188</v>
      </c>
      <c r="H182" s="19"/>
      <c r="I182" s="24">
        <v>36000000</v>
      </c>
      <c r="J182" s="19">
        <f xml:space="preserve"> (E171 + SUM(D172:D182)) - SUM(I172:I182)</f>
        <v>805224021.06552625</v>
      </c>
      <c r="K182" s="19">
        <f xml:space="preserve"> G182 - J182</f>
        <v>153002075.58394563</v>
      </c>
      <c r="L182" s="18">
        <v>0.84</v>
      </c>
      <c r="M182" s="19">
        <f xml:space="preserve"> K182 * L182</f>
        <v>128521743.49051432</v>
      </c>
      <c r="N182" s="19">
        <f xml:space="preserve"> K182 - M182</f>
        <v>24480332.093431309</v>
      </c>
      <c r="O182" s="18">
        <f xml:space="preserve"> K182 / J182 * 100</f>
        <v>19.001181234196547</v>
      </c>
      <c r="P182" s="19"/>
    </row>
    <row r="183" spans="1:16" s="12" customFormat="1" x14ac:dyDescent="0.3">
      <c r="A183" s="12">
        <v>16</v>
      </c>
      <c r="B183" s="37">
        <v>2037</v>
      </c>
      <c r="C183" s="12">
        <v>1</v>
      </c>
      <c r="D183" s="13">
        <f>K183</f>
        <v>39926087.360394664</v>
      </c>
      <c r="E183" s="13">
        <f xml:space="preserve"> (G182 / 2) + D183 - I183</f>
        <v>519039135.6851306</v>
      </c>
      <c r="F183" s="12">
        <v>1.7999999999999999E-2</v>
      </c>
      <c r="G183" s="13">
        <f t="shared" si="17"/>
        <v>528381840.12746292</v>
      </c>
      <c r="H183" s="13"/>
      <c r="I183" s="14"/>
      <c r="K183" s="15">
        <f xml:space="preserve"> ((G182 - I183) / 2 / 12)</f>
        <v>39926087.360394664</v>
      </c>
      <c r="M183" s="9">
        <f xml:space="preserve"> (G182 - I183) / 2</f>
        <v>479113048.32473594</v>
      </c>
      <c r="P183" s="13"/>
    </row>
    <row r="184" spans="1:16" s="12" customFormat="1" x14ac:dyDescent="0.3">
      <c r="B184" s="37"/>
      <c r="C184" s="12">
        <v>2</v>
      </c>
      <c r="D184" s="13">
        <f>K183</f>
        <v>39926087.360394664</v>
      </c>
      <c r="E184" s="13">
        <f t="shared" ref="E184:E194" si="20" xml:space="preserve"> G183 + D184 - I184</f>
        <v>568307927.48785758</v>
      </c>
      <c r="F184" s="12">
        <v>1.7999999999999999E-2</v>
      </c>
      <c r="G184" s="13">
        <f t="shared" si="17"/>
        <v>578537470.182639</v>
      </c>
      <c r="H184" s="13"/>
      <c r="I184" s="14"/>
      <c r="P184" s="13"/>
    </row>
    <row r="185" spans="1:16" s="12" customFormat="1" x14ac:dyDescent="0.3">
      <c r="B185" s="37"/>
      <c r="C185" s="12">
        <v>3</v>
      </c>
      <c r="D185" s="13">
        <f>K183</f>
        <v>39926087.360394664</v>
      </c>
      <c r="E185" s="13">
        <f t="shared" si="20"/>
        <v>618463557.54303372</v>
      </c>
      <c r="F185" s="12">
        <v>1.7999999999999999E-2</v>
      </c>
      <c r="G185" s="13">
        <f t="shared" si="17"/>
        <v>629595901.57880831</v>
      </c>
      <c r="H185" s="13"/>
      <c r="I185" s="14"/>
      <c r="P185" s="13"/>
    </row>
    <row r="186" spans="1:16" s="12" customFormat="1" x14ac:dyDescent="0.3">
      <c r="B186" s="37"/>
      <c r="C186" s="12">
        <v>4</v>
      </c>
      <c r="D186" s="13">
        <f>K183</f>
        <v>39926087.360394664</v>
      </c>
      <c r="E186" s="13">
        <f t="shared" si="20"/>
        <v>669521988.93920302</v>
      </c>
      <c r="F186" s="12">
        <v>1.7999999999999999E-2</v>
      </c>
      <c r="G186" s="13">
        <f t="shared" si="17"/>
        <v>681573384.74010873</v>
      </c>
      <c r="H186" s="13"/>
      <c r="I186" s="14"/>
      <c r="P186" s="13"/>
    </row>
    <row r="187" spans="1:16" s="12" customFormat="1" x14ac:dyDescent="0.3">
      <c r="B187" s="37"/>
      <c r="C187" s="12">
        <v>5</v>
      </c>
      <c r="D187" s="13">
        <f>K183</f>
        <v>39926087.360394664</v>
      </c>
      <c r="E187" s="13">
        <f t="shared" si="20"/>
        <v>697019140.00707209</v>
      </c>
      <c r="F187" s="12">
        <v>1.7999999999999999E-2</v>
      </c>
      <c r="G187" s="13">
        <f t="shared" si="17"/>
        <v>709565484.52719939</v>
      </c>
      <c r="H187" s="13"/>
      <c r="I187" s="14">
        <f xml:space="preserve"> N182</f>
        <v>24480332.093431309</v>
      </c>
      <c r="P187" s="13"/>
    </row>
    <row r="188" spans="1:16" s="12" customFormat="1" x14ac:dyDescent="0.3">
      <c r="B188" s="37"/>
      <c r="C188" s="12">
        <v>6</v>
      </c>
      <c r="D188" s="13">
        <f>K183</f>
        <v>39926087.360394664</v>
      </c>
      <c r="E188" s="13">
        <f t="shared" si="20"/>
        <v>749491571.8875941</v>
      </c>
      <c r="F188" s="12">
        <v>1.7999999999999999E-2</v>
      </c>
      <c r="G188" s="13">
        <f t="shared" si="17"/>
        <v>762982420.18157077</v>
      </c>
      <c r="H188" s="13"/>
      <c r="I188" s="14"/>
      <c r="P188" s="13"/>
    </row>
    <row r="189" spans="1:16" s="12" customFormat="1" x14ac:dyDescent="0.3">
      <c r="B189" s="37"/>
      <c r="C189" s="12">
        <v>7</v>
      </c>
      <c r="D189" s="13">
        <f>K183</f>
        <v>39926087.360394664</v>
      </c>
      <c r="E189" s="13">
        <f t="shared" si="20"/>
        <v>802908507.54196548</v>
      </c>
      <c r="F189" s="12">
        <v>1.7999999999999999E-2</v>
      </c>
      <c r="G189" s="13">
        <f t="shared" si="17"/>
        <v>817360860.6777209</v>
      </c>
      <c r="H189" s="13"/>
      <c r="I189" s="14"/>
      <c r="P189" s="13"/>
    </row>
    <row r="190" spans="1:16" s="12" customFormat="1" x14ac:dyDescent="0.3">
      <c r="B190" s="37"/>
      <c r="C190" s="12">
        <v>8</v>
      </c>
      <c r="D190" s="13">
        <f>K183</f>
        <v>39926087.360394664</v>
      </c>
      <c r="E190" s="13">
        <f t="shared" si="20"/>
        <v>857286948.03811562</v>
      </c>
      <c r="F190" s="12">
        <v>1.7999999999999999E-2</v>
      </c>
      <c r="G190" s="13">
        <f t="shared" si="17"/>
        <v>872718113.10280168</v>
      </c>
      <c r="H190" s="13"/>
      <c r="I190" s="14"/>
      <c r="P190" s="13"/>
    </row>
    <row r="191" spans="1:16" s="12" customFormat="1" x14ac:dyDescent="0.3">
      <c r="B191" s="37"/>
      <c r="C191" s="12">
        <v>9</v>
      </c>
      <c r="D191" s="13">
        <f>K183</f>
        <v>39926087.360394664</v>
      </c>
      <c r="E191" s="13">
        <f t="shared" si="20"/>
        <v>912644200.4631964</v>
      </c>
      <c r="F191" s="12">
        <v>1.7999999999999999E-2</v>
      </c>
      <c r="G191" s="13">
        <f t="shared" si="17"/>
        <v>929071796.07153392</v>
      </c>
      <c r="H191" s="13"/>
      <c r="I191" s="14"/>
      <c r="P191" s="13"/>
    </row>
    <row r="192" spans="1:16" s="12" customFormat="1" x14ac:dyDescent="0.3">
      <c r="B192" s="37"/>
      <c r="C192" s="12">
        <v>10</v>
      </c>
      <c r="D192" s="13">
        <f>K183</f>
        <v>39926087.360394664</v>
      </c>
      <c r="E192" s="13">
        <f t="shared" si="20"/>
        <v>968997883.43192863</v>
      </c>
      <c r="F192" s="12">
        <v>1.7999999999999999E-2</v>
      </c>
      <c r="G192" s="13">
        <f t="shared" si="17"/>
        <v>986439845.3337034</v>
      </c>
      <c r="H192" s="13"/>
      <c r="I192" s="14"/>
      <c r="P192" s="13"/>
    </row>
    <row r="193" spans="1:16" s="12" customFormat="1" x14ac:dyDescent="0.3">
      <c r="B193" s="37"/>
      <c r="C193" s="12">
        <v>11</v>
      </c>
      <c r="D193" s="13">
        <f>K183</f>
        <v>39926087.360394664</v>
      </c>
      <c r="E193" s="13">
        <f t="shared" si="20"/>
        <v>1026365932.6940981</v>
      </c>
      <c r="F193" s="12">
        <v>1.7999999999999999E-2</v>
      </c>
      <c r="G193" s="13">
        <f t="shared" si="17"/>
        <v>1044840519.4825919</v>
      </c>
      <c r="H193" s="13"/>
      <c r="I193" s="14"/>
      <c r="P193" s="13"/>
    </row>
    <row r="194" spans="1:16" s="18" customFormat="1" x14ac:dyDescent="0.3">
      <c r="B194" s="37"/>
      <c r="C194" s="18">
        <v>12</v>
      </c>
      <c r="D194" s="19">
        <f>K183</f>
        <v>39926087.360394664</v>
      </c>
      <c r="E194" s="19">
        <f t="shared" si="20"/>
        <v>948766606.84298658</v>
      </c>
      <c r="F194" s="18">
        <v>1.7999999999999999E-2</v>
      </c>
      <c r="G194" s="19">
        <f t="shared" si="17"/>
        <v>965844405.76616037</v>
      </c>
      <c r="H194" s="19"/>
      <c r="I194" s="24">
        <v>136000000</v>
      </c>
      <c r="J194" s="19">
        <f xml:space="preserve"> (E183 + SUM(D184:D194)) - SUM(I184:I194)</f>
        <v>797745764.55604053</v>
      </c>
      <c r="K194" s="19">
        <f xml:space="preserve"> G194 - J194</f>
        <v>168098641.21011984</v>
      </c>
      <c r="L194" s="18">
        <v>0.84</v>
      </c>
      <c r="M194" s="19">
        <f xml:space="preserve"> K194 * L194</f>
        <v>141202858.61650068</v>
      </c>
      <c r="N194" s="19">
        <f xml:space="preserve"> K194 - M194</f>
        <v>26895782.593619168</v>
      </c>
      <c r="O194" s="18">
        <f xml:space="preserve"> K194 / J194 * 100</f>
        <v>21.071705884100766</v>
      </c>
      <c r="P194" s="19"/>
    </row>
    <row r="195" spans="1:16" s="3" customFormat="1" x14ac:dyDescent="0.3">
      <c r="A195" s="3">
        <v>17</v>
      </c>
      <c r="B195" s="35">
        <v>2038</v>
      </c>
      <c r="C195" s="3">
        <v>1</v>
      </c>
      <c r="D195" s="4">
        <f>K195</f>
        <v>40243516.906923346</v>
      </c>
      <c r="E195" s="4">
        <f xml:space="preserve"> (G194 / 2) + D195 - I195</f>
        <v>523165719.79000354</v>
      </c>
      <c r="F195" s="3">
        <v>1.7999999999999999E-2</v>
      </c>
      <c r="G195" s="4">
        <f t="shared" si="17"/>
        <v>532582702.74622363</v>
      </c>
      <c r="H195" s="4"/>
      <c r="I195" s="5"/>
      <c r="K195" s="6">
        <f xml:space="preserve"> ((G194 - I195) / 2 / 12)</f>
        <v>40243516.906923346</v>
      </c>
      <c r="M195" s="9">
        <f xml:space="preserve"> (G194 - I195) / 2</f>
        <v>482922202.88308018</v>
      </c>
      <c r="N195" s="7" t="s">
        <v>1</v>
      </c>
      <c r="P195" s="4"/>
    </row>
    <row r="196" spans="1:16" s="3" customFormat="1" x14ac:dyDescent="0.3">
      <c r="B196" s="35"/>
      <c r="C196" s="3">
        <v>2</v>
      </c>
      <c r="D196" s="4">
        <f>K195</f>
        <v>40243516.906923346</v>
      </c>
      <c r="E196" s="4">
        <f t="shared" ref="E196:E206" si="21" xml:space="preserve"> G195 + D196 - I196</f>
        <v>572826219.65314698</v>
      </c>
      <c r="F196" s="3">
        <v>1.7999999999999999E-2</v>
      </c>
      <c r="G196" s="4">
        <f t="shared" si="17"/>
        <v>583137091.60690367</v>
      </c>
      <c r="H196" s="4"/>
      <c r="I196" s="5"/>
      <c r="P196" s="4"/>
    </row>
    <row r="197" spans="1:16" s="3" customFormat="1" x14ac:dyDescent="0.3">
      <c r="B197" s="35"/>
      <c r="C197" s="3">
        <v>3</v>
      </c>
      <c r="D197" s="4">
        <f>K195</f>
        <v>40243516.906923346</v>
      </c>
      <c r="E197" s="4">
        <f t="shared" si="21"/>
        <v>623380608.51382697</v>
      </c>
      <c r="F197" s="3">
        <v>1.7999999999999999E-2</v>
      </c>
      <c r="G197" s="4">
        <f t="shared" si="17"/>
        <v>634601459.46707582</v>
      </c>
      <c r="H197" s="4"/>
      <c r="I197" s="5"/>
      <c r="P197" s="4"/>
    </row>
    <row r="198" spans="1:16" s="3" customFormat="1" x14ac:dyDescent="0.3">
      <c r="B198" s="35"/>
      <c r="C198" s="3">
        <v>4</v>
      </c>
      <c r="D198" s="4">
        <f>K195</f>
        <v>40243516.906923346</v>
      </c>
      <c r="E198" s="4">
        <f t="shared" si="21"/>
        <v>674844976.37399912</v>
      </c>
      <c r="F198" s="3">
        <v>1.7999999999999999E-2</v>
      </c>
      <c r="G198" s="4">
        <f t="shared" si="17"/>
        <v>686992185.94873106</v>
      </c>
      <c r="H198" s="4"/>
      <c r="I198" s="5"/>
      <c r="P198" s="4"/>
    </row>
    <row r="199" spans="1:16" s="3" customFormat="1" x14ac:dyDescent="0.3">
      <c r="B199" s="35"/>
      <c r="C199" s="3">
        <v>5</v>
      </c>
      <c r="D199" s="4">
        <f>K195</f>
        <v>40243516.906923346</v>
      </c>
      <c r="E199" s="4">
        <f t="shared" si="21"/>
        <v>700339920.26203513</v>
      </c>
      <c r="F199" s="3">
        <v>1.7999999999999999E-2</v>
      </c>
      <c r="G199" s="4">
        <f t="shared" si="17"/>
        <v>712946038.82675171</v>
      </c>
      <c r="H199" s="4"/>
      <c r="I199" s="5">
        <f xml:space="preserve"> N194</f>
        <v>26895782.593619168</v>
      </c>
      <c r="P199" s="4"/>
    </row>
    <row r="200" spans="1:16" s="3" customFormat="1" x14ac:dyDescent="0.3">
      <c r="B200" s="35"/>
      <c r="C200" s="3">
        <v>6</v>
      </c>
      <c r="D200" s="4">
        <f>K195</f>
        <v>40243516.906923346</v>
      </c>
      <c r="E200" s="4">
        <f t="shared" si="21"/>
        <v>753189555.733675</v>
      </c>
      <c r="F200" s="3">
        <v>1.7999999999999999E-2</v>
      </c>
      <c r="G200" s="4">
        <f t="shared" si="17"/>
        <v>766746967.73688114</v>
      </c>
      <c r="H200" s="4"/>
      <c r="I200" s="5"/>
      <c r="P200" s="4"/>
    </row>
    <row r="201" spans="1:16" s="3" customFormat="1" x14ac:dyDescent="0.3">
      <c r="B201" s="35"/>
      <c r="C201" s="3">
        <v>7</v>
      </c>
      <c r="D201" s="4">
        <f>K195</f>
        <v>40243516.906923346</v>
      </c>
      <c r="E201" s="4">
        <f t="shared" si="21"/>
        <v>806990484.64380443</v>
      </c>
      <c r="F201" s="3">
        <v>1.7999999999999999E-2</v>
      </c>
      <c r="G201" s="4">
        <f t="shared" si="17"/>
        <v>821516313.3673929</v>
      </c>
      <c r="H201" s="4"/>
      <c r="I201" s="5"/>
      <c r="P201" s="4"/>
    </row>
    <row r="202" spans="1:16" s="3" customFormat="1" x14ac:dyDescent="0.3">
      <c r="B202" s="35"/>
      <c r="C202" s="3">
        <v>8</v>
      </c>
      <c r="D202" s="4">
        <f>K195</f>
        <v>40243516.906923346</v>
      </c>
      <c r="E202" s="4">
        <f t="shared" si="21"/>
        <v>861759830.27431619</v>
      </c>
      <c r="F202" s="3">
        <v>1.7999999999999999E-2</v>
      </c>
      <c r="G202" s="4">
        <f t="shared" si="17"/>
        <v>877271507.2192539</v>
      </c>
      <c r="H202" s="4"/>
      <c r="I202" s="5"/>
      <c r="P202" s="4"/>
    </row>
    <row r="203" spans="1:16" s="3" customFormat="1" x14ac:dyDescent="0.3">
      <c r="B203" s="35"/>
      <c r="C203" s="3">
        <v>9</v>
      </c>
      <c r="D203" s="4">
        <f>K195</f>
        <v>40243516.906923346</v>
      </c>
      <c r="E203" s="4">
        <f t="shared" si="21"/>
        <v>917515024.12617719</v>
      </c>
      <c r="F203" s="3">
        <v>1.7999999999999999E-2</v>
      </c>
      <c r="G203" s="4">
        <f t="shared" si="17"/>
        <v>934030294.56044841</v>
      </c>
      <c r="H203" s="4"/>
      <c r="I203" s="5"/>
      <c r="P203" s="4"/>
    </row>
    <row r="204" spans="1:16" s="3" customFormat="1" x14ac:dyDescent="0.3">
      <c r="B204" s="35"/>
      <c r="C204" s="3">
        <v>10</v>
      </c>
      <c r="D204" s="4">
        <f>K195</f>
        <v>40243516.906923346</v>
      </c>
      <c r="E204" s="4">
        <f t="shared" si="21"/>
        <v>974273811.4673717</v>
      </c>
      <c r="F204" s="3">
        <v>1.7999999999999999E-2</v>
      </c>
      <c r="G204" s="4">
        <f t="shared" si="17"/>
        <v>991810740.07378435</v>
      </c>
      <c r="H204" s="4"/>
      <c r="I204" s="5"/>
      <c r="P204" s="4"/>
    </row>
    <row r="205" spans="1:16" s="3" customFormat="1" x14ac:dyDescent="0.3">
      <c r="B205" s="35"/>
      <c r="C205" s="3">
        <v>11</v>
      </c>
      <c r="D205" s="4">
        <f>K195</f>
        <v>40243516.906923346</v>
      </c>
      <c r="E205" s="4">
        <f t="shared" si="21"/>
        <v>1032054256.9807076</v>
      </c>
      <c r="F205" s="3">
        <v>1.7999999999999999E-2</v>
      </c>
      <c r="G205" s="4">
        <f t="shared" si="17"/>
        <v>1050631233.6063604</v>
      </c>
      <c r="H205" s="4"/>
      <c r="I205" s="5"/>
      <c r="P205" s="4"/>
    </row>
    <row r="206" spans="1:16" s="3" customFormat="1" x14ac:dyDescent="0.3">
      <c r="B206" s="35"/>
      <c r="C206" s="3">
        <v>12</v>
      </c>
      <c r="D206" s="4">
        <f>K195</f>
        <v>40243516.906923346</v>
      </c>
      <c r="E206" s="4">
        <f t="shared" si="21"/>
        <v>1050874750.5132837</v>
      </c>
      <c r="F206" s="3">
        <v>1.7999999999999999E-2</v>
      </c>
      <c r="G206" s="4">
        <f t="shared" si="17"/>
        <v>1069790496.0225228</v>
      </c>
      <c r="H206" s="4"/>
      <c r="I206" s="17">
        <v>40000000</v>
      </c>
      <c r="J206" s="4">
        <f xml:space="preserve"> (E195 + SUM(D196:D206)) - SUM(I196:I206)</f>
        <v>898948623.17254114</v>
      </c>
      <c r="K206" s="9">
        <f xml:space="preserve"> G206 - J206</f>
        <v>170841872.84998167</v>
      </c>
      <c r="L206" s="3">
        <v>0.84</v>
      </c>
      <c r="M206" s="4">
        <f xml:space="preserve"> K206 * L206</f>
        <v>143507173.1939846</v>
      </c>
      <c r="N206" s="4">
        <f xml:space="preserve"> K206 - M206</f>
        <v>27334699.655997068</v>
      </c>
      <c r="O206" s="3">
        <f xml:space="preserve"> K206 / J206 * 100</f>
        <v>19.004631460144175</v>
      </c>
      <c r="P206" s="4"/>
    </row>
    <row r="207" spans="1:16" s="3" customFormat="1" x14ac:dyDescent="0.3">
      <c r="A207" s="3">
        <v>18</v>
      </c>
      <c r="B207" s="35">
        <v>2039</v>
      </c>
      <c r="C207" s="3">
        <v>1</v>
      </c>
      <c r="D207" s="4">
        <f>K207</f>
        <v>44574604.000938453</v>
      </c>
      <c r="E207" s="4">
        <f xml:space="preserve"> (G206 / 2) + D207 - I207</f>
        <v>579469852.01219988</v>
      </c>
      <c r="F207" s="3">
        <v>1.7999999999999999E-2</v>
      </c>
      <c r="G207" s="4">
        <f t="shared" si="17"/>
        <v>589900309.34841943</v>
      </c>
      <c r="H207" s="4"/>
      <c r="I207" s="5"/>
      <c r="K207" s="6">
        <f xml:space="preserve"> ((G206 - I207) / 2 / 12)</f>
        <v>44574604.000938453</v>
      </c>
      <c r="M207" s="9">
        <f xml:space="preserve"> (G206 - I207) / 2</f>
        <v>534895248.0112614</v>
      </c>
      <c r="P207" s="4"/>
    </row>
    <row r="208" spans="1:16" s="3" customFormat="1" x14ac:dyDescent="0.3">
      <c r="B208" s="35"/>
      <c r="C208" s="3">
        <v>2</v>
      </c>
      <c r="D208" s="4">
        <f>K207</f>
        <v>44574604.000938453</v>
      </c>
      <c r="E208" s="4">
        <f t="shared" ref="E208:E218" si="22" xml:space="preserve"> G207 + D208 - I208</f>
        <v>634474913.34935784</v>
      </c>
      <c r="F208" s="3">
        <v>1.7999999999999999E-2</v>
      </c>
      <c r="G208" s="4">
        <f t="shared" si="17"/>
        <v>645895461.78964627</v>
      </c>
      <c r="H208" s="4"/>
      <c r="I208" s="5"/>
      <c r="P208" s="4"/>
    </row>
    <row r="209" spans="1:16" s="3" customFormat="1" x14ac:dyDescent="0.3">
      <c r="B209" s="35"/>
      <c r="C209" s="3">
        <v>3</v>
      </c>
      <c r="D209" s="4">
        <f>K207</f>
        <v>44574604.000938453</v>
      </c>
      <c r="E209" s="4">
        <f t="shared" si="22"/>
        <v>690470065.79058468</v>
      </c>
      <c r="F209" s="3">
        <v>1.7999999999999999E-2</v>
      </c>
      <c r="G209" s="4">
        <f t="shared" si="17"/>
        <v>702898526.97481525</v>
      </c>
      <c r="H209" s="4"/>
      <c r="I209" s="5"/>
      <c r="P209" s="4"/>
    </row>
    <row r="210" spans="1:16" s="3" customFormat="1" x14ac:dyDescent="0.3">
      <c r="B210" s="35"/>
      <c r="C210" s="3">
        <v>4</v>
      </c>
      <c r="D210" s="4">
        <f>K207</f>
        <v>44574604.000938453</v>
      </c>
      <c r="E210" s="4">
        <f t="shared" si="22"/>
        <v>747473130.97575366</v>
      </c>
      <c r="F210" s="3">
        <v>1.7999999999999999E-2</v>
      </c>
      <c r="G210" s="4">
        <f t="shared" si="17"/>
        <v>760927647.33331728</v>
      </c>
      <c r="H210" s="4"/>
      <c r="I210" s="5"/>
      <c r="P210" s="4"/>
    </row>
    <row r="211" spans="1:16" s="3" customFormat="1" x14ac:dyDescent="0.3">
      <c r="B211" s="35"/>
      <c r="C211" s="3">
        <v>5</v>
      </c>
      <c r="D211" s="4">
        <f>K207</f>
        <v>44574604.000938453</v>
      </c>
      <c r="E211" s="4">
        <f t="shared" si="22"/>
        <v>778167551.67825866</v>
      </c>
      <c r="F211" s="3">
        <v>1.7999999999999999E-2</v>
      </c>
      <c r="G211" s="4">
        <f t="shared" si="17"/>
        <v>792174567.60846734</v>
      </c>
      <c r="H211" s="4"/>
      <c r="I211" s="5">
        <f xml:space="preserve"> N206</f>
        <v>27334699.655997068</v>
      </c>
      <c r="P211" s="4"/>
    </row>
    <row r="212" spans="1:16" s="3" customFormat="1" x14ac:dyDescent="0.3">
      <c r="B212" s="35"/>
      <c r="C212" s="3">
        <v>6</v>
      </c>
      <c r="D212" s="4">
        <f>K207</f>
        <v>44574604.000938453</v>
      </c>
      <c r="E212" s="4">
        <f t="shared" si="22"/>
        <v>836749171.60940576</v>
      </c>
      <c r="F212" s="3">
        <v>1.7999999999999999E-2</v>
      </c>
      <c r="G212" s="4">
        <f t="shared" si="17"/>
        <v>851810656.69837511</v>
      </c>
      <c r="H212" s="4"/>
      <c r="I212" s="5"/>
      <c r="P212" s="4"/>
    </row>
    <row r="213" spans="1:16" s="3" customFormat="1" x14ac:dyDescent="0.3">
      <c r="B213" s="35"/>
      <c r="C213" s="3">
        <v>7</v>
      </c>
      <c r="D213" s="4">
        <f>K207</f>
        <v>44574604.000938453</v>
      </c>
      <c r="E213" s="4">
        <f t="shared" si="22"/>
        <v>896385260.69931352</v>
      </c>
      <c r="F213" s="3">
        <v>1.7999999999999999E-2</v>
      </c>
      <c r="G213" s="4">
        <f t="shared" si="17"/>
        <v>912520195.39190114</v>
      </c>
      <c r="H213" s="4"/>
      <c r="I213" s="5"/>
      <c r="P213" s="4"/>
    </row>
    <row r="214" spans="1:16" s="3" customFormat="1" x14ac:dyDescent="0.3">
      <c r="B214" s="35"/>
      <c r="C214" s="3">
        <v>8</v>
      </c>
      <c r="D214" s="4">
        <f>K207</f>
        <v>44574604.000938453</v>
      </c>
      <c r="E214" s="4">
        <f t="shared" si="22"/>
        <v>957094799.39283955</v>
      </c>
      <c r="F214" s="3">
        <v>1.7999999999999999E-2</v>
      </c>
      <c r="G214" s="4">
        <f t="shared" si="17"/>
        <v>974322505.78191066</v>
      </c>
      <c r="H214" s="4"/>
      <c r="I214" s="5"/>
      <c r="P214" s="4"/>
    </row>
    <row r="215" spans="1:16" s="3" customFormat="1" x14ac:dyDescent="0.3">
      <c r="B215" s="35"/>
      <c r="C215" s="3">
        <v>9</v>
      </c>
      <c r="D215" s="4">
        <f>K207</f>
        <v>44574604.000938453</v>
      </c>
      <c r="E215" s="4">
        <f t="shared" si="22"/>
        <v>1018897109.7828491</v>
      </c>
      <c r="F215" s="3">
        <v>1.7999999999999999E-2</v>
      </c>
      <c r="G215" s="4">
        <f t="shared" si="17"/>
        <v>1037237257.7589403</v>
      </c>
      <c r="H215" s="4"/>
      <c r="I215" s="5"/>
      <c r="P215" s="4"/>
    </row>
    <row r="216" spans="1:16" s="3" customFormat="1" x14ac:dyDescent="0.3">
      <c r="B216" s="35"/>
      <c r="C216" s="3">
        <v>10</v>
      </c>
      <c r="D216" s="4">
        <f>K207</f>
        <v>44574604.000938453</v>
      </c>
      <c r="E216" s="4">
        <f t="shared" si="22"/>
        <v>1081811861.7598789</v>
      </c>
      <c r="F216" s="3">
        <v>1.7999999999999999E-2</v>
      </c>
      <c r="G216" s="4">
        <f t="shared" si="17"/>
        <v>1101284475.2715566</v>
      </c>
      <c r="H216" s="4"/>
      <c r="I216" s="5"/>
      <c r="P216" s="4"/>
    </row>
    <row r="217" spans="1:16" s="3" customFormat="1" x14ac:dyDescent="0.3">
      <c r="B217" s="35"/>
      <c r="C217" s="3">
        <v>11</v>
      </c>
      <c r="D217" s="4">
        <f>K207</f>
        <v>44574604.000938453</v>
      </c>
      <c r="E217" s="4">
        <f t="shared" si="22"/>
        <v>1145859079.272495</v>
      </c>
      <c r="F217" s="3">
        <v>1.7999999999999999E-2</v>
      </c>
      <c r="G217" s="4">
        <f t="shared" si="17"/>
        <v>1166484542.6993999</v>
      </c>
      <c r="H217" s="4"/>
      <c r="I217" s="5"/>
      <c r="P217" s="4"/>
    </row>
    <row r="218" spans="1:16" s="3" customFormat="1" x14ac:dyDescent="0.3">
      <c r="B218" s="35"/>
      <c r="C218" s="3">
        <v>12</v>
      </c>
      <c r="D218" s="4">
        <f>K207</f>
        <v>44574604.000938453</v>
      </c>
      <c r="E218" s="4">
        <f t="shared" si="22"/>
        <v>1171059146.7003384</v>
      </c>
      <c r="F218" s="3">
        <v>1.7999999999999999E-2</v>
      </c>
      <c r="G218" s="4">
        <f t="shared" si="17"/>
        <v>1192138211.3409445</v>
      </c>
      <c r="H218" s="4"/>
      <c r="I218" s="17">
        <v>40000000</v>
      </c>
      <c r="J218" s="4">
        <f xml:space="preserve"> (E207 + SUM(D208:D218)) - SUM(I208:I218)</f>
        <v>1002455796.3665259</v>
      </c>
      <c r="K218" s="9">
        <f xml:space="preserve"> G218 - J218</f>
        <v>189682414.97441864</v>
      </c>
      <c r="L218" s="3">
        <v>0.84</v>
      </c>
      <c r="M218" s="4">
        <f xml:space="preserve"> K218 * L218</f>
        <v>159333228.57851166</v>
      </c>
      <c r="N218" s="4">
        <f xml:space="preserve"> K218 - M218</f>
        <v>30349186.395906985</v>
      </c>
      <c r="O218" s="3">
        <f xml:space="preserve"> K218 / J218 * 100</f>
        <v>18.921773474893993</v>
      </c>
      <c r="P218" s="4"/>
    </row>
    <row r="219" spans="1:16" s="3" customFormat="1" x14ac:dyDescent="0.3">
      <c r="A219" s="3">
        <v>19</v>
      </c>
      <c r="B219" s="35">
        <v>2040</v>
      </c>
      <c r="C219" s="3">
        <v>1</v>
      </c>
      <c r="D219" s="4">
        <f>K219</f>
        <v>49672425.472539358</v>
      </c>
      <c r="E219" s="4">
        <f xml:space="preserve"> (G218 / 2) + D219 - I219</f>
        <v>645741531.14301157</v>
      </c>
      <c r="F219" s="3">
        <v>1.7999999999999999E-2</v>
      </c>
      <c r="G219" s="4">
        <f t="shared" si="17"/>
        <v>657364878.70358574</v>
      </c>
      <c r="H219" s="4"/>
      <c r="I219" s="5"/>
      <c r="K219" s="6">
        <f xml:space="preserve"> ((G218 - I219) / 2 / 12)</f>
        <v>49672425.472539358</v>
      </c>
      <c r="M219" s="9">
        <f xml:space="preserve"> (G218 - I219) / 2</f>
        <v>596069105.67047226</v>
      </c>
      <c r="P219" s="4"/>
    </row>
    <row r="220" spans="1:16" s="3" customFormat="1" x14ac:dyDescent="0.3">
      <c r="B220" s="35"/>
      <c r="C220" s="3">
        <v>2</v>
      </c>
      <c r="D220" s="4">
        <f>K219</f>
        <v>49672425.472539358</v>
      </c>
      <c r="E220" s="4">
        <f t="shared" ref="E220:E230" si="23" xml:space="preserve"> G219 + D220 - I220</f>
        <v>707037304.17612505</v>
      </c>
      <c r="F220" s="3">
        <v>1.7999999999999999E-2</v>
      </c>
      <c r="G220" s="4">
        <f t="shared" si="17"/>
        <v>719763975.6512953</v>
      </c>
      <c r="H220" s="4"/>
      <c r="I220" s="5"/>
      <c r="P220" s="4"/>
    </row>
    <row r="221" spans="1:16" s="3" customFormat="1" x14ac:dyDescent="0.3">
      <c r="B221" s="35"/>
      <c r="C221" s="3">
        <v>3</v>
      </c>
      <c r="D221" s="4">
        <f>K219</f>
        <v>49672425.472539358</v>
      </c>
      <c r="E221" s="4">
        <f t="shared" si="23"/>
        <v>769436401.12383461</v>
      </c>
      <c r="F221" s="3">
        <v>1.7999999999999999E-2</v>
      </c>
      <c r="G221" s="4">
        <f t="shared" si="17"/>
        <v>783286256.34406364</v>
      </c>
      <c r="H221" s="4"/>
      <c r="I221" s="5"/>
      <c r="P221" s="4"/>
    </row>
    <row r="222" spans="1:16" s="3" customFormat="1" x14ac:dyDescent="0.3">
      <c r="B222" s="35"/>
      <c r="C222" s="3">
        <v>4</v>
      </c>
      <c r="D222" s="4">
        <f>K219</f>
        <v>49672425.472539358</v>
      </c>
      <c r="E222" s="4">
        <f t="shared" si="23"/>
        <v>832958681.81660295</v>
      </c>
      <c r="F222" s="3">
        <v>1.7999999999999999E-2</v>
      </c>
      <c r="G222" s="4">
        <f t="shared" ref="G222:G242" si="24" xml:space="preserve"> (E222 * F222) + E222</f>
        <v>847951938.08930182</v>
      </c>
      <c r="H222" s="4"/>
      <c r="I222" s="5"/>
      <c r="P222" s="4"/>
    </row>
    <row r="223" spans="1:16" s="3" customFormat="1" x14ac:dyDescent="0.3">
      <c r="B223" s="35"/>
      <c r="C223" s="3">
        <v>5</v>
      </c>
      <c r="D223" s="4">
        <f>K219</f>
        <v>49672425.472539358</v>
      </c>
      <c r="E223" s="4">
        <f t="shared" si="23"/>
        <v>867275177.16593409</v>
      </c>
      <c r="F223" s="3">
        <v>1.7999999999999999E-2</v>
      </c>
      <c r="G223" s="4">
        <f t="shared" si="24"/>
        <v>882886130.35492086</v>
      </c>
      <c r="H223" s="4"/>
      <c r="I223" s="5">
        <f xml:space="preserve"> N218</f>
        <v>30349186.395906985</v>
      </c>
      <c r="P223" s="4"/>
    </row>
    <row r="224" spans="1:16" s="3" customFormat="1" x14ac:dyDescent="0.3">
      <c r="B224" s="35"/>
      <c r="C224" s="3">
        <v>6</v>
      </c>
      <c r="D224" s="4">
        <f>K219</f>
        <v>49672425.472539358</v>
      </c>
      <c r="E224" s="4">
        <f t="shared" si="23"/>
        <v>932558555.82746017</v>
      </c>
      <c r="F224" s="3">
        <v>1.7999999999999999E-2</v>
      </c>
      <c r="G224" s="4">
        <f t="shared" si="24"/>
        <v>949344609.83235443</v>
      </c>
      <c r="H224" s="4"/>
      <c r="I224" s="5"/>
      <c r="P224" s="4"/>
    </row>
    <row r="225" spans="1:16" s="3" customFormat="1" x14ac:dyDescent="0.3">
      <c r="B225" s="35"/>
      <c r="C225" s="3">
        <v>7</v>
      </c>
      <c r="D225" s="4">
        <f>K219</f>
        <v>49672425.472539358</v>
      </c>
      <c r="E225" s="4">
        <f t="shared" si="23"/>
        <v>999017035.30489373</v>
      </c>
      <c r="F225" s="3">
        <v>1.7999999999999999E-2</v>
      </c>
      <c r="G225" s="4">
        <f t="shared" si="24"/>
        <v>1016999341.9403818</v>
      </c>
      <c r="H225" s="4"/>
      <c r="I225" s="5"/>
      <c r="P225" s="4"/>
    </row>
    <row r="226" spans="1:16" s="3" customFormat="1" x14ac:dyDescent="0.3">
      <c r="B226" s="35"/>
      <c r="C226" s="3">
        <v>8</v>
      </c>
      <c r="D226" s="4">
        <f>K219</f>
        <v>49672425.472539358</v>
      </c>
      <c r="E226" s="4">
        <f t="shared" si="23"/>
        <v>1066671767.4129211</v>
      </c>
      <c r="F226" s="3">
        <v>1.7999999999999999E-2</v>
      </c>
      <c r="G226" s="4">
        <f t="shared" si="24"/>
        <v>1085871859.2263536</v>
      </c>
      <c r="H226" s="4"/>
      <c r="I226" s="5"/>
      <c r="P226" s="4"/>
    </row>
    <row r="227" spans="1:16" s="3" customFormat="1" x14ac:dyDescent="0.3">
      <c r="B227" s="35"/>
      <c r="C227" s="3">
        <v>9</v>
      </c>
      <c r="D227" s="4">
        <f>K219</f>
        <v>49672425.472539358</v>
      </c>
      <c r="E227" s="4">
        <f t="shared" si="23"/>
        <v>1135544284.6988931</v>
      </c>
      <c r="F227" s="3">
        <v>1.7999999999999999E-2</v>
      </c>
      <c r="G227" s="4">
        <f t="shared" si="24"/>
        <v>1155984081.8234732</v>
      </c>
      <c r="H227" s="4"/>
      <c r="I227" s="5"/>
      <c r="P227" s="4"/>
    </row>
    <row r="228" spans="1:16" s="3" customFormat="1" x14ac:dyDescent="0.3">
      <c r="B228" s="35"/>
      <c r="C228" s="3">
        <v>10</v>
      </c>
      <c r="D228" s="4">
        <f>K219</f>
        <v>49672425.472539358</v>
      </c>
      <c r="E228" s="4">
        <f t="shared" si="23"/>
        <v>1205656507.2960126</v>
      </c>
      <c r="F228" s="3">
        <v>1.7999999999999999E-2</v>
      </c>
      <c r="G228" s="4">
        <f t="shared" si="24"/>
        <v>1227358324.427341</v>
      </c>
      <c r="H228" s="4"/>
      <c r="I228" s="5"/>
      <c r="P228" s="4"/>
    </row>
    <row r="229" spans="1:16" s="3" customFormat="1" x14ac:dyDescent="0.3">
      <c r="B229" s="35"/>
      <c r="C229" s="3">
        <v>11</v>
      </c>
      <c r="D229" s="4">
        <f>K219</f>
        <v>49672425.472539358</v>
      </c>
      <c r="E229" s="4">
        <f t="shared" si="23"/>
        <v>1277030749.8998804</v>
      </c>
      <c r="F229" s="3">
        <v>1.7999999999999999E-2</v>
      </c>
      <c r="G229" s="4">
        <f t="shared" si="24"/>
        <v>1300017303.3980782</v>
      </c>
      <c r="H229" s="4"/>
      <c r="I229" s="5"/>
      <c r="P229" s="4"/>
    </row>
    <row r="230" spans="1:16" s="3" customFormat="1" x14ac:dyDescent="0.3">
      <c r="B230" s="35"/>
      <c r="C230" s="3">
        <v>12</v>
      </c>
      <c r="D230" s="4">
        <f>K219</f>
        <v>49672425.472539358</v>
      </c>
      <c r="E230" s="4">
        <f t="shared" si="23"/>
        <v>1309689728.8706176</v>
      </c>
      <c r="F230" s="3">
        <v>1.7999999999999999E-2</v>
      </c>
      <c r="G230" s="4">
        <f t="shared" si="24"/>
        <v>1333264143.9902887</v>
      </c>
      <c r="H230" s="4"/>
      <c r="I230" s="17">
        <v>40000000</v>
      </c>
      <c r="J230" s="4">
        <f xml:space="preserve"> (E219 + SUM(D220:D230)) - SUM(I220:I230)</f>
        <v>1121789024.9450376</v>
      </c>
      <c r="K230" s="9">
        <f xml:space="preserve"> G230 - J230</f>
        <v>211475119.04525113</v>
      </c>
      <c r="L230" s="3">
        <v>0.84</v>
      </c>
      <c r="M230" s="4">
        <f xml:space="preserve"> K230 * L230</f>
        <v>177639099.99801093</v>
      </c>
      <c r="N230" s="4">
        <f xml:space="preserve"> K230 - M230</f>
        <v>33836019.047240198</v>
      </c>
      <c r="O230" s="3">
        <f xml:space="preserve"> K230 / J230 * 100</f>
        <v>18.851594581754124</v>
      </c>
      <c r="P230" s="4"/>
    </row>
    <row r="231" spans="1:16" s="3" customFormat="1" x14ac:dyDescent="0.3">
      <c r="A231" s="3">
        <v>20</v>
      </c>
      <c r="B231" s="35">
        <v>2041</v>
      </c>
      <c r="C231" s="3">
        <v>1</v>
      </c>
      <c r="D231" s="4">
        <f>K231</f>
        <v>55552672.666262031</v>
      </c>
      <c r="E231" s="4">
        <f xml:space="preserve"> (G230 / 2) + D231 - I231</f>
        <v>722184744.6614064</v>
      </c>
      <c r="F231" s="3">
        <v>1.7999999999999999E-2</v>
      </c>
      <c r="G231" s="4">
        <f t="shared" si="24"/>
        <v>735184070.06531167</v>
      </c>
      <c r="H231" s="4"/>
      <c r="I231" s="5"/>
      <c r="K231" s="6">
        <f xml:space="preserve"> ((G230 - I231) / 2 / 12)</f>
        <v>55552672.666262031</v>
      </c>
      <c r="M231" s="9">
        <f xml:space="preserve"> (G230 - I231) / 2</f>
        <v>666632071.99514437</v>
      </c>
      <c r="P231" s="4"/>
    </row>
    <row r="232" spans="1:16" s="3" customFormat="1" x14ac:dyDescent="0.3">
      <c r="B232" s="35"/>
      <c r="C232" s="3">
        <v>2</v>
      </c>
      <c r="D232" s="4">
        <f>K231</f>
        <v>55552672.666262031</v>
      </c>
      <c r="E232" s="4">
        <f t="shared" ref="E232:E242" si="25" xml:space="preserve"> G231 + D232 - I232</f>
        <v>790736742.7315737</v>
      </c>
      <c r="F232" s="3">
        <v>1.7999999999999999E-2</v>
      </c>
      <c r="G232" s="4">
        <f t="shared" si="24"/>
        <v>804970004.10074198</v>
      </c>
      <c r="H232" s="4"/>
      <c r="I232" s="5"/>
      <c r="P232" s="4"/>
    </row>
    <row r="233" spans="1:16" s="3" customFormat="1" x14ac:dyDescent="0.3">
      <c r="B233" s="35"/>
      <c r="C233" s="3">
        <v>3</v>
      </c>
      <c r="D233" s="4">
        <f>K231</f>
        <v>55552672.666262031</v>
      </c>
      <c r="E233" s="4">
        <f t="shared" si="25"/>
        <v>860522676.76700401</v>
      </c>
      <c r="F233" s="3">
        <v>1.7999999999999999E-2</v>
      </c>
      <c r="G233" s="4">
        <f t="shared" si="24"/>
        <v>876012084.9488101</v>
      </c>
      <c r="H233" s="4"/>
      <c r="I233" s="5"/>
      <c r="P233" s="4"/>
    </row>
    <row r="234" spans="1:16" s="3" customFormat="1" x14ac:dyDescent="0.3">
      <c r="B234" s="35"/>
      <c r="C234" s="3">
        <v>4</v>
      </c>
      <c r="D234" s="4">
        <f>K231</f>
        <v>55552672.666262031</v>
      </c>
      <c r="E234" s="4">
        <f t="shared" si="25"/>
        <v>931564757.61507213</v>
      </c>
      <c r="F234" s="3">
        <v>1.7999999999999999E-2</v>
      </c>
      <c r="G234" s="4">
        <f t="shared" si="24"/>
        <v>948332923.25214338</v>
      </c>
      <c r="H234" s="4"/>
      <c r="I234" s="5"/>
      <c r="P234" s="4"/>
    </row>
    <row r="235" spans="1:16" s="3" customFormat="1" x14ac:dyDescent="0.3">
      <c r="B235" s="35"/>
      <c r="C235" s="3">
        <v>5</v>
      </c>
      <c r="D235" s="4">
        <f>K231</f>
        <v>55552672.666262031</v>
      </c>
      <c r="E235" s="4">
        <f t="shared" si="25"/>
        <v>970049576.87116528</v>
      </c>
      <c r="F235" s="3">
        <v>1.7999999999999999E-2</v>
      </c>
      <c r="G235" s="4">
        <f t="shared" si="24"/>
        <v>987510469.25484622</v>
      </c>
      <c r="H235" s="4"/>
      <c r="I235" s="5">
        <f xml:space="preserve"> N230</f>
        <v>33836019.047240198</v>
      </c>
      <c r="P235" s="4"/>
    </row>
    <row r="236" spans="1:16" s="3" customFormat="1" x14ac:dyDescent="0.3">
      <c r="B236" s="35"/>
      <c r="C236" s="3">
        <v>6</v>
      </c>
      <c r="D236" s="4">
        <f>K231</f>
        <v>55552672.666262031</v>
      </c>
      <c r="E236" s="4">
        <f t="shared" si="25"/>
        <v>1043063141.9211082</v>
      </c>
      <c r="F236" s="3">
        <v>1.7999999999999999E-2</v>
      </c>
      <c r="G236" s="4">
        <f t="shared" si="24"/>
        <v>1061838278.4756882</v>
      </c>
      <c r="H236" s="4"/>
      <c r="I236" s="5"/>
      <c r="P236" s="4"/>
    </row>
    <row r="237" spans="1:16" s="3" customFormat="1" x14ac:dyDescent="0.3">
      <c r="B237" s="35"/>
      <c r="C237" s="3">
        <v>7</v>
      </c>
      <c r="D237" s="4">
        <f>K231</f>
        <v>55552672.666262031</v>
      </c>
      <c r="E237" s="4">
        <f t="shared" si="25"/>
        <v>1117390951.1419501</v>
      </c>
      <c r="F237" s="3">
        <v>1.7999999999999999E-2</v>
      </c>
      <c r="G237" s="4">
        <f t="shared" si="24"/>
        <v>1137503988.2625053</v>
      </c>
      <c r="H237" s="4"/>
      <c r="I237" s="5"/>
      <c r="P237" s="4"/>
    </row>
    <row r="238" spans="1:16" s="3" customFormat="1" x14ac:dyDescent="0.3">
      <c r="B238" s="35"/>
      <c r="C238" s="3">
        <v>8</v>
      </c>
      <c r="D238" s="4">
        <f>K231</f>
        <v>55552672.666262031</v>
      </c>
      <c r="E238" s="4">
        <f t="shared" si="25"/>
        <v>1193056660.9287672</v>
      </c>
      <c r="F238" s="3">
        <v>1.7999999999999999E-2</v>
      </c>
      <c r="G238" s="4">
        <f t="shared" si="24"/>
        <v>1214531680.825485</v>
      </c>
      <c r="H238" s="4"/>
      <c r="I238" s="5"/>
      <c r="P238" s="4"/>
    </row>
    <row r="239" spans="1:16" s="3" customFormat="1" x14ac:dyDescent="0.3">
      <c r="B239" s="35"/>
      <c r="C239" s="3">
        <v>9</v>
      </c>
      <c r="D239" s="4">
        <f>K231</f>
        <v>55552672.666262031</v>
      </c>
      <c r="E239" s="4">
        <f t="shared" si="25"/>
        <v>1270084353.4917469</v>
      </c>
      <c r="F239" s="3">
        <v>1.7999999999999999E-2</v>
      </c>
      <c r="G239" s="4">
        <f t="shared" si="24"/>
        <v>1292945871.8545983</v>
      </c>
      <c r="H239" s="4"/>
      <c r="I239" s="5"/>
      <c r="P239" s="4"/>
    </row>
    <row r="240" spans="1:16" s="3" customFormat="1" x14ac:dyDescent="0.3">
      <c r="B240" s="35"/>
      <c r="C240" s="3">
        <v>10</v>
      </c>
      <c r="D240" s="4">
        <f>K231</f>
        <v>55552672.666262031</v>
      </c>
      <c r="E240" s="4">
        <f t="shared" si="25"/>
        <v>1348498544.5208602</v>
      </c>
      <c r="F240" s="3">
        <v>1.7999999999999999E-2</v>
      </c>
      <c r="G240" s="4">
        <f t="shared" si="24"/>
        <v>1372771518.3222356</v>
      </c>
      <c r="H240" s="4"/>
      <c r="I240" s="5"/>
      <c r="P240" s="4"/>
    </row>
    <row r="241" spans="1:16" s="3" customFormat="1" x14ac:dyDescent="0.3">
      <c r="B241" s="35"/>
      <c r="C241" s="3">
        <v>11</v>
      </c>
      <c r="D241" s="4">
        <f>K231</f>
        <v>55552672.666262031</v>
      </c>
      <c r="E241" s="4">
        <f t="shared" si="25"/>
        <v>1428324190.9884977</v>
      </c>
      <c r="F241" s="3">
        <v>1.7999999999999999E-2</v>
      </c>
      <c r="G241" s="4">
        <f t="shared" si="24"/>
        <v>1454034026.4262908</v>
      </c>
      <c r="H241" s="4"/>
      <c r="I241" s="5"/>
      <c r="P241" s="4"/>
    </row>
    <row r="242" spans="1:16" s="3" customFormat="1" x14ac:dyDescent="0.3">
      <c r="B242" s="35"/>
      <c r="C242" s="3">
        <v>12</v>
      </c>
      <c r="D242" s="4">
        <f>K231</f>
        <v>55552672.666262031</v>
      </c>
      <c r="E242" s="4">
        <f t="shared" si="25"/>
        <v>1469586699.0925527</v>
      </c>
      <c r="F242" s="3">
        <v>1.7999999999999999E-2</v>
      </c>
      <c r="G242" s="4">
        <f t="shared" si="24"/>
        <v>1496039259.6762185</v>
      </c>
      <c r="H242" s="4"/>
      <c r="I242" s="17">
        <v>40000000</v>
      </c>
      <c r="J242" s="4">
        <f xml:space="preserve"> (E231 + SUM(D232:D242)) - SUM(I232:I242)</f>
        <v>1259428124.9430485</v>
      </c>
      <c r="K242" s="9">
        <f xml:space="preserve"> G242 - J242</f>
        <v>236611134.73317003</v>
      </c>
      <c r="L242" s="3">
        <v>0.84</v>
      </c>
      <c r="M242" s="4">
        <f xml:space="preserve"> K242 * L242</f>
        <v>198753353.17586282</v>
      </c>
      <c r="N242" s="4">
        <f xml:space="preserve"> K242 - M242</f>
        <v>37857781.557307214</v>
      </c>
      <c r="O242" s="3">
        <f xml:space="preserve"> K242 / J242 * 100</f>
        <v>18.787188410920205</v>
      </c>
      <c r="P242" s="4"/>
    </row>
    <row r="243" spans="1:16" s="3" customFormat="1" x14ac:dyDescent="0.3">
      <c r="A243" s="3">
        <v>21</v>
      </c>
      <c r="B243" s="35">
        <v>2042</v>
      </c>
      <c r="C243" s="3">
        <v>1</v>
      </c>
      <c r="D243" s="4">
        <f>K243</f>
        <v>62334969.153175771</v>
      </c>
      <c r="E243" s="4">
        <f xml:space="preserve"> (G242 / 2) + D243 - I243</f>
        <v>810354598.99128509</v>
      </c>
      <c r="F243" s="3">
        <v>1.7999999999999999E-2</v>
      </c>
      <c r="G243" s="4">
        <f t="shared" ref="G243:G254" si="26" xml:space="preserve"> (E243 * F243) + E243</f>
        <v>824940981.77312827</v>
      </c>
      <c r="H243" s="4"/>
      <c r="I243" s="5"/>
      <c r="K243" s="6">
        <f xml:space="preserve"> ((G242 - I243) / 2 / 12)</f>
        <v>62334969.153175771</v>
      </c>
      <c r="M243" s="9">
        <f xml:space="preserve"> (G242 - I243) / 2</f>
        <v>748019629.83810925</v>
      </c>
      <c r="P243" s="4"/>
    </row>
    <row r="244" spans="1:16" x14ac:dyDescent="0.3">
      <c r="A244" s="3"/>
      <c r="B244" s="35"/>
      <c r="C244" s="3">
        <v>2</v>
      </c>
      <c r="D244" s="4">
        <f>K243</f>
        <v>62334969.153175771</v>
      </c>
      <c r="E244" s="4">
        <f t="shared" ref="E244:E254" si="27" xml:space="preserve"> G243 + D244 - I244</f>
        <v>887275950.9263041</v>
      </c>
      <c r="F244" s="3">
        <v>1.7999999999999999E-2</v>
      </c>
      <c r="G244" s="4">
        <f t="shared" si="26"/>
        <v>903246918.04297757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35"/>
      <c r="C245" s="3">
        <v>3</v>
      </c>
      <c r="D245" s="4">
        <f>K243</f>
        <v>62334969.153175771</v>
      </c>
      <c r="E245" s="4">
        <f t="shared" si="27"/>
        <v>965581887.1961534</v>
      </c>
      <c r="F245" s="3">
        <v>1.7999999999999999E-2</v>
      </c>
      <c r="G245" s="4">
        <f t="shared" si="26"/>
        <v>982962361.16568422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35"/>
      <c r="C246" s="3">
        <v>4</v>
      </c>
      <c r="D246" s="4">
        <f>K243</f>
        <v>62334969.153175771</v>
      </c>
      <c r="E246" s="4">
        <f t="shared" si="27"/>
        <v>1045297330.3188601</v>
      </c>
      <c r="F246" s="3">
        <v>1.7999999999999999E-2</v>
      </c>
      <c r="G246" s="4">
        <f t="shared" si="26"/>
        <v>1064112682.2645996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35"/>
      <c r="C247" s="3">
        <v>5</v>
      </c>
      <c r="D247" s="4">
        <f>K243</f>
        <v>62334969.153175771</v>
      </c>
      <c r="E247" s="4">
        <f t="shared" si="27"/>
        <v>1088589869.8604681</v>
      </c>
      <c r="F247" s="3">
        <v>1.7999999999999999E-2</v>
      </c>
      <c r="G247" s="4">
        <f t="shared" si="26"/>
        <v>1108184487.5179565</v>
      </c>
      <c r="H247" s="4"/>
      <c r="I247" s="5">
        <f xml:space="preserve"> N242</f>
        <v>37857781.557307214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35"/>
      <c r="C248" s="3">
        <v>6</v>
      </c>
      <c r="D248" s="4">
        <f>K243</f>
        <v>62334969.153175771</v>
      </c>
      <c r="E248" s="4">
        <f t="shared" si="27"/>
        <v>1170519456.6711323</v>
      </c>
      <c r="F248" s="3">
        <v>1.7999999999999999E-2</v>
      </c>
      <c r="G248" s="4">
        <f t="shared" si="26"/>
        <v>1191588806.8912127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35"/>
      <c r="C249" s="3">
        <v>7</v>
      </c>
      <c r="D249" s="4">
        <f>K243</f>
        <v>62334969.153175771</v>
      </c>
      <c r="E249" s="4">
        <f t="shared" si="27"/>
        <v>1253923776.0443885</v>
      </c>
      <c r="F249" s="3">
        <v>1.7999999999999999E-2</v>
      </c>
      <c r="G249" s="4">
        <f t="shared" si="26"/>
        <v>1276494404.0131874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35"/>
      <c r="C250" s="3">
        <v>8</v>
      </c>
      <c r="D250" s="4">
        <f>K243</f>
        <v>62334969.153175771</v>
      </c>
      <c r="E250" s="4">
        <f t="shared" si="27"/>
        <v>1338829373.1663632</v>
      </c>
      <c r="F250" s="3">
        <v>1.7999999999999999E-2</v>
      </c>
      <c r="G250" s="4">
        <f t="shared" si="26"/>
        <v>1362928301.8833578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35"/>
      <c r="C251" s="3">
        <v>9</v>
      </c>
      <c r="D251" s="4">
        <f>K243</f>
        <v>62334969.153175771</v>
      </c>
      <c r="E251" s="4">
        <f t="shared" si="27"/>
        <v>1425263271.0365336</v>
      </c>
      <c r="F251" s="3">
        <v>1.7999999999999999E-2</v>
      </c>
      <c r="G251" s="4">
        <f t="shared" si="26"/>
        <v>1450918009.9151912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35"/>
      <c r="C252" s="3">
        <v>10</v>
      </c>
      <c r="D252" s="4">
        <f>K243</f>
        <v>62334969.153175771</v>
      </c>
      <c r="E252" s="4">
        <f t="shared" si="27"/>
        <v>1513252979.068367</v>
      </c>
      <c r="F252" s="3">
        <v>1.7999999999999999E-2</v>
      </c>
      <c r="G252" s="4">
        <f t="shared" si="26"/>
        <v>1540491532.6915977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35"/>
      <c r="C253" s="3">
        <v>11</v>
      </c>
      <c r="D253" s="4">
        <f>K243</f>
        <v>62334969.153175771</v>
      </c>
      <c r="E253" s="4">
        <f t="shared" si="27"/>
        <v>1602826501.8447735</v>
      </c>
      <c r="F253" s="3">
        <v>1.7999999999999999E-2</v>
      </c>
      <c r="G253" s="4">
        <f t="shared" si="26"/>
        <v>1631677378.8779795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35"/>
      <c r="C254" s="3">
        <v>12</v>
      </c>
      <c r="D254" s="4">
        <f>K243</f>
        <v>62334969.153175771</v>
      </c>
      <c r="E254" s="4">
        <f t="shared" si="27"/>
        <v>1694012348.0311553</v>
      </c>
      <c r="F254" s="3">
        <v>1.7999999999999999E-2</v>
      </c>
      <c r="G254" s="4">
        <f t="shared" si="26"/>
        <v>1724504570.295716</v>
      </c>
      <c r="H254" s="4"/>
      <c r="I254" s="5"/>
      <c r="J254" s="4">
        <f xml:space="preserve"> (E243 + SUM(D244:D254)) - SUM(I244:I254)</f>
        <v>1458181478.1189115</v>
      </c>
      <c r="K254" s="9">
        <f xml:space="preserve"> G254 - J254</f>
        <v>266323092.17680454</v>
      </c>
      <c r="L254" s="3">
        <v>0.84</v>
      </c>
      <c r="M254" s="4">
        <f xml:space="preserve"> K254 * L254</f>
        <v>223711397.42851582</v>
      </c>
      <c r="N254" s="4">
        <f xml:space="preserve"> K254 - M254</f>
        <v>42611694.748288721</v>
      </c>
      <c r="O254" s="3">
        <f xml:space="preserve"> K254 / J254 * 100</f>
        <v>18.264056715380008</v>
      </c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topLeftCell="A142" workbookViewId="0">
      <selection activeCell="I146" sqref="I146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5" t="s">
        <v>21</v>
      </c>
      <c r="E1" s="25" t="s">
        <v>25</v>
      </c>
      <c r="F1" s="25" t="s">
        <v>22</v>
      </c>
      <c r="G1" s="25" t="s">
        <v>23</v>
      </c>
      <c r="H1" s="25" t="s">
        <v>20</v>
      </c>
      <c r="I1" s="26" t="s">
        <v>26</v>
      </c>
      <c r="N1" s="25" t="s">
        <v>2</v>
      </c>
    </row>
    <row r="2" spans="1:16" x14ac:dyDescent="0.3">
      <c r="A2" t="s">
        <v>24</v>
      </c>
      <c r="E2">
        <v>0</v>
      </c>
      <c r="G2">
        <v>0</v>
      </c>
    </row>
    <row r="3" spans="1:16" s="8" customFormat="1" x14ac:dyDescent="0.3">
      <c r="A3" s="8">
        <v>1</v>
      </c>
      <c r="B3" s="36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36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36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36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1" customFormat="1" x14ac:dyDescent="0.3">
      <c r="B7" s="36"/>
      <c r="C7" s="21">
        <v>5</v>
      </c>
      <c r="D7" s="22">
        <v>2520000</v>
      </c>
      <c r="E7" s="22">
        <f t="shared" si="0"/>
        <v>12007323.16488</v>
      </c>
      <c r="F7" s="21">
        <v>1.7999999999999999E-2</v>
      </c>
      <c r="G7" s="22">
        <f t="shared" si="1"/>
        <v>12223454.981847839</v>
      </c>
      <c r="H7" s="22"/>
      <c r="I7" s="23">
        <v>1000000</v>
      </c>
      <c r="K7" s="27"/>
      <c r="P7" s="22"/>
    </row>
    <row r="8" spans="1:16" s="8" customFormat="1" x14ac:dyDescent="0.3">
      <c r="B8" s="36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1" customFormat="1" x14ac:dyDescent="0.3">
      <c r="B9" s="36"/>
      <c r="C9" s="21">
        <v>7</v>
      </c>
      <c r="D9" s="9">
        <v>2500000</v>
      </c>
      <c r="E9" s="22">
        <f t="shared" si="0"/>
        <v>16888477.171521101</v>
      </c>
      <c r="F9" s="21">
        <v>1.7999999999999999E-2</v>
      </c>
      <c r="G9" s="22">
        <f t="shared" si="1"/>
        <v>17192469.760608479</v>
      </c>
      <c r="H9" s="22"/>
      <c r="I9" s="23">
        <v>600000</v>
      </c>
      <c r="P9" s="22"/>
    </row>
    <row r="10" spans="1:16" s="21" customFormat="1" x14ac:dyDescent="0.3">
      <c r="B10" s="36"/>
      <c r="C10" s="21">
        <v>8</v>
      </c>
      <c r="D10" s="22">
        <v>2500000</v>
      </c>
      <c r="E10" s="22">
        <f t="shared" si="0"/>
        <v>14635925.760608479</v>
      </c>
      <c r="F10" s="21">
        <v>1.7999999999999999E-2</v>
      </c>
      <c r="G10" s="22">
        <f t="shared" si="1"/>
        <v>14899372.424299432</v>
      </c>
      <c r="H10" s="22"/>
      <c r="I10" s="23">
        <v>5056544</v>
      </c>
      <c r="P10" s="22"/>
    </row>
    <row r="11" spans="1:16" s="8" customFormat="1" x14ac:dyDescent="0.3">
      <c r="B11" s="36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36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36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18" customFormat="1" x14ac:dyDescent="0.3">
      <c r="B14" s="36"/>
      <c r="C14" s="18">
        <v>12</v>
      </c>
      <c r="D14" s="19">
        <v>2500000</v>
      </c>
      <c r="E14" s="19">
        <f t="shared" si="0"/>
        <v>17082080.366347998</v>
      </c>
      <c r="F14" s="18">
        <v>1.7999999999999999E-2</v>
      </c>
      <c r="G14" s="19">
        <f t="shared" si="1"/>
        <v>17389557.812942263</v>
      </c>
      <c r="H14" s="19"/>
      <c r="I14" s="20">
        <v>12000000</v>
      </c>
      <c r="J14" s="19">
        <f xml:space="preserve"> (G2 + SUM(D3:D14)) - SUM(I3:I14)</f>
        <v>14363456</v>
      </c>
      <c r="K14" s="19">
        <f xml:space="preserve"> G14 - J14</f>
        <v>3026101.8129422627</v>
      </c>
      <c r="L14" s="18">
        <v>0.84</v>
      </c>
      <c r="M14" s="19">
        <f xml:space="preserve"> K14 * L14</f>
        <v>2541925.5228715008</v>
      </c>
      <c r="N14" s="19">
        <f xml:space="preserve"> K14 - M14</f>
        <v>484176.29007076193</v>
      </c>
      <c r="O14" s="18">
        <f xml:space="preserve"> K14 / J14 * 100</f>
        <v>21.068061982730775</v>
      </c>
      <c r="P14" s="19"/>
    </row>
    <row r="15" spans="1:16" s="8" customFormat="1" x14ac:dyDescent="0.3">
      <c r="A15" s="8">
        <v>2</v>
      </c>
      <c r="B15" s="36">
        <v>2023</v>
      </c>
      <c r="C15" s="8">
        <v>1</v>
      </c>
      <c r="D15" s="9">
        <f xml:space="preserve"> K15</f>
        <v>3224564.9088725941</v>
      </c>
      <c r="E15" s="9">
        <f xml:space="preserve"> (G14 / 2) + D15 - I15</f>
        <v>8419343.8153437264</v>
      </c>
      <c r="F15" s="8">
        <v>1.7999999999999999E-2</v>
      </c>
      <c r="G15" s="9">
        <f xml:space="preserve"> (E15 * F15) + E15</f>
        <v>8570892.0040199142</v>
      </c>
      <c r="H15" s="9"/>
      <c r="I15" s="10">
        <v>3500000</v>
      </c>
      <c r="K15" s="11">
        <f xml:space="preserve"> (G14 / 2 / 12) +2500000</f>
        <v>3224564.9088725941</v>
      </c>
      <c r="M15" s="9">
        <f xml:space="preserve"> (G14 / 2 )</f>
        <v>8694778.9064711314</v>
      </c>
      <c r="P15" s="9"/>
    </row>
    <row r="16" spans="1:16" s="8" customFormat="1" x14ac:dyDescent="0.3">
      <c r="B16" s="36"/>
      <c r="C16" s="8">
        <v>2</v>
      </c>
      <c r="D16" s="9">
        <f xml:space="preserve"> K15</f>
        <v>3224564.9088725941</v>
      </c>
      <c r="E16" s="9">
        <f t="shared" ref="E16:E26" si="2" xml:space="preserve"> G15 + D16 - I16</f>
        <v>8295456.9128925093</v>
      </c>
      <c r="F16" s="8">
        <v>1.7999999999999999E-2</v>
      </c>
      <c r="G16" s="9">
        <f xml:space="preserve"> (E16 * F16) + E16</f>
        <v>8444775.1373245753</v>
      </c>
      <c r="H16" s="9"/>
      <c r="I16" s="10">
        <v>3500000</v>
      </c>
      <c r="P16" s="9"/>
    </row>
    <row r="17" spans="1:16" s="8" customFormat="1" x14ac:dyDescent="0.3">
      <c r="B17" s="36"/>
      <c r="C17" s="8">
        <v>3</v>
      </c>
      <c r="D17" s="9">
        <f xml:space="preserve"> K15</f>
        <v>3224564.9088725941</v>
      </c>
      <c r="E17" s="9">
        <f t="shared" si="2"/>
        <v>11669340.046197169</v>
      </c>
      <c r="F17" s="8">
        <v>1.7999999999999999E-2</v>
      </c>
      <c r="G17" s="9">
        <f xml:space="preserve"> (E17 * F17) + E17</f>
        <v>11879388.167028718</v>
      </c>
      <c r="H17" s="9"/>
      <c r="I17" s="10">
        <v>0</v>
      </c>
      <c r="P17" s="9"/>
    </row>
    <row r="18" spans="1:16" s="8" customFormat="1" x14ac:dyDescent="0.3">
      <c r="B18" s="36"/>
      <c r="C18" s="8">
        <v>4</v>
      </c>
      <c r="D18" s="9">
        <f xml:space="preserve"> K15</f>
        <v>3224564.9088725941</v>
      </c>
      <c r="E18" s="9">
        <f t="shared" si="2"/>
        <v>15103953.075901311</v>
      </c>
      <c r="F18" s="8">
        <v>1.7999999999999999E-2</v>
      </c>
      <c r="G18" s="9">
        <f t="shared" ref="G18:G26" si="3" xml:space="preserve"> (E18 * F18) + E18</f>
        <v>15375824.231267534</v>
      </c>
      <c r="H18" s="9"/>
      <c r="I18" s="10">
        <v>0</v>
      </c>
      <c r="P18" s="9"/>
    </row>
    <row r="19" spans="1:16" s="8" customFormat="1" x14ac:dyDescent="0.3">
      <c r="B19" s="36"/>
      <c r="C19" s="8">
        <v>5</v>
      </c>
      <c r="D19" s="9">
        <f xml:space="preserve"> K15</f>
        <v>3224564.9088725941</v>
      </c>
      <c r="E19" s="9">
        <f t="shared" si="2"/>
        <v>18116212.850069366</v>
      </c>
      <c r="F19" s="8">
        <v>1.7999999999999999E-2</v>
      </c>
      <c r="G19" s="9">
        <f t="shared" si="3"/>
        <v>18442304.681370616</v>
      </c>
      <c r="H19" s="9"/>
      <c r="I19" s="10">
        <f xml:space="preserve"> N14</f>
        <v>484176.29007076193</v>
      </c>
      <c r="P19" s="9"/>
    </row>
    <row r="20" spans="1:16" s="8" customFormat="1" x14ac:dyDescent="0.3">
      <c r="B20" s="36"/>
      <c r="C20" s="8">
        <v>6</v>
      </c>
      <c r="D20" s="9">
        <f xml:space="preserve"> K15</f>
        <v>3224564.9088725941</v>
      </c>
      <c r="E20" s="9">
        <f t="shared" si="2"/>
        <v>21666869.590243209</v>
      </c>
      <c r="F20" s="8">
        <v>1.7999999999999999E-2</v>
      </c>
      <c r="G20" s="9">
        <f t="shared" si="3"/>
        <v>22056873.242867585</v>
      </c>
      <c r="H20" s="9"/>
      <c r="I20" s="10">
        <v>0</v>
      </c>
      <c r="P20" s="9"/>
    </row>
    <row r="21" spans="1:16" s="8" customFormat="1" x14ac:dyDescent="0.3">
      <c r="B21" s="36"/>
      <c r="C21" s="8">
        <v>7</v>
      </c>
      <c r="D21" s="9">
        <f xml:space="preserve"> K15</f>
        <v>3224564.9088725941</v>
      </c>
      <c r="E21" s="9">
        <f t="shared" si="2"/>
        <v>25281438.151740178</v>
      </c>
      <c r="F21" s="8">
        <v>1.7999999999999999E-2</v>
      </c>
      <c r="G21" s="9">
        <f t="shared" si="3"/>
        <v>25736504.038471501</v>
      </c>
      <c r="H21" s="9"/>
      <c r="I21" s="10">
        <v>0</v>
      </c>
      <c r="P21" s="9"/>
    </row>
    <row r="22" spans="1:16" s="8" customFormat="1" x14ac:dyDescent="0.3">
      <c r="B22" s="36"/>
      <c r="C22" s="8">
        <v>8</v>
      </c>
      <c r="D22" s="9">
        <f xml:space="preserve"> K15</f>
        <v>3224564.9088725941</v>
      </c>
      <c r="E22" s="9">
        <f t="shared" si="2"/>
        <v>28961068.947344095</v>
      </c>
      <c r="F22" s="8">
        <v>1.7999999999999999E-2</v>
      </c>
      <c r="G22" s="9">
        <f t="shared" si="3"/>
        <v>29482368.18839629</v>
      </c>
      <c r="H22" s="9"/>
      <c r="I22" s="10">
        <v>0</v>
      </c>
      <c r="P22" s="9"/>
    </row>
    <row r="23" spans="1:16" s="8" customFormat="1" x14ac:dyDescent="0.3">
      <c r="B23" s="36"/>
      <c r="C23" s="8">
        <v>9</v>
      </c>
      <c r="D23" s="9">
        <f xml:space="preserve"> K15</f>
        <v>3224564.9088725941</v>
      </c>
      <c r="E23" s="9">
        <f t="shared" si="2"/>
        <v>32706933.097268883</v>
      </c>
      <c r="F23" s="8">
        <v>1.7999999999999999E-2</v>
      </c>
      <c r="G23" s="9">
        <f t="shared" si="3"/>
        <v>33295657.893019725</v>
      </c>
      <c r="H23" s="9"/>
      <c r="I23" s="10">
        <v>0</v>
      </c>
      <c r="P23" s="9"/>
    </row>
    <row r="24" spans="1:16" s="8" customFormat="1" x14ac:dyDescent="0.3">
      <c r="B24" s="36"/>
      <c r="C24" s="8">
        <v>10</v>
      </c>
      <c r="D24" s="9">
        <f xml:space="preserve"> K15</f>
        <v>3224564.9088725941</v>
      </c>
      <c r="E24" s="9">
        <f t="shared" si="2"/>
        <v>36520222.801892318</v>
      </c>
      <c r="F24" s="8">
        <v>1.7999999999999999E-2</v>
      </c>
      <c r="G24" s="9">
        <f t="shared" si="3"/>
        <v>37177586.812326379</v>
      </c>
      <c r="H24" s="9"/>
      <c r="I24" s="10">
        <v>0</v>
      </c>
      <c r="P24" s="9"/>
    </row>
    <row r="25" spans="1:16" s="8" customFormat="1" x14ac:dyDescent="0.3">
      <c r="B25" s="36"/>
      <c r="C25" s="8">
        <v>11</v>
      </c>
      <c r="D25" s="9">
        <f xml:space="preserve"> K15</f>
        <v>3224564.9088725941</v>
      </c>
      <c r="E25" s="9">
        <f t="shared" si="2"/>
        <v>40402151.721198976</v>
      </c>
      <c r="F25" s="8">
        <v>1.7999999999999999E-2</v>
      </c>
      <c r="G25" s="9">
        <f t="shared" si="3"/>
        <v>41129390.452180557</v>
      </c>
      <c r="H25" s="9"/>
      <c r="I25" s="10">
        <v>0</v>
      </c>
      <c r="P25" s="9"/>
    </row>
    <row r="26" spans="1:16" s="18" customFormat="1" x14ac:dyDescent="0.3">
      <c r="B26" s="36"/>
      <c r="C26" s="18">
        <v>12</v>
      </c>
      <c r="D26" s="19">
        <f xml:space="preserve"> K15</f>
        <v>3224564.9088725941</v>
      </c>
      <c r="E26" s="19">
        <f t="shared" si="2"/>
        <v>44353955.361053154</v>
      </c>
      <c r="F26" s="18">
        <v>1.7999999999999999E-2</v>
      </c>
      <c r="G26" s="19">
        <f t="shared" si="3"/>
        <v>45152326.557552114</v>
      </c>
      <c r="H26" s="19"/>
      <c r="I26" s="20">
        <v>0</v>
      </c>
      <c r="J26" s="19">
        <f xml:space="preserve"> (E15 + SUM(D16:D26)) - SUM(I15:I26)</f>
        <v>36405381.522871487</v>
      </c>
      <c r="K26" s="19">
        <f xml:space="preserve"> G26 - J26</f>
        <v>8746945.0346806273</v>
      </c>
      <c r="L26" s="18">
        <v>0.84</v>
      </c>
      <c r="M26" s="19">
        <f xml:space="preserve"> K26 * L26</f>
        <v>7347433.8291317271</v>
      </c>
      <c r="N26" s="19">
        <f xml:space="preserve"> K26 - M26</f>
        <v>1399511.2055489002</v>
      </c>
      <c r="O26" s="18">
        <f xml:space="preserve"> K26 / J26 * 100</f>
        <v>24.026516599435734</v>
      </c>
      <c r="P26" s="19"/>
    </row>
    <row r="27" spans="1:16" s="8" customFormat="1" x14ac:dyDescent="0.3">
      <c r="A27" s="8">
        <v>3</v>
      </c>
      <c r="B27" s="36">
        <v>2024</v>
      </c>
      <c r="C27" s="8">
        <v>1</v>
      </c>
      <c r="D27" s="9">
        <f>K27</f>
        <v>4381346.9398980048</v>
      </c>
      <c r="E27" s="9">
        <f xml:space="preserve"> (G26 / 2) + D27 - I27</f>
        <v>26957510.218674064</v>
      </c>
      <c r="F27" s="8">
        <v>1.7999999999999999E-2</v>
      </c>
      <c r="G27" s="9">
        <f xml:space="preserve"> (E27 * F27) + E27</f>
        <v>27442745.402610198</v>
      </c>
      <c r="H27" s="9"/>
      <c r="I27" s="10">
        <v>0</v>
      </c>
      <c r="K27" s="11">
        <f xml:space="preserve"> (G26 / 2 / 12) +2500000</f>
        <v>4381346.9398980048</v>
      </c>
      <c r="M27" s="9">
        <f xml:space="preserve"> (G26 / 2 )</f>
        <v>22576163.278776057</v>
      </c>
      <c r="P27" s="9"/>
    </row>
    <row r="28" spans="1:16" s="8" customFormat="1" x14ac:dyDescent="0.3">
      <c r="B28" s="36"/>
      <c r="C28" s="8">
        <v>2</v>
      </c>
      <c r="D28" s="9">
        <f>K27</f>
        <v>4381346.9398980048</v>
      </c>
      <c r="E28" s="9">
        <f t="shared" ref="E28:E38" si="4" xml:space="preserve"> G27 + D28 - I28</f>
        <v>31824092.342508204</v>
      </c>
      <c r="F28" s="8">
        <v>1.7999999999999999E-2</v>
      </c>
      <c r="G28" s="9">
        <f xml:space="preserve"> (E28 * F28) + E28</f>
        <v>32396926.004673351</v>
      </c>
      <c r="H28" s="9"/>
      <c r="I28" s="10">
        <v>0</v>
      </c>
      <c r="P28" s="9"/>
    </row>
    <row r="29" spans="1:16" s="8" customFormat="1" x14ac:dyDescent="0.3">
      <c r="B29" s="36"/>
      <c r="C29" s="8">
        <v>3</v>
      </c>
      <c r="D29" s="9">
        <f>K27</f>
        <v>4381346.9398980048</v>
      </c>
      <c r="E29" s="9">
        <f t="shared" si="4"/>
        <v>36778272.944571353</v>
      </c>
      <c r="F29" s="8">
        <v>1.7999999999999999E-2</v>
      </c>
      <c r="G29" s="9">
        <f xml:space="preserve"> (E29 * F29) + E29</f>
        <v>37440281.857573636</v>
      </c>
      <c r="H29" s="9"/>
      <c r="I29" s="10">
        <v>0</v>
      </c>
      <c r="P29" s="9"/>
    </row>
    <row r="30" spans="1:16" s="8" customFormat="1" x14ac:dyDescent="0.3">
      <c r="B30" s="36"/>
      <c r="C30" s="8">
        <v>4</v>
      </c>
      <c r="D30" s="9">
        <f>K27</f>
        <v>4381346.9398980048</v>
      </c>
      <c r="E30" s="9">
        <f t="shared" si="4"/>
        <v>41821628.797471642</v>
      </c>
      <c r="F30" s="8">
        <v>1.7999999999999999E-2</v>
      </c>
      <c r="G30" s="9">
        <f t="shared" ref="G30:G93" si="5" xml:space="preserve"> (E30 * F30) + E30</f>
        <v>42574418.11582613</v>
      </c>
      <c r="H30" s="9"/>
      <c r="I30" s="10">
        <v>0</v>
      </c>
      <c r="P30" s="9"/>
    </row>
    <row r="31" spans="1:16" s="8" customFormat="1" x14ac:dyDescent="0.3">
      <c r="B31" s="36"/>
      <c r="C31" s="8">
        <v>5</v>
      </c>
      <c r="D31" s="9">
        <f>K27</f>
        <v>4381346.9398980048</v>
      </c>
      <c r="E31" s="9">
        <f t="shared" si="4"/>
        <v>45556253.850175239</v>
      </c>
      <c r="F31" s="8">
        <v>1.7999999999999999E-2</v>
      </c>
      <c r="G31" s="9">
        <f t="shared" si="5"/>
        <v>46376266.419478394</v>
      </c>
      <c r="H31" s="9"/>
      <c r="I31" s="10">
        <f xml:space="preserve"> N26</f>
        <v>1399511.2055489002</v>
      </c>
      <c r="P31" s="9"/>
    </row>
    <row r="32" spans="1:16" s="8" customFormat="1" x14ac:dyDescent="0.3">
      <c r="B32" s="36"/>
      <c r="C32" s="8">
        <v>6</v>
      </c>
      <c r="D32" s="9">
        <f>K27</f>
        <v>4381346.9398980048</v>
      </c>
      <c r="E32" s="9">
        <f t="shared" si="4"/>
        <v>50757613.359376401</v>
      </c>
      <c r="F32" s="8">
        <v>1.7999999999999999E-2</v>
      </c>
      <c r="G32" s="9">
        <f t="shared" si="5"/>
        <v>51671250.399845175</v>
      </c>
      <c r="H32" s="9"/>
      <c r="I32" s="10">
        <v>0</v>
      </c>
      <c r="P32" s="9"/>
    </row>
    <row r="33" spans="1:16" s="8" customFormat="1" x14ac:dyDescent="0.3">
      <c r="B33" s="36"/>
      <c r="C33" s="8">
        <v>7</v>
      </c>
      <c r="D33" s="9">
        <f>K27</f>
        <v>4381346.9398980048</v>
      </c>
      <c r="E33" s="9">
        <f t="shared" si="4"/>
        <v>56052597.339743182</v>
      </c>
      <c r="F33" s="8">
        <v>1.7999999999999999E-2</v>
      </c>
      <c r="G33" s="9">
        <f t="shared" si="5"/>
        <v>57061544.091858558</v>
      </c>
      <c r="H33" s="9"/>
      <c r="I33" s="10">
        <v>0</v>
      </c>
      <c r="P33" s="9"/>
    </row>
    <row r="34" spans="1:16" s="8" customFormat="1" x14ac:dyDescent="0.3">
      <c r="B34" s="36"/>
      <c r="C34" s="8">
        <v>8</v>
      </c>
      <c r="D34" s="9">
        <f>K27</f>
        <v>4381346.9398980048</v>
      </c>
      <c r="E34" s="9">
        <f t="shared" si="4"/>
        <v>61442891.031756565</v>
      </c>
      <c r="F34" s="8">
        <v>1.7999999999999999E-2</v>
      </c>
      <c r="G34" s="9">
        <f t="shared" si="5"/>
        <v>62548863.070328183</v>
      </c>
      <c r="H34" s="9"/>
      <c r="I34" s="10">
        <v>0</v>
      </c>
      <c r="P34" s="9"/>
    </row>
    <row r="35" spans="1:16" s="8" customFormat="1" x14ac:dyDescent="0.3">
      <c r="B35" s="36"/>
      <c r="C35" s="8">
        <v>9</v>
      </c>
      <c r="D35" s="9">
        <f>K27</f>
        <v>4381346.9398980048</v>
      </c>
      <c r="E35" s="9">
        <f t="shared" si="4"/>
        <v>66930210.01022619</v>
      </c>
      <c r="F35" s="8">
        <v>1.7999999999999999E-2</v>
      </c>
      <c r="G35" s="9">
        <f t="shared" si="5"/>
        <v>68134953.790410265</v>
      </c>
      <c r="H35" s="9"/>
      <c r="I35" s="10">
        <v>0</v>
      </c>
      <c r="P35" s="9"/>
    </row>
    <row r="36" spans="1:16" s="8" customFormat="1" x14ac:dyDescent="0.3">
      <c r="B36" s="36"/>
      <c r="C36" s="8">
        <v>10</v>
      </c>
      <c r="D36" s="9">
        <f>K27</f>
        <v>4381346.9398980048</v>
      </c>
      <c r="E36" s="9">
        <f t="shared" si="4"/>
        <v>72516300.730308264</v>
      </c>
      <c r="F36" s="8">
        <v>1.7999999999999999E-2</v>
      </c>
      <c r="G36" s="9">
        <f t="shared" si="5"/>
        <v>73821594.143453807</v>
      </c>
      <c r="H36" s="9"/>
      <c r="I36" s="10">
        <v>0</v>
      </c>
      <c r="P36" s="9"/>
    </row>
    <row r="37" spans="1:16" s="8" customFormat="1" x14ac:dyDescent="0.3">
      <c r="B37" s="36"/>
      <c r="C37" s="8">
        <v>11</v>
      </c>
      <c r="D37" s="9">
        <f>K27</f>
        <v>4381346.9398980048</v>
      </c>
      <c r="E37" s="9">
        <f t="shared" si="4"/>
        <v>78202941.083351806</v>
      </c>
      <c r="F37" s="8">
        <v>1.7999999999999999E-2</v>
      </c>
      <c r="G37" s="9">
        <f t="shared" si="5"/>
        <v>79610594.022852138</v>
      </c>
      <c r="H37" s="9"/>
      <c r="I37" s="10">
        <v>0</v>
      </c>
      <c r="P37" s="9"/>
    </row>
    <row r="38" spans="1:16" s="18" customFormat="1" x14ac:dyDescent="0.3">
      <c r="B38" s="36"/>
      <c r="C38" s="18">
        <v>12</v>
      </c>
      <c r="D38" s="19">
        <f>K27</f>
        <v>4381346.9398980048</v>
      </c>
      <c r="E38" s="19">
        <f t="shared" si="4"/>
        <v>83991940.962750137</v>
      </c>
      <c r="F38" s="18">
        <v>1.7999999999999999E-2</v>
      </c>
      <c r="G38" s="19">
        <f t="shared" si="5"/>
        <v>85503795.900079638</v>
      </c>
      <c r="H38" s="19"/>
      <c r="I38" s="20">
        <v>0</v>
      </c>
      <c r="J38" s="19">
        <f xml:space="preserve"> (E27 + SUM(D28:D38)) - SUM(I27:I38)</f>
        <v>73752815.352003232</v>
      </c>
      <c r="K38" s="19">
        <f xml:space="preserve"> G38 - J38</f>
        <v>11750980.548076406</v>
      </c>
      <c r="L38" s="18">
        <v>0.84</v>
      </c>
      <c r="M38" s="19">
        <f xml:space="preserve"> K38 * L38</f>
        <v>9870823.66038418</v>
      </c>
      <c r="N38" s="19">
        <f xml:space="preserve"> K38 - M38</f>
        <v>1880156.8876922261</v>
      </c>
      <c r="O38" s="18">
        <f xml:space="preserve"> K38 / J38 * 100</f>
        <v>15.932924718862591</v>
      </c>
      <c r="P38" s="19"/>
    </row>
    <row r="39" spans="1:16" s="8" customFormat="1" x14ac:dyDescent="0.3">
      <c r="A39" s="8">
        <v>4</v>
      </c>
      <c r="B39" s="36">
        <v>2025</v>
      </c>
      <c r="C39" s="8">
        <v>1</v>
      </c>
      <c r="D39" s="9">
        <f>K39</f>
        <v>6062658.1625033189</v>
      </c>
      <c r="E39" s="9">
        <f xml:space="preserve"> (G38 / 2) + D39 - I39</f>
        <v>48814556.112543136</v>
      </c>
      <c r="F39" s="8">
        <v>1.7999999999999999E-2</v>
      </c>
      <c r="G39" s="9">
        <f t="shared" si="5"/>
        <v>49693218.122568913</v>
      </c>
      <c r="H39" s="9"/>
      <c r="I39" s="10">
        <v>0</v>
      </c>
      <c r="K39" s="11">
        <f xml:space="preserve"> ((G38 - I39) / 2 / 12) +2500000</f>
        <v>6062658.1625033189</v>
      </c>
      <c r="M39" s="9">
        <f xml:space="preserve"> (G38 / 2 )</f>
        <v>42751897.950039819</v>
      </c>
      <c r="P39" s="9"/>
    </row>
    <row r="40" spans="1:16" s="8" customFormat="1" x14ac:dyDescent="0.3">
      <c r="B40" s="36"/>
      <c r="C40" s="8">
        <v>2</v>
      </c>
      <c r="D40" s="9">
        <f>K39</f>
        <v>6062658.1625033189</v>
      </c>
      <c r="E40" s="9">
        <f t="shared" ref="E40:E50" si="6" xml:space="preserve"> G39 + D40 - I40</f>
        <v>55755876.28507223</v>
      </c>
      <c r="F40" s="8">
        <v>1.7999999999999999E-2</v>
      </c>
      <c r="G40" s="9">
        <f t="shared" si="5"/>
        <v>56759482.058203533</v>
      </c>
      <c r="H40" s="9"/>
      <c r="I40" s="10">
        <v>0</v>
      </c>
      <c r="P40" s="9"/>
    </row>
    <row r="41" spans="1:16" s="8" customFormat="1" x14ac:dyDescent="0.3">
      <c r="B41" s="36"/>
      <c r="C41" s="8">
        <v>3</v>
      </c>
      <c r="D41" s="9">
        <f>K39</f>
        <v>6062658.1625033189</v>
      </c>
      <c r="E41" s="9">
        <f t="shared" si="6"/>
        <v>62822140.22070685</v>
      </c>
      <c r="F41" s="8">
        <v>1.7999999999999999E-2</v>
      </c>
      <c r="G41" s="9">
        <f t="shared" si="5"/>
        <v>63952938.74467957</v>
      </c>
      <c r="H41" s="9"/>
      <c r="I41" s="10">
        <v>0</v>
      </c>
      <c r="P41" s="9"/>
    </row>
    <row r="42" spans="1:16" s="8" customFormat="1" x14ac:dyDescent="0.3">
      <c r="B42" s="36"/>
      <c r="C42" s="8">
        <v>4</v>
      </c>
      <c r="D42" s="9">
        <f>K39</f>
        <v>6062658.1625033189</v>
      </c>
      <c r="E42" s="9">
        <f t="shared" si="6"/>
        <v>70015596.907182887</v>
      </c>
      <c r="F42" s="8">
        <v>1.7999999999999999E-2</v>
      </c>
      <c r="G42" s="9">
        <f t="shared" si="5"/>
        <v>71275877.651512176</v>
      </c>
      <c r="H42" s="9"/>
      <c r="I42" s="10">
        <v>0</v>
      </c>
      <c r="P42" s="9"/>
    </row>
    <row r="43" spans="1:16" s="8" customFormat="1" x14ac:dyDescent="0.3">
      <c r="B43" s="36"/>
      <c r="C43" s="8">
        <v>5</v>
      </c>
      <c r="D43" s="9">
        <f>K39</f>
        <v>6062658.1625033189</v>
      </c>
      <c r="E43" s="9">
        <f t="shared" si="6"/>
        <v>75458378.926323265</v>
      </c>
      <c r="F43" s="8">
        <v>1.7999999999999999E-2</v>
      </c>
      <c r="G43" s="9">
        <f t="shared" si="5"/>
        <v>76816629.746997088</v>
      </c>
      <c r="H43" s="9"/>
      <c r="I43" s="10">
        <f xml:space="preserve"> N38</f>
        <v>1880156.8876922261</v>
      </c>
      <c r="P43" s="9"/>
    </row>
    <row r="44" spans="1:16" s="8" customFormat="1" x14ac:dyDescent="0.3">
      <c r="B44" s="36"/>
      <c r="C44" s="8">
        <v>6</v>
      </c>
      <c r="D44" s="9">
        <f>K39</f>
        <v>6062658.1625033189</v>
      </c>
      <c r="E44" s="9">
        <f t="shared" si="6"/>
        <v>82879287.909500405</v>
      </c>
      <c r="F44" s="8">
        <v>1.7999999999999999E-2</v>
      </c>
      <c r="G44" s="9">
        <f t="shared" si="5"/>
        <v>84371115.091871411</v>
      </c>
      <c r="H44" s="9"/>
      <c r="I44" s="10">
        <v>0</v>
      </c>
      <c r="P44" s="9"/>
    </row>
    <row r="45" spans="1:16" s="8" customFormat="1" x14ac:dyDescent="0.3">
      <c r="B45" s="36"/>
      <c r="C45" s="8">
        <v>7</v>
      </c>
      <c r="D45" s="9">
        <f>K39</f>
        <v>6062658.1625033189</v>
      </c>
      <c r="E45" s="9">
        <f t="shared" si="6"/>
        <v>90433773.254374728</v>
      </c>
      <c r="F45" s="8">
        <v>1.7999999999999999E-2</v>
      </c>
      <c r="G45" s="9">
        <f t="shared" si="5"/>
        <v>92061581.172953472</v>
      </c>
      <c r="H45" s="9"/>
      <c r="I45" s="10">
        <v>0</v>
      </c>
      <c r="P45" s="9"/>
    </row>
    <row r="46" spans="1:16" s="8" customFormat="1" x14ac:dyDescent="0.3">
      <c r="B46" s="36"/>
      <c r="C46" s="8">
        <v>8</v>
      </c>
      <c r="D46" s="9">
        <f>K39</f>
        <v>6062658.1625033189</v>
      </c>
      <c r="E46" s="9">
        <f t="shared" si="6"/>
        <v>98124239.335456789</v>
      </c>
      <c r="F46" s="8">
        <v>1.7999999999999999E-2</v>
      </c>
      <c r="G46" s="9">
        <f t="shared" si="5"/>
        <v>99890475.643495008</v>
      </c>
      <c r="H46" s="9"/>
      <c r="I46" s="10">
        <v>0</v>
      </c>
      <c r="P46" s="9"/>
    </row>
    <row r="47" spans="1:16" s="8" customFormat="1" x14ac:dyDescent="0.3">
      <c r="B47" s="36"/>
      <c r="C47" s="8">
        <v>9</v>
      </c>
      <c r="D47" s="9">
        <f>K39</f>
        <v>6062658.1625033189</v>
      </c>
      <c r="E47" s="9">
        <f t="shared" si="6"/>
        <v>105953133.80599833</v>
      </c>
      <c r="F47" s="8">
        <v>1.7999999999999999E-2</v>
      </c>
      <c r="G47" s="9">
        <f t="shared" si="5"/>
        <v>107860290.2145063</v>
      </c>
      <c r="H47" s="9"/>
      <c r="I47" s="10">
        <v>0</v>
      </c>
      <c r="P47" s="9"/>
    </row>
    <row r="48" spans="1:16" s="8" customFormat="1" x14ac:dyDescent="0.3">
      <c r="B48" s="36"/>
      <c r="C48" s="8">
        <v>10</v>
      </c>
      <c r="D48" s="9">
        <f>K39</f>
        <v>6062658.1625033189</v>
      </c>
      <c r="E48" s="9">
        <f t="shared" si="6"/>
        <v>113922948.37700962</v>
      </c>
      <c r="F48" s="8">
        <v>1.7999999999999999E-2</v>
      </c>
      <c r="G48" s="9">
        <f t="shared" si="5"/>
        <v>115973561.44779579</v>
      </c>
      <c r="H48" s="9"/>
      <c r="I48" s="10">
        <v>0</v>
      </c>
      <c r="P48" s="9"/>
    </row>
    <row r="49" spans="1:16" s="8" customFormat="1" x14ac:dyDescent="0.3">
      <c r="B49" s="36"/>
      <c r="C49" s="8">
        <v>11</v>
      </c>
      <c r="D49" s="9">
        <f>K39</f>
        <v>6062658.1625033189</v>
      </c>
      <c r="E49" s="9">
        <f t="shared" si="6"/>
        <v>122036219.61029911</v>
      </c>
      <c r="F49" s="8">
        <v>1.7999999999999999E-2</v>
      </c>
      <c r="G49" s="9">
        <f t="shared" si="5"/>
        <v>124232871.5632845</v>
      </c>
      <c r="H49" s="9"/>
      <c r="I49" s="10">
        <v>0</v>
      </c>
      <c r="P49" s="9"/>
    </row>
    <row r="50" spans="1:16" s="18" customFormat="1" x14ac:dyDescent="0.3">
      <c r="B50" s="36"/>
      <c r="C50" s="18">
        <v>12</v>
      </c>
      <c r="D50" s="19">
        <f>K39</f>
        <v>6062658.1625033189</v>
      </c>
      <c r="E50" s="19">
        <f t="shared" si="6"/>
        <v>80295529.725787818</v>
      </c>
      <c r="F50" s="18">
        <v>1.7999999999999999E-2</v>
      </c>
      <c r="G50" s="19">
        <f t="shared" si="5"/>
        <v>81740849.260851994</v>
      </c>
      <c r="H50" s="19"/>
      <c r="I50" s="20">
        <v>50000000</v>
      </c>
      <c r="J50" s="19">
        <f xml:space="preserve"> (E39 + SUM(D40:D50)) - SUM(I40:I50)</f>
        <v>63623639.01238741</v>
      </c>
      <c r="K50" s="19">
        <f xml:space="preserve"> G50 - J50</f>
        <v>18117210.248464584</v>
      </c>
      <c r="L50" s="18">
        <v>0.84</v>
      </c>
      <c r="M50" s="19">
        <f xml:space="preserve"> K50 * L50</f>
        <v>15218456.60871025</v>
      </c>
      <c r="N50" s="19">
        <f xml:space="preserve"> K50 - M50</f>
        <v>2898753.6397543345</v>
      </c>
      <c r="O50" s="18">
        <f xml:space="preserve"> K50 / J50 * 100</f>
        <v>28.475595752920068</v>
      </c>
      <c r="P50" s="19"/>
    </row>
    <row r="51" spans="1:16" s="8" customFormat="1" x14ac:dyDescent="0.3">
      <c r="A51" s="8">
        <v>5</v>
      </c>
      <c r="B51" s="36">
        <v>2026</v>
      </c>
      <c r="C51" s="8">
        <v>1</v>
      </c>
      <c r="D51" s="9">
        <f xml:space="preserve"> K51</f>
        <v>5905868.7192021664</v>
      </c>
      <c r="E51" s="9">
        <f xml:space="preserve"> (G50 / 2) + D51 - I51</f>
        <v>46776293.349628165</v>
      </c>
      <c r="F51" s="8">
        <v>1.7999999999999999E-2</v>
      </c>
      <c r="G51" s="9">
        <f t="shared" si="5"/>
        <v>47618266.629921474</v>
      </c>
      <c r="H51" s="9"/>
      <c r="I51" s="10">
        <v>0</v>
      </c>
      <c r="K51" s="11">
        <f xml:space="preserve"> ((G50 - I51) / 2 / 12) +2500000</f>
        <v>5905868.7192021664</v>
      </c>
      <c r="M51" s="9">
        <f xml:space="preserve"> (G50 / 2 )</f>
        <v>40870424.630425997</v>
      </c>
      <c r="P51" s="9"/>
    </row>
    <row r="52" spans="1:16" s="8" customFormat="1" x14ac:dyDescent="0.3">
      <c r="B52" s="36"/>
      <c r="C52" s="8">
        <v>2</v>
      </c>
      <c r="D52" s="9">
        <f xml:space="preserve"> K51</f>
        <v>5905868.7192021664</v>
      </c>
      <c r="E52" s="9">
        <f t="shared" ref="E52:E62" si="7" xml:space="preserve"> G51 + D52 - I52</f>
        <v>53524135.349123642</v>
      </c>
      <c r="F52" s="8">
        <v>1.7999999999999999E-2</v>
      </c>
      <c r="G52" s="9">
        <f t="shared" si="5"/>
        <v>54487569.785407871</v>
      </c>
      <c r="H52" s="9"/>
      <c r="I52" s="10">
        <v>0</v>
      </c>
      <c r="P52" s="9"/>
    </row>
    <row r="53" spans="1:16" s="8" customFormat="1" x14ac:dyDescent="0.3">
      <c r="B53" s="36"/>
      <c r="C53" s="8">
        <v>3</v>
      </c>
      <c r="D53" s="9">
        <f xml:space="preserve"> K51</f>
        <v>5905868.7192021664</v>
      </c>
      <c r="E53" s="9">
        <f t="shared" si="7"/>
        <v>60393438.504610039</v>
      </c>
      <c r="F53" s="8">
        <v>1.7999999999999999E-2</v>
      </c>
      <c r="G53" s="9">
        <f t="shared" si="5"/>
        <v>61480520.397693023</v>
      </c>
      <c r="H53" s="9"/>
      <c r="I53" s="10">
        <v>0</v>
      </c>
      <c r="P53" s="9"/>
    </row>
    <row r="54" spans="1:16" s="8" customFormat="1" x14ac:dyDescent="0.3">
      <c r="B54" s="36"/>
      <c r="C54" s="8">
        <v>4</v>
      </c>
      <c r="D54" s="9">
        <f xml:space="preserve"> K51</f>
        <v>5905868.7192021664</v>
      </c>
      <c r="E54" s="9">
        <f t="shared" si="7"/>
        <v>67386389.116895184</v>
      </c>
      <c r="F54" s="8">
        <v>1.7999999999999999E-2</v>
      </c>
      <c r="G54" s="9">
        <f t="shared" si="5"/>
        <v>68599344.120999292</v>
      </c>
      <c r="H54" s="9"/>
      <c r="I54" s="10">
        <v>0</v>
      </c>
      <c r="P54" s="9"/>
    </row>
    <row r="55" spans="1:16" s="8" customFormat="1" x14ac:dyDescent="0.3">
      <c r="B55" s="36"/>
      <c r="C55" s="8">
        <v>5</v>
      </c>
      <c r="D55" s="9">
        <f xml:space="preserve"> K51</f>
        <v>5905868.7192021664</v>
      </c>
      <c r="E55" s="9">
        <f t="shared" si="7"/>
        <v>71606459.200447112</v>
      </c>
      <c r="F55" s="8">
        <v>1.7999999999999999E-2</v>
      </c>
      <c r="G55" s="9">
        <f t="shared" si="5"/>
        <v>72895375.466055155</v>
      </c>
      <c r="H55" s="9"/>
      <c r="I55" s="10">
        <f xml:space="preserve"> N50</f>
        <v>2898753.6397543345</v>
      </c>
      <c r="P55" s="9"/>
    </row>
    <row r="56" spans="1:16" s="8" customFormat="1" x14ac:dyDescent="0.3">
      <c r="B56" s="36"/>
      <c r="C56" s="8">
        <v>6</v>
      </c>
      <c r="D56" s="9">
        <f xml:space="preserve"> K51</f>
        <v>5905868.7192021664</v>
      </c>
      <c r="E56" s="9">
        <f t="shared" si="7"/>
        <v>78801244.185257316</v>
      </c>
      <c r="F56" s="8">
        <v>1.7999999999999999E-2</v>
      </c>
      <c r="G56" s="9">
        <f t="shared" si="5"/>
        <v>80219666.580591947</v>
      </c>
      <c r="H56" s="9"/>
      <c r="I56" s="10">
        <v>0</v>
      </c>
      <c r="P56" s="9"/>
    </row>
    <row r="57" spans="1:16" s="8" customFormat="1" x14ac:dyDescent="0.3">
      <c r="B57" s="36"/>
      <c r="C57" s="8">
        <v>7</v>
      </c>
      <c r="D57" s="9">
        <f xml:space="preserve"> K51</f>
        <v>5905868.7192021664</v>
      </c>
      <c r="E57" s="9">
        <f t="shared" si="7"/>
        <v>86125535.299794108</v>
      </c>
      <c r="F57" s="8">
        <v>1.7999999999999999E-2</v>
      </c>
      <c r="G57" s="9">
        <f t="shared" si="5"/>
        <v>87675794.935190395</v>
      </c>
      <c r="H57" s="9"/>
      <c r="I57" s="10">
        <v>0</v>
      </c>
      <c r="P57" s="9"/>
    </row>
    <row r="58" spans="1:16" s="8" customFormat="1" x14ac:dyDescent="0.3">
      <c r="B58" s="36"/>
      <c r="C58" s="8">
        <v>8</v>
      </c>
      <c r="D58" s="9">
        <f xml:space="preserve"> K51</f>
        <v>5905868.7192021664</v>
      </c>
      <c r="E58" s="9">
        <f t="shared" si="7"/>
        <v>93581663.654392555</v>
      </c>
      <c r="F58" s="8">
        <v>1.7999999999999999E-2</v>
      </c>
      <c r="G58" s="9">
        <f t="shared" si="5"/>
        <v>95266133.600171626</v>
      </c>
      <c r="H58" s="9"/>
      <c r="I58" s="10">
        <v>0</v>
      </c>
      <c r="P58" s="9"/>
    </row>
    <row r="59" spans="1:16" s="8" customFormat="1" x14ac:dyDescent="0.3">
      <c r="B59" s="36"/>
      <c r="C59" s="8">
        <v>9</v>
      </c>
      <c r="D59" s="9">
        <f xml:space="preserve"> K51</f>
        <v>5905868.7192021664</v>
      </c>
      <c r="E59" s="9">
        <f t="shared" si="7"/>
        <v>101172002.31937379</v>
      </c>
      <c r="F59" s="8">
        <v>1.7999999999999999E-2</v>
      </c>
      <c r="G59" s="9">
        <f t="shared" si="5"/>
        <v>102993098.36112252</v>
      </c>
      <c r="H59" s="9"/>
      <c r="I59" s="10">
        <v>0</v>
      </c>
      <c r="P59" s="9"/>
    </row>
    <row r="60" spans="1:16" s="8" customFormat="1" x14ac:dyDescent="0.3">
      <c r="B60" s="36"/>
      <c r="C60" s="8">
        <v>10</v>
      </c>
      <c r="D60" s="9">
        <f xml:space="preserve"> K51</f>
        <v>5905868.7192021664</v>
      </c>
      <c r="E60" s="9">
        <f t="shared" si="7"/>
        <v>108898967.08032468</v>
      </c>
      <c r="F60" s="8">
        <v>1.7999999999999999E-2</v>
      </c>
      <c r="G60" s="9">
        <f t="shared" si="5"/>
        <v>110859148.48777053</v>
      </c>
      <c r="H60" s="9"/>
      <c r="I60" s="10">
        <v>0</v>
      </c>
      <c r="P60" s="9"/>
    </row>
    <row r="61" spans="1:16" s="8" customFormat="1" x14ac:dyDescent="0.3">
      <c r="B61" s="36"/>
      <c r="C61" s="8">
        <v>11</v>
      </c>
      <c r="D61" s="9">
        <f xml:space="preserve"> K51</f>
        <v>5905868.7192021664</v>
      </c>
      <c r="E61" s="9">
        <f t="shared" si="7"/>
        <v>116765017.20697269</v>
      </c>
      <c r="F61" s="8">
        <v>1.7999999999999999E-2</v>
      </c>
      <c r="G61" s="9">
        <f t="shared" si="5"/>
        <v>118866787.5166982</v>
      </c>
      <c r="H61" s="9"/>
      <c r="I61" s="10">
        <v>0</v>
      </c>
      <c r="P61" s="9"/>
    </row>
    <row r="62" spans="1:16" s="18" customFormat="1" x14ac:dyDescent="0.3">
      <c r="B62" s="36"/>
      <c r="C62" s="18">
        <v>12</v>
      </c>
      <c r="D62" s="19">
        <f xml:space="preserve"> K51</f>
        <v>5905868.7192021664</v>
      </c>
      <c r="E62" s="19">
        <f t="shared" si="7"/>
        <v>124772656.23590036</v>
      </c>
      <c r="F62" s="18">
        <v>1.7999999999999999E-2</v>
      </c>
      <c r="G62" s="19">
        <f t="shared" si="5"/>
        <v>127018564.04814656</v>
      </c>
      <c r="H62" s="19"/>
      <c r="I62" s="20">
        <v>0</v>
      </c>
      <c r="J62" s="19">
        <f xml:space="preserve"> (E51 + SUM(D52:D62)) - SUM(I52:I62)</f>
        <v>108842095.62109767</v>
      </c>
      <c r="K62" s="19">
        <f xml:space="preserve"> G62 - J62</f>
        <v>18176468.427048892</v>
      </c>
      <c r="L62" s="18">
        <v>0.84</v>
      </c>
      <c r="M62" s="19">
        <f xml:space="preserve"> K62 * L62</f>
        <v>15268233.478721069</v>
      </c>
      <c r="N62" s="19">
        <f xml:space="preserve"> K62 - M62</f>
        <v>2908234.9483278226</v>
      </c>
      <c r="O62" s="18">
        <f xml:space="preserve"> K62 / J62 * 100</f>
        <v>16.699851581620607</v>
      </c>
      <c r="P62" s="19"/>
    </row>
    <row r="63" spans="1:16" s="8" customFormat="1" x14ac:dyDescent="0.3">
      <c r="A63" s="8">
        <v>6</v>
      </c>
      <c r="B63" s="36">
        <v>2027</v>
      </c>
      <c r="C63" s="8">
        <v>1</v>
      </c>
      <c r="D63" s="9">
        <f>K63</f>
        <v>7792440.1686727731</v>
      </c>
      <c r="E63" s="9">
        <f xml:space="preserve"> (G62 / 2) + D63 - I63</f>
        <v>71301722.192746058</v>
      </c>
      <c r="F63" s="8">
        <v>1.7999999999999999E-2</v>
      </c>
      <c r="G63" s="9">
        <f t="shared" si="5"/>
        <v>72585153.192215487</v>
      </c>
      <c r="H63" s="9"/>
      <c r="I63" s="10">
        <v>0</v>
      </c>
      <c r="K63" s="11">
        <f xml:space="preserve"> ((G62 - I63) / 2 / 12) +2500000</f>
        <v>7792440.1686727731</v>
      </c>
      <c r="M63" s="9">
        <f xml:space="preserve"> (G62 / 2 )</f>
        <v>63509282.02407328</v>
      </c>
      <c r="P63" s="9"/>
    </row>
    <row r="64" spans="1:16" s="8" customFormat="1" x14ac:dyDescent="0.3">
      <c r="B64" s="36"/>
      <c r="C64" s="8">
        <v>2</v>
      </c>
      <c r="D64" s="9">
        <f>K63</f>
        <v>7792440.1686727731</v>
      </c>
      <c r="E64" s="9">
        <f t="shared" ref="E64:E74" si="8" xml:space="preserve"> G63 + D64 - I64</f>
        <v>80377593.360888258</v>
      </c>
      <c r="F64" s="8">
        <v>1.7999999999999999E-2</v>
      </c>
      <c r="G64" s="9">
        <f t="shared" si="5"/>
        <v>81824390.04138425</v>
      </c>
      <c r="H64" s="9"/>
      <c r="I64" s="10">
        <v>0</v>
      </c>
      <c r="P64" s="9"/>
    </row>
    <row r="65" spans="1:16" s="8" customFormat="1" x14ac:dyDescent="0.3">
      <c r="B65" s="36"/>
      <c r="C65" s="8">
        <v>3</v>
      </c>
      <c r="D65" s="9">
        <f>K63</f>
        <v>7792440.1686727731</v>
      </c>
      <c r="E65" s="9">
        <f t="shared" si="8"/>
        <v>89616830.21005702</v>
      </c>
      <c r="F65" s="8">
        <v>1.7999999999999999E-2</v>
      </c>
      <c r="G65" s="9">
        <f t="shared" si="5"/>
        <v>91229933.153838053</v>
      </c>
      <c r="H65" s="9"/>
      <c r="I65" s="10">
        <v>0</v>
      </c>
      <c r="P65" s="9"/>
    </row>
    <row r="66" spans="1:16" s="8" customFormat="1" x14ac:dyDescent="0.3">
      <c r="B66" s="36"/>
      <c r="C66" s="8">
        <v>4</v>
      </c>
      <c r="D66" s="9">
        <f>K63</f>
        <v>7792440.1686727731</v>
      </c>
      <c r="E66" s="9">
        <f t="shared" si="8"/>
        <v>99022373.322510824</v>
      </c>
      <c r="F66" s="8">
        <v>1.7999999999999999E-2</v>
      </c>
      <c r="G66" s="9">
        <f t="shared" si="5"/>
        <v>100804776.04231602</v>
      </c>
      <c r="H66" s="9"/>
      <c r="I66" s="10">
        <v>0</v>
      </c>
      <c r="P66" s="9"/>
    </row>
    <row r="67" spans="1:16" s="8" customFormat="1" x14ac:dyDescent="0.3">
      <c r="B67" s="36"/>
      <c r="C67" s="8">
        <v>5</v>
      </c>
      <c r="D67" s="9">
        <f>K63</f>
        <v>7792440.1686727731</v>
      </c>
      <c r="E67" s="9">
        <f t="shared" si="8"/>
        <v>105688981.26266097</v>
      </c>
      <c r="F67" s="8">
        <v>1.7999999999999999E-2</v>
      </c>
      <c r="G67" s="9">
        <f t="shared" si="5"/>
        <v>107591382.92538886</v>
      </c>
      <c r="H67" s="9"/>
      <c r="I67" s="10">
        <f xml:space="preserve"> N62</f>
        <v>2908234.9483278226</v>
      </c>
      <c r="P67" s="9"/>
    </row>
    <row r="68" spans="1:16" s="8" customFormat="1" x14ac:dyDescent="0.3">
      <c r="B68" s="36"/>
      <c r="C68" s="8">
        <v>6</v>
      </c>
      <c r="D68" s="9">
        <f>K63</f>
        <v>7792440.1686727731</v>
      </c>
      <c r="E68" s="9">
        <f t="shared" si="8"/>
        <v>115383823.09406163</v>
      </c>
      <c r="F68" s="8">
        <v>1.7999999999999999E-2</v>
      </c>
      <c r="G68" s="9">
        <f t="shared" si="5"/>
        <v>117460731.90975474</v>
      </c>
      <c r="H68" s="9"/>
      <c r="I68" s="10">
        <f xml:space="preserve"> N63</f>
        <v>0</v>
      </c>
      <c r="P68" s="9"/>
    </row>
    <row r="69" spans="1:16" s="8" customFormat="1" x14ac:dyDescent="0.3">
      <c r="B69" s="36"/>
      <c r="C69" s="8">
        <v>7</v>
      </c>
      <c r="D69" s="9">
        <f>K63</f>
        <v>7792440.1686727731</v>
      </c>
      <c r="E69" s="9">
        <f t="shared" si="8"/>
        <v>125253172.07842751</v>
      </c>
      <c r="F69" s="8">
        <v>1.7999999999999999E-2</v>
      </c>
      <c r="G69" s="9">
        <f t="shared" si="5"/>
        <v>127507729.1758392</v>
      </c>
      <c r="H69" s="9"/>
      <c r="I69" s="10">
        <v>0</v>
      </c>
      <c r="P69" s="9"/>
    </row>
    <row r="70" spans="1:16" s="8" customFormat="1" x14ac:dyDescent="0.3">
      <c r="B70" s="36"/>
      <c r="C70" s="8">
        <v>8</v>
      </c>
      <c r="D70" s="9">
        <f>K63</f>
        <v>7792440.1686727731</v>
      </c>
      <c r="E70" s="9">
        <f t="shared" si="8"/>
        <v>135300169.34451199</v>
      </c>
      <c r="F70" s="8">
        <v>1.7999999999999999E-2</v>
      </c>
      <c r="G70" s="9">
        <f t="shared" si="5"/>
        <v>137735572.39271319</v>
      </c>
      <c r="H70" s="9"/>
      <c r="I70" s="10">
        <v>0</v>
      </c>
      <c r="P70" s="9"/>
    </row>
    <row r="71" spans="1:16" s="8" customFormat="1" x14ac:dyDescent="0.3">
      <c r="B71" s="36"/>
      <c r="C71" s="8">
        <v>9</v>
      </c>
      <c r="D71" s="9">
        <f>K63</f>
        <v>7792440.1686727731</v>
      </c>
      <c r="E71" s="9">
        <f t="shared" si="8"/>
        <v>145528012.56138596</v>
      </c>
      <c r="F71" s="8">
        <v>1.7999999999999999E-2</v>
      </c>
      <c r="G71" s="9">
        <f t="shared" si="5"/>
        <v>148147516.7874909</v>
      </c>
      <c r="H71" s="9"/>
      <c r="I71" s="10">
        <v>0</v>
      </c>
      <c r="P71" s="9"/>
    </row>
    <row r="72" spans="1:16" s="8" customFormat="1" x14ac:dyDescent="0.3">
      <c r="B72" s="36"/>
      <c r="C72" s="8">
        <v>10</v>
      </c>
      <c r="D72" s="9">
        <f>K63</f>
        <v>7792440.1686727731</v>
      </c>
      <c r="E72" s="9">
        <f t="shared" si="8"/>
        <v>155939956.95616367</v>
      </c>
      <c r="F72" s="8">
        <v>1.7999999999999999E-2</v>
      </c>
      <c r="G72" s="9">
        <f t="shared" si="5"/>
        <v>158746876.18137461</v>
      </c>
      <c r="H72" s="9"/>
      <c r="I72" s="10">
        <v>0</v>
      </c>
      <c r="P72" s="9"/>
    </row>
    <row r="73" spans="1:16" s="8" customFormat="1" x14ac:dyDescent="0.3">
      <c r="B73" s="36"/>
      <c r="C73" s="8">
        <v>11</v>
      </c>
      <c r="D73" s="9">
        <f>K63</f>
        <v>7792440.1686727731</v>
      </c>
      <c r="E73" s="9">
        <f t="shared" si="8"/>
        <v>166539316.35004738</v>
      </c>
      <c r="F73" s="8">
        <v>1.7999999999999999E-2</v>
      </c>
      <c r="G73" s="9">
        <f t="shared" si="5"/>
        <v>169537024.04434824</v>
      </c>
      <c r="H73" s="9"/>
      <c r="I73" s="10">
        <v>0</v>
      </c>
      <c r="P73" s="9"/>
    </row>
    <row r="74" spans="1:16" s="18" customFormat="1" x14ac:dyDescent="0.3">
      <c r="B74" s="36"/>
      <c r="C74" s="18">
        <v>12</v>
      </c>
      <c r="D74" s="19">
        <f>K63</f>
        <v>7792440.1686727731</v>
      </c>
      <c r="E74" s="19">
        <f t="shared" si="8"/>
        <v>177329464.21302101</v>
      </c>
      <c r="F74" s="18">
        <v>1.7999999999999999E-2</v>
      </c>
      <c r="G74" s="19">
        <f t="shared" si="5"/>
        <v>180521394.56885538</v>
      </c>
      <c r="H74" s="19"/>
      <c r="I74" s="20">
        <v>0</v>
      </c>
      <c r="J74" s="19">
        <f xml:space="preserve"> (E63 + SUM(D64:D74)) - SUM(I64:I74)</f>
        <v>154110329.09981874</v>
      </c>
      <c r="K74" s="19">
        <f xml:space="preserve"> G74 - J74</f>
        <v>26411065.469036639</v>
      </c>
      <c r="L74" s="18">
        <v>0.84</v>
      </c>
      <c r="M74" s="19">
        <f xml:space="preserve"> K74 * L74</f>
        <v>22185294.993990775</v>
      </c>
      <c r="N74" s="19">
        <f xml:space="preserve"> K74 - M74</f>
        <v>4225770.4750458635</v>
      </c>
      <c r="O74" s="18">
        <f xml:space="preserve"> K74 / J74 * 100</f>
        <v>17.137764628307256</v>
      </c>
      <c r="P74" s="19"/>
    </row>
    <row r="75" spans="1:16" s="8" customFormat="1" x14ac:dyDescent="0.3">
      <c r="A75" s="8">
        <v>7</v>
      </c>
      <c r="B75" s="36">
        <v>2028</v>
      </c>
      <c r="C75" s="8">
        <v>1</v>
      </c>
      <c r="D75" s="9">
        <f xml:space="preserve"> K75</f>
        <v>10021724.773702309</v>
      </c>
      <c r="E75" s="9">
        <f xml:space="preserve"> (G74 / 2) + D75 - I75</f>
        <v>100282422.05813</v>
      </c>
      <c r="F75" s="8">
        <v>1.7999999999999999E-2</v>
      </c>
      <c r="G75" s="9">
        <f t="shared" si="5"/>
        <v>102087505.65517634</v>
      </c>
      <c r="H75" s="9"/>
      <c r="I75" s="10">
        <v>0</v>
      </c>
      <c r="K75" s="11">
        <f xml:space="preserve"> ((G74 - I75) / 2 / 12) +2500000</f>
        <v>10021724.773702309</v>
      </c>
      <c r="M75" s="9">
        <f xml:space="preserve"> (G74 / 2 )</f>
        <v>90260697.284427688</v>
      </c>
      <c r="P75" s="9"/>
    </row>
    <row r="76" spans="1:16" s="8" customFormat="1" x14ac:dyDescent="0.3">
      <c r="B76" s="36"/>
      <c r="C76" s="8">
        <v>2</v>
      </c>
      <c r="D76" s="9">
        <f xml:space="preserve"> K75</f>
        <v>10021724.773702309</v>
      </c>
      <c r="E76" s="9">
        <f t="shared" ref="E76:E86" si="9" xml:space="preserve"> G75 + D76 - I76</f>
        <v>112109230.42887865</v>
      </c>
      <c r="F76" s="8">
        <v>1.7999999999999999E-2</v>
      </c>
      <c r="G76" s="9">
        <f t="shared" si="5"/>
        <v>114127196.57659847</v>
      </c>
      <c r="H76" s="9"/>
      <c r="I76" s="10">
        <v>0</v>
      </c>
      <c r="P76" s="9"/>
    </row>
    <row r="77" spans="1:16" s="8" customFormat="1" x14ac:dyDescent="0.3">
      <c r="B77" s="36"/>
      <c r="C77" s="8">
        <v>3</v>
      </c>
      <c r="D77" s="9">
        <f xml:space="preserve"> K75</f>
        <v>10021724.773702309</v>
      </c>
      <c r="E77" s="9">
        <f t="shared" si="9"/>
        <v>124148921.35030077</v>
      </c>
      <c r="F77" s="8">
        <v>1.7999999999999999E-2</v>
      </c>
      <c r="G77" s="9">
        <f t="shared" si="5"/>
        <v>126383601.93460619</v>
      </c>
      <c r="H77" s="9"/>
      <c r="I77" s="10">
        <v>0</v>
      </c>
      <c r="P77" s="9"/>
    </row>
    <row r="78" spans="1:16" s="8" customFormat="1" x14ac:dyDescent="0.3">
      <c r="B78" s="36"/>
      <c r="C78" s="8">
        <v>4</v>
      </c>
      <c r="D78" s="9">
        <f xml:space="preserve"> K75</f>
        <v>10021724.773702309</v>
      </c>
      <c r="E78" s="9">
        <f t="shared" si="9"/>
        <v>136405326.70830852</v>
      </c>
      <c r="F78" s="8">
        <v>1.7999999999999999E-2</v>
      </c>
      <c r="G78" s="9">
        <f t="shared" si="5"/>
        <v>138860622.58905807</v>
      </c>
      <c r="H78" s="9"/>
      <c r="I78" s="10">
        <v>0</v>
      </c>
      <c r="P78" s="9"/>
    </row>
    <row r="79" spans="1:16" s="8" customFormat="1" x14ac:dyDescent="0.3">
      <c r="B79" s="36"/>
      <c r="C79" s="8">
        <v>5</v>
      </c>
      <c r="D79" s="9">
        <f xml:space="preserve"> K75</f>
        <v>10021724.773702309</v>
      </c>
      <c r="E79" s="9">
        <f t="shared" si="9"/>
        <v>144656576.88771451</v>
      </c>
      <c r="F79" s="8">
        <v>1.7999999999999999E-2</v>
      </c>
      <c r="G79" s="9">
        <f t="shared" si="5"/>
        <v>147260395.27169338</v>
      </c>
      <c r="H79" s="9"/>
      <c r="I79" s="10">
        <f xml:space="preserve"> N74</f>
        <v>4225770.4750458635</v>
      </c>
      <c r="P79" s="9"/>
    </row>
    <row r="80" spans="1:16" s="8" customFormat="1" x14ac:dyDescent="0.3">
      <c r="B80" s="36"/>
      <c r="C80" s="8">
        <v>6</v>
      </c>
      <c r="D80" s="9">
        <f xml:space="preserve"> K75</f>
        <v>10021724.773702309</v>
      </c>
      <c r="E80" s="9">
        <f t="shared" si="9"/>
        <v>157282120.04539567</v>
      </c>
      <c r="F80" s="8">
        <v>1.7999999999999999E-2</v>
      </c>
      <c r="G80" s="9">
        <f t="shared" si="5"/>
        <v>160113198.20621279</v>
      </c>
      <c r="H80" s="9"/>
      <c r="I80" s="10">
        <v>0</v>
      </c>
      <c r="P80" s="9"/>
    </row>
    <row r="81" spans="1:16" s="8" customFormat="1" x14ac:dyDescent="0.3">
      <c r="B81" s="36"/>
      <c r="C81" s="8">
        <v>7</v>
      </c>
      <c r="D81" s="9">
        <f xml:space="preserve"> K75</f>
        <v>10021724.773702309</v>
      </c>
      <c r="E81" s="9">
        <f t="shared" si="9"/>
        <v>170134922.97991508</v>
      </c>
      <c r="F81" s="8">
        <v>1.7999999999999999E-2</v>
      </c>
      <c r="G81" s="9">
        <f t="shared" si="5"/>
        <v>173197351.59355354</v>
      </c>
      <c r="H81" s="9"/>
      <c r="I81" s="10">
        <v>0</v>
      </c>
      <c r="P81" s="9"/>
    </row>
    <row r="82" spans="1:16" s="8" customFormat="1" x14ac:dyDescent="0.3">
      <c r="B82" s="36"/>
      <c r="C82" s="8">
        <v>8</v>
      </c>
      <c r="D82" s="9">
        <f xml:space="preserve"> K75</f>
        <v>10021724.773702309</v>
      </c>
      <c r="E82" s="9">
        <f t="shared" si="9"/>
        <v>183219076.36725587</v>
      </c>
      <c r="F82" s="8">
        <v>1.7999999999999999E-2</v>
      </c>
      <c r="G82" s="9">
        <f t="shared" si="5"/>
        <v>186517019.74186647</v>
      </c>
      <c r="H82" s="9"/>
      <c r="I82" s="10">
        <v>0</v>
      </c>
      <c r="P82" s="9"/>
    </row>
    <row r="83" spans="1:16" s="8" customFormat="1" x14ac:dyDescent="0.3">
      <c r="B83" s="36"/>
      <c r="C83" s="8">
        <v>9</v>
      </c>
      <c r="D83" s="9">
        <f xml:space="preserve"> K75</f>
        <v>10021724.773702309</v>
      </c>
      <c r="E83" s="9">
        <f t="shared" si="9"/>
        <v>196538744.51556879</v>
      </c>
      <c r="F83" s="8">
        <v>1.7999999999999999E-2</v>
      </c>
      <c r="G83" s="9">
        <f t="shared" si="5"/>
        <v>200076441.91684902</v>
      </c>
      <c r="H83" s="9"/>
      <c r="I83" s="10">
        <v>0</v>
      </c>
      <c r="P83" s="9"/>
    </row>
    <row r="84" spans="1:16" s="8" customFormat="1" x14ac:dyDescent="0.3">
      <c r="B84" s="36"/>
      <c r="C84" s="8">
        <v>10</v>
      </c>
      <c r="D84" s="9">
        <f xml:space="preserve"> K75</f>
        <v>10021724.773702309</v>
      </c>
      <c r="E84" s="9">
        <f t="shared" si="9"/>
        <v>210098166.69055134</v>
      </c>
      <c r="F84" s="8">
        <v>1.7999999999999999E-2</v>
      </c>
      <c r="G84" s="9">
        <f t="shared" si="5"/>
        <v>213879933.69098127</v>
      </c>
      <c r="H84" s="9"/>
      <c r="I84" s="10">
        <v>0</v>
      </c>
      <c r="P84" s="9"/>
    </row>
    <row r="85" spans="1:16" s="8" customFormat="1" x14ac:dyDescent="0.3">
      <c r="B85" s="36"/>
      <c r="C85" s="8">
        <v>11</v>
      </c>
      <c r="D85" s="9">
        <f xml:space="preserve"> K75</f>
        <v>10021724.773702309</v>
      </c>
      <c r="E85" s="9">
        <f t="shared" si="9"/>
        <v>223901658.46468359</v>
      </c>
      <c r="F85" s="8">
        <v>1.7999999999999999E-2</v>
      </c>
      <c r="G85" s="9">
        <f t="shared" si="5"/>
        <v>227931888.31704789</v>
      </c>
      <c r="H85" s="9"/>
      <c r="I85" s="10">
        <v>0</v>
      </c>
      <c r="P85" s="9"/>
    </row>
    <row r="86" spans="1:16" s="18" customFormat="1" x14ac:dyDescent="0.3">
      <c r="B86" s="36"/>
      <c r="C86" s="18">
        <v>12</v>
      </c>
      <c r="D86" s="19">
        <f xml:space="preserve"> K75</f>
        <v>10021724.773702309</v>
      </c>
      <c r="E86" s="19">
        <f t="shared" si="9"/>
        <v>237953613.09075022</v>
      </c>
      <c r="F86" s="18">
        <v>1.7999999999999999E-2</v>
      </c>
      <c r="G86" s="19">
        <f t="shared" si="5"/>
        <v>242236778.12638372</v>
      </c>
      <c r="H86" s="19"/>
      <c r="I86" s="20">
        <v>0</v>
      </c>
      <c r="J86" s="19">
        <f xml:space="preserve"> (E75 + SUM(D76:D86)) - SUM(I76:I86)</f>
        <v>206295624.09380955</v>
      </c>
      <c r="K86" s="19">
        <f xml:space="preserve"> G86 - J86</f>
        <v>35941154.032574177</v>
      </c>
      <c r="L86" s="18">
        <v>0.84</v>
      </c>
      <c r="M86" s="19">
        <f xml:space="preserve"> K86 * L86</f>
        <v>30190569.387362309</v>
      </c>
      <c r="N86" s="19">
        <f xml:space="preserve"> K86 - M86</f>
        <v>5750584.645211868</v>
      </c>
      <c r="O86" s="18">
        <f xml:space="preserve"> K86 / J86 * 100</f>
        <v>17.422160159941409</v>
      </c>
      <c r="P86" s="19"/>
    </row>
    <row r="87" spans="1:16" s="8" customFormat="1" x14ac:dyDescent="0.3">
      <c r="A87" s="8">
        <v>8</v>
      </c>
      <c r="B87" s="36">
        <v>2029</v>
      </c>
      <c r="C87" s="8">
        <v>1</v>
      </c>
      <c r="D87" s="9">
        <f xml:space="preserve"> K87</f>
        <v>12593199.088599322</v>
      </c>
      <c r="E87" s="9">
        <f xml:space="preserve"> (G86 / 2) + D87 - I87</f>
        <v>133711588.15179119</v>
      </c>
      <c r="F87" s="8">
        <v>1.7999999999999999E-2</v>
      </c>
      <c r="G87" s="9">
        <f t="shared" si="5"/>
        <v>136118396.73852342</v>
      </c>
      <c r="H87" s="9"/>
      <c r="I87" s="10">
        <v>0</v>
      </c>
      <c r="K87" s="11">
        <f xml:space="preserve"> ((G86 - I87) / 2 / 12) +2500000</f>
        <v>12593199.088599322</v>
      </c>
      <c r="M87" s="9">
        <f xml:space="preserve"> (G86 / 2 )</f>
        <v>121118389.06319186</v>
      </c>
      <c r="P87" s="9"/>
    </row>
    <row r="88" spans="1:16" s="8" customFormat="1" x14ac:dyDescent="0.3">
      <c r="B88" s="36"/>
      <c r="C88" s="8">
        <v>2</v>
      </c>
      <c r="D88" s="9">
        <f xml:space="preserve"> K87</f>
        <v>12593199.088599322</v>
      </c>
      <c r="E88" s="9">
        <f t="shared" ref="E88:E98" si="10" xml:space="preserve"> G87 + D88 - I88</f>
        <v>148711595.82712275</v>
      </c>
      <c r="F88" s="8">
        <v>1.7999999999999999E-2</v>
      </c>
      <c r="G88" s="9">
        <f t="shared" si="5"/>
        <v>151388404.55201095</v>
      </c>
      <c r="H88" s="9"/>
      <c r="I88" s="10">
        <v>0</v>
      </c>
      <c r="P88" s="9"/>
    </row>
    <row r="89" spans="1:16" s="8" customFormat="1" x14ac:dyDescent="0.3">
      <c r="B89" s="36"/>
      <c r="C89" s="8">
        <v>3</v>
      </c>
      <c r="D89" s="9">
        <f xml:space="preserve"> K87</f>
        <v>12593199.088599322</v>
      </c>
      <c r="E89" s="9">
        <f t="shared" si="10"/>
        <v>163981603.64061028</v>
      </c>
      <c r="F89" s="8">
        <v>1.7999999999999999E-2</v>
      </c>
      <c r="G89" s="9">
        <f t="shared" si="5"/>
        <v>166933272.50614128</v>
      </c>
      <c r="H89" s="9"/>
      <c r="I89" s="10">
        <v>0</v>
      </c>
      <c r="P89" s="9"/>
    </row>
    <row r="90" spans="1:16" s="8" customFormat="1" x14ac:dyDescent="0.3">
      <c r="B90" s="36"/>
      <c r="C90" s="8">
        <v>4</v>
      </c>
      <c r="D90" s="9">
        <f xml:space="preserve"> K87</f>
        <v>12593199.088599322</v>
      </c>
      <c r="E90" s="9">
        <f t="shared" si="10"/>
        <v>179526471.5947406</v>
      </c>
      <c r="F90" s="8">
        <v>1.7999999999999999E-2</v>
      </c>
      <c r="G90" s="9">
        <f t="shared" si="5"/>
        <v>182757948.08344594</v>
      </c>
      <c r="H90" s="9"/>
      <c r="I90" s="10">
        <v>0</v>
      </c>
      <c r="P90" s="9"/>
    </row>
    <row r="91" spans="1:16" s="8" customFormat="1" x14ac:dyDescent="0.3">
      <c r="B91" s="36"/>
      <c r="C91" s="8">
        <v>5</v>
      </c>
      <c r="D91" s="9">
        <f xml:space="preserve"> K87</f>
        <v>12593199.088599322</v>
      </c>
      <c r="E91" s="9">
        <f t="shared" si="10"/>
        <v>189600562.52683339</v>
      </c>
      <c r="F91" s="8">
        <v>1.7999999999999999E-2</v>
      </c>
      <c r="G91" s="9">
        <f t="shared" si="5"/>
        <v>193013372.65231639</v>
      </c>
      <c r="H91" s="9"/>
      <c r="I91" s="10">
        <f xml:space="preserve"> N86</f>
        <v>5750584.645211868</v>
      </c>
      <c r="P91" s="9"/>
    </row>
    <row r="92" spans="1:16" s="8" customFormat="1" x14ac:dyDescent="0.3">
      <c r="B92" s="36"/>
      <c r="C92" s="8">
        <v>6</v>
      </c>
      <c r="D92" s="9">
        <f xml:space="preserve"> K87</f>
        <v>12593199.088599322</v>
      </c>
      <c r="E92" s="9">
        <f t="shared" si="10"/>
        <v>205606571.74091572</v>
      </c>
      <c r="F92" s="8">
        <v>1.7999999999999999E-2</v>
      </c>
      <c r="G92" s="9">
        <f t="shared" si="5"/>
        <v>209307490.03225219</v>
      </c>
      <c r="H92" s="9"/>
      <c r="I92" s="10">
        <v>0</v>
      </c>
      <c r="P92" s="9"/>
    </row>
    <row r="93" spans="1:16" s="8" customFormat="1" x14ac:dyDescent="0.3">
      <c r="B93" s="36"/>
      <c r="C93" s="8">
        <v>7</v>
      </c>
      <c r="D93" s="9">
        <f xml:space="preserve"> K87</f>
        <v>12593199.088599322</v>
      </c>
      <c r="E93" s="9">
        <f t="shared" si="10"/>
        <v>221900689.12085152</v>
      </c>
      <c r="F93" s="8">
        <v>1.7999999999999999E-2</v>
      </c>
      <c r="G93" s="9">
        <f t="shared" si="5"/>
        <v>225894901.52502686</v>
      </c>
      <c r="H93" s="9"/>
      <c r="I93" s="10">
        <v>0</v>
      </c>
      <c r="P93" s="9"/>
    </row>
    <row r="94" spans="1:16" s="8" customFormat="1" x14ac:dyDescent="0.3">
      <c r="B94" s="36"/>
      <c r="C94" s="8">
        <v>8</v>
      </c>
      <c r="D94" s="9">
        <f xml:space="preserve"> K87</f>
        <v>12593199.088599322</v>
      </c>
      <c r="E94" s="9">
        <f t="shared" si="10"/>
        <v>238488100.61362618</v>
      </c>
      <c r="F94" s="8">
        <v>1.7999999999999999E-2</v>
      </c>
      <c r="G94" s="9">
        <f t="shared" ref="G94:G157" si="11" xml:space="preserve"> (E94 * F94) + E94</f>
        <v>242780886.42467144</v>
      </c>
      <c r="H94" s="9"/>
      <c r="I94" s="10">
        <v>0</v>
      </c>
      <c r="P94" s="9"/>
    </row>
    <row r="95" spans="1:16" s="8" customFormat="1" x14ac:dyDescent="0.3">
      <c r="B95" s="36"/>
      <c r="C95" s="8">
        <v>9</v>
      </c>
      <c r="D95" s="9">
        <f xml:space="preserve"> K87</f>
        <v>12593199.088599322</v>
      </c>
      <c r="E95" s="9">
        <f t="shared" si="10"/>
        <v>255374085.51327077</v>
      </c>
      <c r="F95" s="8">
        <v>1.7999999999999999E-2</v>
      </c>
      <c r="G95" s="9">
        <f t="shared" si="11"/>
        <v>259970819.05250964</v>
      </c>
      <c r="H95" s="9"/>
      <c r="I95" s="10">
        <v>0</v>
      </c>
      <c r="P95" s="9"/>
    </row>
    <row r="96" spans="1:16" s="8" customFormat="1" x14ac:dyDescent="0.3">
      <c r="B96" s="36"/>
      <c r="C96" s="8">
        <v>10</v>
      </c>
      <c r="D96" s="9">
        <f xml:space="preserve"> K87</f>
        <v>12593199.088599322</v>
      </c>
      <c r="E96" s="9">
        <f t="shared" si="10"/>
        <v>272564018.14110893</v>
      </c>
      <c r="F96" s="8">
        <v>1.7999999999999999E-2</v>
      </c>
      <c r="G96" s="9">
        <f t="shared" si="11"/>
        <v>277470170.46764886</v>
      </c>
      <c r="H96" s="9"/>
      <c r="I96" s="10">
        <v>0</v>
      </c>
      <c r="P96" s="9"/>
    </row>
    <row r="97" spans="1:16" s="8" customFormat="1" x14ac:dyDescent="0.3">
      <c r="B97" s="36"/>
      <c r="C97" s="8">
        <v>11</v>
      </c>
      <c r="D97" s="9">
        <f xml:space="preserve"> K87</f>
        <v>12593199.088599322</v>
      </c>
      <c r="E97" s="9">
        <f t="shared" si="10"/>
        <v>290063369.55624819</v>
      </c>
      <c r="F97" s="8">
        <v>1.7999999999999999E-2</v>
      </c>
      <c r="G97" s="9">
        <f t="shared" si="11"/>
        <v>295284510.20826066</v>
      </c>
      <c r="H97" s="9"/>
      <c r="I97" s="10">
        <v>0</v>
      </c>
      <c r="P97" s="9"/>
    </row>
    <row r="98" spans="1:16" s="18" customFormat="1" x14ac:dyDescent="0.3">
      <c r="B98" s="36"/>
      <c r="C98" s="18">
        <v>12</v>
      </c>
      <c r="D98" s="19">
        <f xml:space="preserve"> K87</f>
        <v>12593199.088599322</v>
      </c>
      <c r="E98" s="19">
        <f t="shared" si="10"/>
        <v>307877709.29685998</v>
      </c>
      <c r="F98" s="18">
        <v>1.7999999999999999E-2</v>
      </c>
      <c r="G98" s="19">
        <f t="shared" si="11"/>
        <v>313419508.06420344</v>
      </c>
      <c r="H98" s="19"/>
      <c r="I98" s="20">
        <v>0</v>
      </c>
      <c r="J98" s="19">
        <f xml:space="preserve"> (E87 + SUM(D88:D98)) - SUM(I88:I98)</f>
        <v>266486193.48117185</v>
      </c>
      <c r="K98" s="19">
        <f xml:space="preserve"> G98 - J98</f>
        <v>46933314.583031595</v>
      </c>
      <c r="L98" s="18">
        <v>0.84</v>
      </c>
      <c r="M98" s="19">
        <f xml:space="preserve"> K98 * L98</f>
        <v>39423984.249746539</v>
      </c>
      <c r="N98" s="19">
        <f xml:space="preserve"> K98 - M98</f>
        <v>7509330.3332850561</v>
      </c>
      <c r="O98" s="18">
        <f xml:space="preserve"> K98 / J98 * 100</f>
        <v>17.611912260793201</v>
      </c>
      <c r="P98" s="19"/>
    </row>
    <row r="99" spans="1:16" s="8" customFormat="1" x14ac:dyDescent="0.3">
      <c r="A99" s="8">
        <v>9</v>
      </c>
      <c r="B99" s="36">
        <v>2030</v>
      </c>
      <c r="C99" s="8">
        <v>1</v>
      </c>
      <c r="D99" s="9">
        <f>K99</f>
        <v>15559146.16934181</v>
      </c>
      <c r="E99" s="9">
        <f xml:space="preserve"> (G98 / 2) + D99 - I99</f>
        <v>172268900.20144352</v>
      </c>
      <c r="F99" s="8">
        <v>1.7999999999999999E-2</v>
      </c>
      <c r="G99" s="9">
        <f t="shared" si="11"/>
        <v>175369740.4050695</v>
      </c>
      <c r="H99" s="9"/>
      <c r="I99" s="10">
        <v>0</v>
      </c>
      <c r="K99" s="11">
        <f xml:space="preserve"> ((G98 - I99) / 2 / 12) +2500000</f>
        <v>15559146.16934181</v>
      </c>
      <c r="M99" s="9">
        <f xml:space="preserve"> (G98 / 2 )</f>
        <v>156709754.03210172</v>
      </c>
      <c r="P99" s="9"/>
    </row>
    <row r="100" spans="1:16" s="8" customFormat="1" x14ac:dyDescent="0.3">
      <c r="B100" s="36"/>
      <c r="C100" s="8">
        <v>2</v>
      </c>
      <c r="D100" s="9">
        <f>K99</f>
        <v>15559146.16934181</v>
      </c>
      <c r="E100" s="9">
        <f t="shared" ref="E100:E110" si="12" xml:space="preserve"> G99 + D100 - I100</f>
        <v>190928886.5744113</v>
      </c>
      <c r="F100" s="8">
        <v>1.7999999999999999E-2</v>
      </c>
      <c r="G100" s="9">
        <f t="shared" si="11"/>
        <v>194365606.5327507</v>
      </c>
      <c r="H100" s="9"/>
      <c r="I100" s="10">
        <v>0</v>
      </c>
      <c r="P100" s="9"/>
    </row>
    <row r="101" spans="1:16" s="8" customFormat="1" x14ac:dyDescent="0.3">
      <c r="B101" s="36"/>
      <c r="C101" s="8">
        <v>3</v>
      </c>
      <c r="D101" s="9">
        <f>K99</f>
        <v>15559146.16934181</v>
      </c>
      <c r="E101" s="9">
        <f t="shared" si="12"/>
        <v>209924752.7020925</v>
      </c>
      <c r="F101" s="8">
        <v>1.7999999999999999E-2</v>
      </c>
      <c r="G101" s="9">
        <f t="shared" si="11"/>
        <v>213703398.25073016</v>
      </c>
      <c r="H101" s="9"/>
      <c r="I101" s="10">
        <v>0</v>
      </c>
      <c r="P101" s="9"/>
    </row>
    <row r="102" spans="1:16" s="8" customFormat="1" x14ac:dyDescent="0.3">
      <c r="B102" s="36"/>
      <c r="C102" s="8">
        <v>4</v>
      </c>
      <c r="D102" s="9">
        <f>K99</f>
        <v>15559146.16934181</v>
      </c>
      <c r="E102" s="9">
        <f t="shared" si="12"/>
        <v>229262544.42007196</v>
      </c>
      <c r="F102" s="8">
        <v>1.7999999999999999E-2</v>
      </c>
      <c r="G102" s="9">
        <f t="shared" si="11"/>
        <v>233389270.21963325</v>
      </c>
      <c r="H102" s="9"/>
      <c r="I102" s="10">
        <v>0</v>
      </c>
      <c r="P102" s="9"/>
    </row>
    <row r="103" spans="1:16" s="8" customFormat="1" x14ac:dyDescent="0.3">
      <c r="B103" s="36"/>
      <c r="C103" s="8">
        <v>5</v>
      </c>
      <c r="D103" s="9">
        <f>K99</f>
        <v>15559146.16934181</v>
      </c>
      <c r="E103" s="9">
        <f t="shared" si="12"/>
        <v>241439086.05568999</v>
      </c>
      <c r="F103" s="8">
        <v>1.7999999999999999E-2</v>
      </c>
      <c r="G103" s="9">
        <f t="shared" si="11"/>
        <v>245784989.6046924</v>
      </c>
      <c r="H103" s="9"/>
      <c r="I103" s="10">
        <f xml:space="preserve"> N98</f>
        <v>7509330.3332850561</v>
      </c>
      <c r="P103" s="9"/>
    </row>
    <row r="104" spans="1:16" s="8" customFormat="1" x14ac:dyDescent="0.3">
      <c r="B104" s="36"/>
      <c r="C104" s="8">
        <v>6</v>
      </c>
      <c r="D104" s="9">
        <f>K99</f>
        <v>15559146.16934181</v>
      </c>
      <c r="E104" s="9">
        <f t="shared" si="12"/>
        <v>261344135.7740342</v>
      </c>
      <c r="F104" s="8">
        <v>1.7999999999999999E-2</v>
      </c>
      <c r="G104" s="9">
        <f t="shared" si="11"/>
        <v>266048330.21796682</v>
      </c>
      <c r="H104" s="9"/>
      <c r="I104" s="10">
        <v>0</v>
      </c>
      <c r="P104" s="9"/>
    </row>
    <row r="105" spans="1:16" s="8" customFormat="1" x14ac:dyDescent="0.3">
      <c r="B105" s="36"/>
      <c r="C105" s="8">
        <v>7</v>
      </c>
      <c r="D105" s="9">
        <f>K99</f>
        <v>15559146.16934181</v>
      </c>
      <c r="E105" s="9">
        <f t="shared" si="12"/>
        <v>281607476.38730866</v>
      </c>
      <c r="F105" s="8">
        <v>1.7999999999999999E-2</v>
      </c>
      <c r="G105" s="9">
        <f t="shared" si="11"/>
        <v>286676410.96228021</v>
      </c>
      <c r="H105" s="9"/>
      <c r="I105" s="10">
        <v>0</v>
      </c>
      <c r="P105" s="9"/>
    </row>
    <row r="106" spans="1:16" s="8" customFormat="1" x14ac:dyDescent="0.3">
      <c r="B106" s="36"/>
      <c r="C106" s="8">
        <v>8</v>
      </c>
      <c r="D106" s="9">
        <f>K99</f>
        <v>15559146.16934181</v>
      </c>
      <c r="E106" s="9">
        <f t="shared" si="12"/>
        <v>302235557.13162202</v>
      </c>
      <c r="F106" s="8">
        <v>1.7999999999999999E-2</v>
      </c>
      <c r="G106" s="9">
        <f t="shared" si="11"/>
        <v>307675797.1599912</v>
      </c>
      <c r="H106" s="9"/>
      <c r="I106" s="10">
        <v>0</v>
      </c>
      <c r="P106" s="9"/>
    </row>
    <row r="107" spans="1:16" s="8" customFormat="1" x14ac:dyDescent="0.3">
      <c r="B107" s="36"/>
      <c r="C107" s="8">
        <v>9</v>
      </c>
      <c r="D107" s="9">
        <f>K99</f>
        <v>15559146.16934181</v>
      </c>
      <c r="E107" s="9">
        <f t="shared" si="12"/>
        <v>323234943.32933301</v>
      </c>
      <c r="F107" s="8">
        <v>1.7999999999999999E-2</v>
      </c>
      <c r="G107" s="9">
        <f t="shared" si="11"/>
        <v>329053172.30926102</v>
      </c>
      <c r="H107" s="9"/>
      <c r="I107" s="10">
        <v>0</v>
      </c>
      <c r="P107" s="9"/>
    </row>
    <row r="108" spans="1:16" s="8" customFormat="1" x14ac:dyDescent="0.3">
      <c r="B108" s="36"/>
      <c r="C108" s="8">
        <v>10</v>
      </c>
      <c r="D108" s="9">
        <f>K99</f>
        <v>15559146.16934181</v>
      </c>
      <c r="E108" s="9">
        <f t="shared" si="12"/>
        <v>344612318.47860283</v>
      </c>
      <c r="F108" s="8">
        <v>1.7999999999999999E-2</v>
      </c>
      <c r="G108" s="9">
        <f t="shared" si="11"/>
        <v>350815340.2112177</v>
      </c>
      <c r="H108" s="9"/>
      <c r="I108" s="10">
        <v>0</v>
      </c>
      <c r="P108" s="9"/>
    </row>
    <row r="109" spans="1:16" s="8" customFormat="1" x14ac:dyDescent="0.3">
      <c r="B109" s="36"/>
      <c r="C109" s="8">
        <v>11</v>
      </c>
      <c r="D109" s="9">
        <f>K99</f>
        <v>15559146.16934181</v>
      </c>
      <c r="E109" s="9">
        <f t="shared" si="12"/>
        <v>366374486.3805595</v>
      </c>
      <c r="F109" s="8">
        <v>1.7999999999999999E-2</v>
      </c>
      <c r="G109" s="9">
        <f t="shared" si="11"/>
        <v>372969227.13540959</v>
      </c>
      <c r="H109" s="9"/>
      <c r="I109" s="10">
        <v>0</v>
      </c>
      <c r="P109" s="9"/>
    </row>
    <row r="110" spans="1:16" s="18" customFormat="1" x14ac:dyDescent="0.3">
      <c r="B110" s="36"/>
      <c r="C110" s="18">
        <v>12</v>
      </c>
      <c r="D110" s="19">
        <f>K99</f>
        <v>15559146.16934181</v>
      </c>
      <c r="E110" s="19">
        <f t="shared" si="12"/>
        <v>388528373.3047514</v>
      </c>
      <c r="F110" s="18">
        <v>1.7999999999999999E-2</v>
      </c>
      <c r="G110" s="19">
        <f t="shared" si="11"/>
        <v>395521884.02423692</v>
      </c>
      <c r="H110" s="19"/>
      <c r="I110" s="20">
        <v>0</v>
      </c>
      <c r="J110" s="19">
        <f xml:space="preserve"> (E99 + SUM(D100:D110)) - SUM(I100:I110)</f>
        <v>335910177.73091835</v>
      </c>
      <c r="K110" s="19">
        <f xml:space="preserve"> G110 - J110</f>
        <v>59611706.29331857</v>
      </c>
      <c r="L110" s="18">
        <v>0.84</v>
      </c>
      <c r="M110" s="19">
        <f xml:space="preserve"> K110 * L110</f>
        <v>50073833.2863876</v>
      </c>
      <c r="N110" s="19">
        <f xml:space="preserve"> K110 - M110</f>
        <v>9537873.0069309697</v>
      </c>
      <c r="O110" s="18">
        <f xml:space="preserve"> K110 / J110 * 100</f>
        <v>17.746323346317499</v>
      </c>
      <c r="P110" s="19"/>
    </row>
    <row r="111" spans="1:16" s="8" customFormat="1" x14ac:dyDescent="0.3">
      <c r="A111" s="8">
        <v>10</v>
      </c>
      <c r="B111" s="36">
        <v>2031</v>
      </c>
      <c r="C111" s="8">
        <v>1</v>
      </c>
      <c r="D111" s="9">
        <f>K111</f>
        <v>18980078.501009874</v>
      </c>
      <c r="E111" s="9">
        <f xml:space="preserve"> (G110 / 2) + D111 - I111</f>
        <v>216741020.51312834</v>
      </c>
      <c r="F111" s="8">
        <v>1.7999999999999999E-2</v>
      </c>
      <c r="G111" s="9">
        <f t="shared" si="11"/>
        <v>220642358.88236466</v>
      </c>
      <c r="H111" s="9"/>
      <c r="I111" s="10">
        <v>0</v>
      </c>
      <c r="K111" s="11">
        <f xml:space="preserve"> ((G110 - I111) / 2 / 12) +2500000</f>
        <v>18980078.501009874</v>
      </c>
      <c r="M111" s="9">
        <f xml:space="preserve"> (G110 / 2 )</f>
        <v>197760942.01211846</v>
      </c>
      <c r="P111" s="9"/>
    </row>
    <row r="112" spans="1:16" s="8" customFormat="1" x14ac:dyDescent="0.3">
      <c r="B112" s="36"/>
      <c r="C112" s="8">
        <v>2</v>
      </c>
      <c r="D112" s="9">
        <f>K111</f>
        <v>18980078.501009874</v>
      </c>
      <c r="E112" s="9">
        <f t="shared" ref="E112:E122" si="13" xml:space="preserve"> G111 + D112 - I112</f>
        <v>239622437.38337454</v>
      </c>
      <c r="F112" s="8">
        <v>1.7999999999999999E-2</v>
      </c>
      <c r="G112" s="9">
        <f t="shared" si="11"/>
        <v>243935641.2562753</v>
      </c>
      <c r="H112" s="9"/>
      <c r="I112" s="10">
        <v>0</v>
      </c>
      <c r="P112" s="9"/>
    </row>
    <row r="113" spans="1:16" s="8" customFormat="1" x14ac:dyDescent="0.3">
      <c r="B113" s="36"/>
      <c r="C113" s="8">
        <v>3</v>
      </c>
      <c r="D113" s="9">
        <f>K111</f>
        <v>18980078.501009874</v>
      </c>
      <c r="E113" s="9">
        <f t="shared" si="13"/>
        <v>262915719.75728518</v>
      </c>
      <c r="F113" s="8">
        <v>1.7999999999999999E-2</v>
      </c>
      <c r="G113" s="9">
        <f t="shared" si="11"/>
        <v>267648202.71291631</v>
      </c>
      <c r="H113" s="9"/>
      <c r="I113" s="10">
        <v>0</v>
      </c>
      <c r="P113" s="9"/>
    </row>
    <row r="114" spans="1:16" s="8" customFormat="1" x14ac:dyDescent="0.3">
      <c r="B114" s="36"/>
      <c r="C114" s="8">
        <v>4</v>
      </c>
      <c r="D114" s="9">
        <f>K111</f>
        <v>18980078.501009874</v>
      </c>
      <c r="E114" s="9">
        <f t="shared" si="13"/>
        <v>286628281.2139262</v>
      </c>
      <c r="F114" s="8">
        <v>1.7999999999999999E-2</v>
      </c>
      <c r="G114" s="9">
        <f t="shared" si="11"/>
        <v>291787590.27577686</v>
      </c>
      <c r="H114" s="9"/>
      <c r="I114" s="10">
        <v>0</v>
      </c>
      <c r="P114" s="9"/>
    </row>
    <row r="115" spans="1:16" s="8" customFormat="1" x14ac:dyDescent="0.3">
      <c r="B115" s="36"/>
      <c r="C115" s="8">
        <v>5</v>
      </c>
      <c r="D115" s="9">
        <f>K111</f>
        <v>18980078.501009874</v>
      </c>
      <c r="E115" s="9">
        <f t="shared" si="13"/>
        <v>301229795.7698558</v>
      </c>
      <c r="F115" s="8">
        <v>1.7999999999999999E-2</v>
      </c>
      <c r="G115" s="9">
        <f t="shared" si="11"/>
        <v>306651932.09371322</v>
      </c>
      <c r="H115" s="9"/>
      <c r="I115" s="10">
        <f xml:space="preserve"> N110</f>
        <v>9537873.0069309697</v>
      </c>
      <c r="P115" s="9"/>
    </row>
    <row r="116" spans="1:16" s="8" customFormat="1" x14ac:dyDescent="0.3">
      <c r="B116" s="36"/>
      <c r="C116" s="8">
        <v>6</v>
      </c>
      <c r="D116" s="9">
        <f>K111</f>
        <v>18980078.501009874</v>
      </c>
      <c r="E116" s="9">
        <f t="shared" si="13"/>
        <v>325632010.59472311</v>
      </c>
      <c r="F116" s="8">
        <v>1.7999999999999999E-2</v>
      </c>
      <c r="G116" s="9">
        <f t="shared" si="11"/>
        <v>331493386.78542811</v>
      </c>
      <c r="H116" s="9"/>
      <c r="I116" s="10">
        <v>0</v>
      </c>
      <c r="P116" s="9"/>
    </row>
    <row r="117" spans="1:16" s="8" customFormat="1" x14ac:dyDescent="0.3">
      <c r="B117" s="36"/>
      <c r="C117" s="8">
        <v>7</v>
      </c>
      <c r="D117" s="9">
        <f>K111</f>
        <v>18980078.501009874</v>
      </c>
      <c r="E117" s="9">
        <f t="shared" si="13"/>
        <v>350473465.28643799</v>
      </c>
      <c r="F117" s="8">
        <v>1.7999999999999999E-2</v>
      </c>
      <c r="G117" s="9">
        <f t="shared" si="11"/>
        <v>356781987.66159385</v>
      </c>
      <c r="H117" s="9"/>
      <c r="I117" s="10">
        <v>0</v>
      </c>
      <c r="P117" s="9"/>
    </row>
    <row r="118" spans="1:16" s="8" customFormat="1" x14ac:dyDescent="0.3">
      <c r="B118" s="36"/>
      <c r="C118" s="8">
        <v>8</v>
      </c>
      <c r="D118" s="9">
        <f>K111</f>
        <v>18980078.501009874</v>
      </c>
      <c r="E118" s="9">
        <f t="shared" si="13"/>
        <v>375762066.16260374</v>
      </c>
      <c r="F118" s="8">
        <v>1.7999999999999999E-2</v>
      </c>
      <c r="G118" s="9">
        <f t="shared" si="11"/>
        <v>382525783.35353059</v>
      </c>
      <c r="H118" s="9"/>
      <c r="I118" s="10">
        <v>0</v>
      </c>
      <c r="P118" s="9"/>
    </row>
    <row r="119" spans="1:16" s="8" customFormat="1" x14ac:dyDescent="0.3">
      <c r="B119" s="36"/>
      <c r="C119" s="8">
        <v>9</v>
      </c>
      <c r="D119" s="9">
        <f>K111</f>
        <v>18980078.501009874</v>
      </c>
      <c r="E119" s="9">
        <f t="shared" si="13"/>
        <v>401505861.85454047</v>
      </c>
      <c r="F119" s="8">
        <v>1.7999999999999999E-2</v>
      </c>
      <c r="G119" s="9">
        <f t="shared" si="11"/>
        <v>408732967.36792219</v>
      </c>
      <c r="H119" s="9"/>
      <c r="I119" s="10">
        <v>0</v>
      </c>
      <c r="P119" s="9"/>
    </row>
    <row r="120" spans="1:16" s="8" customFormat="1" x14ac:dyDescent="0.3">
      <c r="B120" s="36"/>
      <c r="C120" s="8">
        <v>10</v>
      </c>
      <c r="D120" s="9">
        <f>K111</f>
        <v>18980078.501009874</v>
      </c>
      <c r="E120" s="9">
        <f t="shared" si="13"/>
        <v>427713045.86893207</v>
      </c>
      <c r="F120" s="8">
        <v>1.7999999999999999E-2</v>
      </c>
      <c r="G120" s="9">
        <f t="shared" si="11"/>
        <v>435411880.69457287</v>
      </c>
      <c r="H120" s="9"/>
      <c r="I120" s="10">
        <v>0</v>
      </c>
      <c r="P120" s="9"/>
    </row>
    <row r="121" spans="1:16" s="8" customFormat="1" x14ac:dyDescent="0.3">
      <c r="B121" s="36"/>
      <c r="C121" s="8">
        <v>11</v>
      </c>
      <c r="D121" s="9">
        <f>K111</f>
        <v>18980078.501009874</v>
      </c>
      <c r="E121" s="9">
        <f t="shared" si="13"/>
        <v>454391959.19558275</v>
      </c>
      <c r="F121" s="8">
        <v>1.7999999999999999E-2</v>
      </c>
      <c r="G121" s="9">
        <f t="shared" si="11"/>
        <v>462571014.46110326</v>
      </c>
      <c r="H121" s="9"/>
      <c r="I121" s="10">
        <v>0</v>
      </c>
      <c r="P121" s="9"/>
    </row>
    <row r="122" spans="1:16" s="18" customFormat="1" x14ac:dyDescent="0.3">
      <c r="B122" s="36"/>
      <c r="C122" s="18">
        <v>12</v>
      </c>
      <c r="D122" s="19">
        <f>K111</f>
        <v>18980078.501009874</v>
      </c>
      <c r="E122" s="19">
        <f t="shared" si="13"/>
        <v>481551092.96211314</v>
      </c>
      <c r="F122" s="18">
        <v>1.7999999999999999E-2</v>
      </c>
      <c r="G122" s="19">
        <f t="shared" si="11"/>
        <v>490219012.63543117</v>
      </c>
      <c r="H122" s="19"/>
      <c r="I122" s="20">
        <v>0</v>
      </c>
      <c r="J122" s="19">
        <f xml:space="preserve"> (E111 + SUM(D112:D122)) - SUM(I112:I122)</f>
        <v>415984011.01730609</v>
      </c>
      <c r="K122" s="19">
        <f xml:space="preserve"> G122 - J122</f>
        <v>74235001.618125081</v>
      </c>
      <c r="L122" s="18">
        <v>0.84</v>
      </c>
      <c r="M122" s="19">
        <f xml:space="preserve"> K122 * L122</f>
        <v>62357401.359225065</v>
      </c>
      <c r="N122" s="19">
        <f xml:space="preserve"> K122 - M122</f>
        <v>11877600.258900017</v>
      </c>
      <c r="O122" s="18">
        <f xml:space="preserve"> K122 / J122 * 100</f>
        <v>17.845638210127433</v>
      </c>
      <c r="P122" s="19"/>
    </row>
    <row r="123" spans="1:16" s="8" customFormat="1" x14ac:dyDescent="0.3">
      <c r="A123" s="8">
        <v>11</v>
      </c>
      <c r="B123" s="36">
        <v>2032</v>
      </c>
      <c r="C123" s="8">
        <v>1</v>
      </c>
      <c r="D123" s="9">
        <f>K123</f>
        <v>22925792.193142965</v>
      </c>
      <c r="E123" s="9">
        <f xml:space="preserve"> (G122 / 2) + D123 - I123</f>
        <v>268035298.51085854</v>
      </c>
      <c r="F123" s="8">
        <v>1.7999999999999999E-2</v>
      </c>
      <c r="G123" s="9">
        <f t="shared" si="11"/>
        <v>272859933.88405401</v>
      </c>
      <c r="H123" s="9"/>
      <c r="I123" s="10"/>
      <c r="K123" s="11">
        <f xml:space="preserve"> ((G122 - I123) / 2 / 12) +2500000</f>
        <v>22925792.193142965</v>
      </c>
      <c r="M123" s="9">
        <f xml:space="preserve"> (G122 / 2 )</f>
        <v>245109506.31771559</v>
      </c>
      <c r="P123" s="9"/>
    </row>
    <row r="124" spans="1:16" s="8" customFormat="1" x14ac:dyDescent="0.3">
      <c r="B124" s="36"/>
      <c r="C124" s="8">
        <v>2</v>
      </c>
      <c r="D124" s="9">
        <f>K123</f>
        <v>22925792.193142965</v>
      </c>
      <c r="E124" s="9">
        <f t="shared" ref="E124:E134" si="14" xml:space="preserve"> G123 + D124 - I124</f>
        <v>295785726.07719696</v>
      </c>
      <c r="F124" s="8">
        <v>1.7999999999999999E-2</v>
      </c>
      <c r="G124" s="9">
        <f t="shared" si="11"/>
        <v>301109869.14658648</v>
      </c>
      <c r="H124" s="9"/>
      <c r="I124" s="10"/>
      <c r="P124" s="9"/>
    </row>
    <row r="125" spans="1:16" s="8" customFormat="1" x14ac:dyDescent="0.3">
      <c r="B125" s="36"/>
      <c r="C125" s="8">
        <v>3</v>
      </c>
      <c r="D125" s="9">
        <f>K123</f>
        <v>22925792.193142965</v>
      </c>
      <c r="E125" s="9">
        <f t="shared" si="14"/>
        <v>324035661.33972943</v>
      </c>
      <c r="F125" s="8">
        <v>1.7999999999999999E-2</v>
      </c>
      <c r="G125" s="9">
        <f t="shared" si="11"/>
        <v>329868303.24384457</v>
      </c>
      <c r="H125" s="9"/>
      <c r="I125" s="10"/>
      <c r="P125" s="9"/>
    </row>
    <row r="126" spans="1:16" s="8" customFormat="1" x14ac:dyDescent="0.3">
      <c r="B126" s="36"/>
      <c r="C126" s="8">
        <v>4</v>
      </c>
      <c r="D126" s="9">
        <f>K123</f>
        <v>22925792.193142965</v>
      </c>
      <c r="E126" s="9">
        <f t="shared" si="14"/>
        <v>352794095.43698752</v>
      </c>
      <c r="F126" s="8">
        <v>1.7999999999999999E-2</v>
      </c>
      <c r="G126" s="9">
        <f t="shared" si="11"/>
        <v>359144389.15485328</v>
      </c>
      <c r="H126" s="9"/>
      <c r="I126" s="10"/>
      <c r="P126" s="9"/>
    </row>
    <row r="127" spans="1:16" s="8" customFormat="1" x14ac:dyDescent="0.3">
      <c r="B127" s="36"/>
      <c r="C127" s="8">
        <v>5</v>
      </c>
      <c r="D127" s="9">
        <f>K123</f>
        <v>22925792.193142965</v>
      </c>
      <c r="E127" s="9">
        <f t="shared" si="14"/>
        <v>370192581.08909619</v>
      </c>
      <c r="F127" s="8">
        <v>1.7999999999999999E-2</v>
      </c>
      <c r="G127" s="9">
        <f t="shared" si="11"/>
        <v>376856047.54869992</v>
      </c>
      <c r="H127" s="9"/>
      <c r="I127" s="10">
        <f xml:space="preserve"> N122</f>
        <v>11877600.258900017</v>
      </c>
      <c r="P127" s="9"/>
    </row>
    <row r="128" spans="1:16" s="8" customFormat="1" x14ac:dyDescent="0.3">
      <c r="B128" s="36"/>
      <c r="C128" s="8">
        <v>6</v>
      </c>
      <c r="D128" s="9">
        <f>K123</f>
        <v>22925792.193142965</v>
      </c>
      <c r="E128" s="9">
        <f t="shared" si="14"/>
        <v>399781839.74184287</v>
      </c>
      <c r="F128" s="8">
        <v>1.7999999999999999E-2</v>
      </c>
      <c r="G128" s="9">
        <f t="shared" si="11"/>
        <v>406977912.85719603</v>
      </c>
      <c r="H128" s="9"/>
      <c r="I128" s="10"/>
      <c r="P128" s="9"/>
    </row>
    <row r="129" spans="1:16" s="8" customFormat="1" x14ac:dyDescent="0.3">
      <c r="B129" s="36"/>
      <c r="C129" s="8">
        <v>7</v>
      </c>
      <c r="D129" s="9">
        <f>K123</f>
        <v>22925792.193142965</v>
      </c>
      <c r="E129" s="9">
        <f t="shared" si="14"/>
        <v>429903705.05033898</v>
      </c>
      <c r="F129" s="8">
        <v>1.7999999999999999E-2</v>
      </c>
      <c r="G129" s="9">
        <f t="shared" si="11"/>
        <v>437641971.74124509</v>
      </c>
      <c r="H129" s="9"/>
      <c r="I129" s="10"/>
      <c r="P129" s="9"/>
    </row>
    <row r="130" spans="1:16" s="8" customFormat="1" x14ac:dyDescent="0.3">
      <c r="B130" s="36"/>
      <c r="C130" s="8">
        <v>8</v>
      </c>
      <c r="D130" s="9">
        <f>K123</f>
        <v>22925792.193142965</v>
      </c>
      <c r="E130" s="9">
        <f t="shared" si="14"/>
        <v>460567763.93438804</v>
      </c>
      <c r="F130" s="8">
        <v>1.7999999999999999E-2</v>
      </c>
      <c r="G130" s="9">
        <f t="shared" si="11"/>
        <v>468857983.68520701</v>
      </c>
      <c r="H130" s="9"/>
      <c r="I130" s="10"/>
      <c r="P130" s="9"/>
    </row>
    <row r="131" spans="1:16" s="8" customFormat="1" x14ac:dyDescent="0.3">
      <c r="B131" s="36"/>
      <c r="C131" s="8">
        <v>9</v>
      </c>
      <c r="D131" s="9">
        <f>K123</f>
        <v>22925792.193142965</v>
      </c>
      <c r="E131" s="9">
        <f t="shared" si="14"/>
        <v>491783775.87834996</v>
      </c>
      <c r="F131" s="8">
        <v>1.7999999999999999E-2</v>
      </c>
      <c r="G131" s="9">
        <f t="shared" si="11"/>
        <v>500635883.84416026</v>
      </c>
      <c r="H131" s="9"/>
      <c r="I131" s="10"/>
      <c r="P131" s="9"/>
    </row>
    <row r="132" spans="1:16" s="8" customFormat="1" x14ac:dyDescent="0.3">
      <c r="B132" s="36"/>
      <c r="C132" s="8">
        <v>10</v>
      </c>
      <c r="D132" s="9">
        <f>K123</f>
        <v>22925792.193142965</v>
      </c>
      <c r="E132" s="9">
        <f t="shared" si="14"/>
        <v>523561676.03730321</v>
      </c>
      <c r="F132" s="8">
        <v>1.7999999999999999E-2</v>
      </c>
      <c r="G132" s="9">
        <f t="shared" si="11"/>
        <v>532985786.20597464</v>
      </c>
      <c r="H132" s="9"/>
      <c r="I132" s="10"/>
      <c r="P132" s="9"/>
    </row>
    <row r="133" spans="1:16" s="8" customFormat="1" x14ac:dyDescent="0.3">
      <c r="B133" s="36"/>
      <c r="C133" s="8">
        <v>11</v>
      </c>
      <c r="D133" s="9">
        <f>K123</f>
        <v>22925792.193142965</v>
      </c>
      <c r="E133" s="9">
        <f t="shared" si="14"/>
        <v>555911578.39911759</v>
      </c>
      <c r="F133" s="8">
        <v>1.7999999999999999E-2</v>
      </c>
      <c r="G133" s="9">
        <f t="shared" si="11"/>
        <v>565917986.81030166</v>
      </c>
      <c r="H133" s="9"/>
      <c r="I133" s="10"/>
      <c r="P133" s="9"/>
    </row>
    <row r="134" spans="1:16" s="18" customFormat="1" x14ac:dyDescent="0.3">
      <c r="B134" s="36"/>
      <c r="C134" s="18">
        <v>12</v>
      </c>
      <c r="D134" s="19">
        <f>K123</f>
        <v>22925792.193142965</v>
      </c>
      <c r="E134" s="19">
        <f t="shared" si="14"/>
        <v>552843779.00344467</v>
      </c>
      <c r="F134" s="18">
        <v>1.7999999999999999E-2</v>
      </c>
      <c r="G134" s="19">
        <f t="shared" si="11"/>
        <v>562794967.02550673</v>
      </c>
      <c r="H134" s="19"/>
      <c r="I134" s="24">
        <v>36000000</v>
      </c>
      <c r="J134" s="19">
        <f xml:space="preserve"> (E123 + SUM(D124:D134)) - SUM(I124:I134)</f>
        <v>472341412.37653112</v>
      </c>
      <c r="K134" s="19">
        <f xml:space="preserve"> G134 - J134</f>
        <v>90453554.648975611</v>
      </c>
      <c r="L134" s="18">
        <v>0.84</v>
      </c>
      <c r="M134" s="19">
        <f xml:space="preserve"> K134 * L134</f>
        <v>75980985.905139506</v>
      </c>
      <c r="N134" s="19">
        <f xml:space="preserve"> K134 - M134</f>
        <v>14472568.743836105</v>
      </c>
      <c r="O134" s="18">
        <f xml:space="preserve"> K134 / J134 * 100</f>
        <v>19.150036875629649</v>
      </c>
      <c r="P134" s="19"/>
    </row>
    <row r="135" spans="1:16" s="12" customFormat="1" x14ac:dyDescent="0.3">
      <c r="A135" s="12">
        <v>12</v>
      </c>
      <c r="B135" s="37">
        <v>2033</v>
      </c>
      <c r="C135" s="12">
        <v>1</v>
      </c>
      <c r="D135" s="13">
        <f>K135</f>
        <v>23449790.292729449</v>
      </c>
      <c r="E135" s="13">
        <f xml:space="preserve"> (G134 / 2) + D135 - I135</f>
        <v>304847273.8054828</v>
      </c>
      <c r="F135" s="12">
        <v>1.7999999999999999E-2</v>
      </c>
      <c r="G135" s="13">
        <f t="shared" si="11"/>
        <v>310334524.73398149</v>
      </c>
      <c r="H135" s="13"/>
      <c r="I135" s="14">
        <v>0</v>
      </c>
      <c r="K135" s="15">
        <f xml:space="preserve"> ((G134 - I135) / 2 / 12)</f>
        <v>23449790.292729449</v>
      </c>
      <c r="M135" s="13">
        <f xml:space="preserve"> (G134 - I135) / 2</f>
        <v>281397483.51275337</v>
      </c>
      <c r="N135" s="16" t="s">
        <v>0</v>
      </c>
      <c r="P135" s="13"/>
    </row>
    <row r="136" spans="1:16" s="12" customFormat="1" x14ac:dyDescent="0.3">
      <c r="B136" s="37"/>
      <c r="C136" s="12">
        <v>2</v>
      </c>
      <c r="D136" s="13">
        <f>K135</f>
        <v>23449790.292729449</v>
      </c>
      <c r="E136" s="13">
        <f t="shared" ref="E136:E146" si="15" xml:space="preserve"> G135 + D136 - I136</f>
        <v>333784315.02671093</v>
      </c>
      <c r="F136" s="12">
        <v>1.7999999999999999E-2</v>
      </c>
      <c r="G136" s="13">
        <f t="shared" si="11"/>
        <v>339792432.69719172</v>
      </c>
      <c r="H136" s="13"/>
      <c r="I136" s="14"/>
      <c r="P136" s="13"/>
    </row>
    <row r="137" spans="1:16" s="12" customFormat="1" x14ac:dyDescent="0.3">
      <c r="B137" s="37"/>
      <c r="C137" s="12">
        <v>3</v>
      </c>
      <c r="D137" s="13">
        <f>K135</f>
        <v>23449790.292729449</v>
      </c>
      <c r="E137" s="13">
        <f t="shared" si="15"/>
        <v>363242222.98992115</v>
      </c>
      <c r="F137" s="12">
        <v>1.7999999999999999E-2</v>
      </c>
      <c r="G137" s="13">
        <f t="shared" si="11"/>
        <v>369780583.00373971</v>
      </c>
      <c r="H137" s="13"/>
      <c r="I137" s="14"/>
      <c r="P137" s="13"/>
    </row>
    <row r="138" spans="1:16" s="12" customFormat="1" x14ac:dyDescent="0.3">
      <c r="B138" s="37"/>
      <c r="C138" s="12">
        <v>4</v>
      </c>
      <c r="D138" s="13">
        <f>K135</f>
        <v>23449790.292729449</v>
      </c>
      <c r="E138" s="13">
        <f t="shared" si="15"/>
        <v>393230373.29646915</v>
      </c>
      <c r="F138" s="12">
        <v>1.7999999999999999E-2</v>
      </c>
      <c r="G138" s="13">
        <f t="shared" si="11"/>
        <v>400308520.0158056</v>
      </c>
      <c r="H138" s="13"/>
      <c r="I138" s="14"/>
      <c r="P138" s="13"/>
    </row>
    <row r="139" spans="1:16" s="12" customFormat="1" x14ac:dyDescent="0.3">
      <c r="B139" s="37"/>
      <c r="C139" s="12">
        <v>5</v>
      </c>
      <c r="D139" s="13">
        <f>K135</f>
        <v>23449790.292729449</v>
      </c>
      <c r="E139" s="13">
        <f t="shared" si="15"/>
        <v>409285741.56469893</v>
      </c>
      <c r="F139" s="12">
        <v>1.7999999999999999E-2</v>
      </c>
      <c r="G139" s="13">
        <f t="shared" si="11"/>
        <v>416652884.91286349</v>
      </c>
      <c r="H139" s="13"/>
      <c r="I139" s="14">
        <f xml:space="preserve"> N134</f>
        <v>14472568.743836105</v>
      </c>
      <c r="P139" s="13"/>
    </row>
    <row r="140" spans="1:16" s="12" customFormat="1" x14ac:dyDescent="0.3">
      <c r="B140" s="37"/>
      <c r="C140" s="12">
        <v>6</v>
      </c>
      <c r="D140" s="13">
        <f>K135</f>
        <v>23449790.292729449</v>
      </c>
      <c r="E140" s="13">
        <f t="shared" si="15"/>
        <v>440102675.20559293</v>
      </c>
      <c r="F140" s="12">
        <v>1.7999999999999999E-2</v>
      </c>
      <c r="G140" s="13">
        <f t="shared" si="11"/>
        <v>448024523.35929358</v>
      </c>
      <c r="H140" s="13"/>
      <c r="I140" s="14"/>
      <c r="P140" s="13"/>
    </row>
    <row r="141" spans="1:16" s="12" customFormat="1" x14ac:dyDescent="0.3">
      <c r="B141" s="37"/>
      <c r="C141" s="12">
        <v>7</v>
      </c>
      <c r="D141" s="13">
        <f>K135</f>
        <v>23449790.292729449</v>
      </c>
      <c r="E141" s="13">
        <f t="shared" si="15"/>
        <v>471474313.65202302</v>
      </c>
      <c r="F141" s="12">
        <v>1.7999999999999999E-2</v>
      </c>
      <c r="G141" s="13">
        <f t="shared" si="11"/>
        <v>479960851.29775941</v>
      </c>
      <c r="H141" s="13"/>
      <c r="I141" s="14"/>
      <c r="P141" s="13"/>
    </row>
    <row r="142" spans="1:16" s="12" customFormat="1" x14ac:dyDescent="0.3">
      <c r="B142" s="37"/>
      <c r="C142" s="12">
        <v>8</v>
      </c>
      <c r="D142" s="13">
        <f>K135</f>
        <v>23449790.292729449</v>
      </c>
      <c r="E142" s="13">
        <f t="shared" si="15"/>
        <v>503410641.59048885</v>
      </c>
      <c r="F142" s="12">
        <v>1.7999999999999999E-2</v>
      </c>
      <c r="G142" s="13">
        <f t="shared" si="11"/>
        <v>512472033.13911766</v>
      </c>
      <c r="H142" s="13"/>
      <c r="I142" s="14"/>
      <c r="P142" s="13"/>
    </row>
    <row r="143" spans="1:16" s="12" customFormat="1" x14ac:dyDescent="0.3">
      <c r="B143" s="37"/>
      <c r="C143" s="12">
        <v>9</v>
      </c>
      <c r="D143" s="13">
        <f>K135</f>
        <v>23449790.292729449</v>
      </c>
      <c r="E143" s="13">
        <f t="shared" si="15"/>
        <v>535921823.4318471</v>
      </c>
      <c r="F143" s="12">
        <v>1.7999999999999999E-2</v>
      </c>
      <c r="G143" s="13">
        <f t="shared" si="11"/>
        <v>545568416.25362039</v>
      </c>
      <c r="H143" s="13"/>
      <c r="I143" s="14"/>
      <c r="P143" s="13"/>
    </row>
    <row r="144" spans="1:16" s="12" customFormat="1" x14ac:dyDescent="0.3">
      <c r="B144" s="37"/>
      <c r="C144" s="12">
        <v>10</v>
      </c>
      <c r="D144" s="13">
        <f>K135</f>
        <v>23449790.292729449</v>
      </c>
      <c r="E144" s="13">
        <f t="shared" si="15"/>
        <v>569018206.54634988</v>
      </c>
      <c r="F144" s="12">
        <v>1.7999999999999999E-2</v>
      </c>
      <c r="G144" s="13">
        <f t="shared" si="11"/>
        <v>579260534.26418424</v>
      </c>
      <c r="H144" s="13"/>
      <c r="I144" s="14"/>
      <c r="P144" s="13"/>
    </row>
    <row r="145" spans="1:16" s="12" customFormat="1" x14ac:dyDescent="0.3">
      <c r="B145" s="37"/>
      <c r="C145" s="12">
        <v>11</v>
      </c>
      <c r="D145" s="13">
        <f>K135</f>
        <v>23449790.292729449</v>
      </c>
      <c r="E145" s="13">
        <f t="shared" si="15"/>
        <v>602710324.55691373</v>
      </c>
      <c r="F145" s="12">
        <v>1.7999999999999999E-2</v>
      </c>
      <c r="G145" s="13">
        <f t="shared" si="11"/>
        <v>613559110.39893818</v>
      </c>
      <c r="H145" s="13"/>
      <c r="I145" s="14"/>
      <c r="P145" s="13"/>
    </row>
    <row r="146" spans="1:16" s="18" customFormat="1" x14ac:dyDescent="0.3">
      <c r="B146" s="37"/>
      <c r="C146" s="18">
        <v>12</v>
      </c>
      <c r="D146" s="19">
        <f>K135</f>
        <v>23449790.292729449</v>
      </c>
      <c r="E146" s="19">
        <f t="shared" si="15"/>
        <v>601008900.69166768</v>
      </c>
      <c r="F146" s="18">
        <v>1.7999999999999999E-2</v>
      </c>
      <c r="G146" s="19">
        <f t="shared" si="11"/>
        <v>611827060.9041177</v>
      </c>
      <c r="H146" s="19"/>
      <c r="I146" s="24">
        <v>36000000</v>
      </c>
      <c r="J146" s="19">
        <f xml:space="preserve"> (E135 + SUM(D136:D146)) - SUM(I136:I146)</f>
        <v>512322398.28167063</v>
      </c>
      <c r="K146" s="19">
        <f xml:space="preserve"> G146 - J146</f>
        <v>99504662.622447073</v>
      </c>
      <c r="L146" s="18">
        <v>0.84</v>
      </c>
      <c r="M146" s="19">
        <f xml:space="preserve"> K146 * L146</f>
        <v>83583916.602855533</v>
      </c>
      <c r="N146" s="19">
        <f xml:space="preserve"> K146 - M146</f>
        <v>15920746.01959154</v>
      </c>
      <c r="O146" s="18">
        <f xml:space="preserve"> K146 / J146 * 100</f>
        <v>19.42227452014312</v>
      </c>
      <c r="P146" s="19"/>
    </row>
    <row r="147" spans="1:16" s="12" customFormat="1" x14ac:dyDescent="0.3">
      <c r="A147" s="12">
        <v>13</v>
      </c>
      <c r="B147" s="37">
        <v>2034</v>
      </c>
      <c r="C147" s="12">
        <v>1</v>
      </c>
      <c r="D147" s="13">
        <f>K147</f>
        <v>25492794.204338238</v>
      </c>
      <c r="E147" s="13">
        <f xml:space="preserve"> (G146 / 2) + D147 - I147</f>
        <v>331406324.6563971</v>
      </c>
      <c r="F147" s="12">
        <v>1.7999999999999999E-2</v>
      </c>
      <c r="G147" s="13">
        <f t="shared" si="11"/>
        <v>337371638.50021225</v>
      </c>
      <c r="H147" s="13"/>
      <c r="I147" s="14"/>
      <c r="K147" s="15">
        <f xml:space="preserve"> ((G146 - I147) / 2 / 12)</f>
        <v>25492794.204338238</v>
      </c>
      <c r="M147" s="9">
        <f xml:space="preserve"> (G146 - I147) / 2</f>
        <v>305913530.45205885</v>
      </c>
      <c r="P147" s="13"/>
    </row>
    <row r="148" spans="1:16" s="12" customFormat="1" x14ac:dyDescent="0.3">
      <c r="B148" s="37"/>
      <c r="C148" s="12">
        <v>2</v>
      </c>
      <c r="D148" s="13">
        <f>K147</f>
        <v>25492794.204338238</v>
      </c>
      <c r="E148" s="13">
        <f t="shared" ref="E148:E158" si="16" xml:space="preserve"> G147 + D148 - I148</f>
        <v>362864432.7045505</v>
      </c>
      <c r="F148" s="12">
        <v>1.7999999999999999E-2</v>
      </c>
      <c r="G148" s="13">
        <f t="shared" si="11"/>
        <v>369395992.49323243</v>
      </c>
      <c r="H148" s="13"/>
      <c r="I148" s="14"/>
      <c r="P148" s="13"/>
    </row>
    <row r="149" spans="1:16" s="12" customFormat="1" x14ac:dyDescent="0.3">
      <c r="B149" s="37"/>
      <c r="C149" s="12">
        <v>3</v>
      </c>
      <c r="D149" s="13">
        <f>K147</f>
        <v>25492794.204338238</v>
      </c>
      <c r="E149" s="13">
        <f t="shared" si="16"/>
        <v>394888786.69757068</v>
      </c>
      <c r="F149" s="12">
        <v>1.7999999999999999E-2</v>
      </c>
      <c r="G149" s="13">
        <f t="shared" si="11"/>
        <v>401996784.85812694</v>
      </c>
      <c r="H149" s="13"/>
      <c r="I149" s="14"/>
      <c r="P149" s="13"/>
    </row>
    <row r="150" spans="1:16" s="12" customFormat="1" x14ac:dyDescent="0.3">
      <c r="B150" s="37"/>
      <c r="C150" s="12">
        <v>4</v>
      </c>
      <c r="D150" s="13">
        <f>K147</f>
        <v>25492794.204338238</v>
      </c>
      <c r="E150" s="13">
        <f t="shared" si="16"/>
        <v>427489579.06246519</v>
      </c>
      <c r="F150" s="12">
        <v>1.7999999999999999E-2</v>
      </c>
      <c r="G150" s="13">
        <f t="shared" si="11"/>
        <v>435184391.48558956</v>
      </c>
      <c r="H150" s="13"/>
      <c r="I150" s="14"/>
      <c r="P150" s="13"/>
    </row>
    <row r="151" spans="1:16" s="12" customFormat="1" x14ac:dyDescent="0.3">
      <c r="B151" s="37"/>
      <c r="C151" s="12">
        <v>5</v>
      </c>
      <c r="D151" s="13">
        <f>K147</f>
        <v>25492794.204338238</v>
      </c>
      <c r="E151" s="13">
        <f t="shared" si="16"/>
        <v>444756439.67033625</v>
      </c>
      <c r="F151" s="12">
        <v>1.7999999999999999E-2</v>
      </c>
      <c r="G151" s="13">
        <f t="shared" si="11"/>
        <v>452762055.58440232</v>
      </c>
      <c r="H151" s="13"/>
      <c r="I151" s="14">
        <f xml:space="preserve"> N146</f>
        <v>15920746.01959154</v>
      </c>
      <c r="P151" s="13"/>
    </row>
    <row r="152" spans="1:16" s="12" customFormat="1" x14ac:dyDescent="0.3">
      <c r="B152" s="37"/>
      <c r="C152" s="12">
        <v>6</v>
      </c>
      <c r="D152" s="13">
        <f>K147</f>
        <v>25492794.204338238</v>
      </c>
      <c r="E152" s="13">
        <f t="shared" si="16"/>
        <v>478254849.78874058</v>
      </c>
      <c r="F152" s="12">
        <v>1.7999999999999999E-2</v>
      </c>
      <c r="G152" s="13">
        <f t="shared" si="11"/>
        <v>486863437.08493793</v>
      </c>
      <c r="H152" s="13"/>
      <c r="I152" s="14"/>
      <c r="P152" s="13"/>
    </row>
    <row r="153" spans="1:16" s="12" customFormat="1" x14ac:dyDescent="0.3">
      <c r="B153" s="37"/>
      <c r="C153" s="12">
        <v>7</v>
      </c>
      <c r="D153" s="13">
        <f>K147</f>
        <v>25492794.204338238</v>
      </c>
      <c r="E153" s="13">
        <f t="shared" si="16"/>
        <v>512356231.28927618</v>
      </c>
      <c r="F153" s="12">
        <v>1.7999999999999999E-2</v>
      </c>
      <c r="G153" s="13">
        <f t="shared" si="11"/>
        <v>521578643.45248318</v>
      </c>
      <c r="H153" s="13"/>
      <c r="I153" s="14"/>
      <c r="P153" s="13"/>
    </row>
    <row r="154" spans="1:16" s="12" customFormat="1" x14ac:dyDescent="0.3">
      <c r="B154" s="37"/>
      <c r="C154" s="12">
        <v>8</v>
      </c>
      <c r="D154" s="13">
        <f>K147</f>
        <v>25492794.204338238</v>
      </c>
      <c r="E154" s="13">
        <f t="shared" si="16"/>
        <v>547071437.65682137</v>
      </c>
      <c r="F154" s="12">
        <v>1.7999999999999999E-2</v>
      </c>
      <c r="G154" s="13">
        <f t="shared" si="11"/>
        <v>556918723.53464413</v>
      </c>
      <c r="H154" s="13"/>
      <c r="I154" s="14"/>
      <c r="P154" s="13"/>
    </row>
    <row r="155" spans="1:16" s="12" customFormat="1" x14ac:dyDescent="0.3">
      <c r="B155" s="37"/>
      <c r="C155" s="12">
        <v>9</v>
      </c>
      <c r="D155" s="13">
        <f>K147</f>
        <v>25492794.204338238</v>
      </c>
      <c r="E155" s="13">
        <f t="shared" si="16"/>
        <v>582411517.73898232</v>
      </c>
      <c r="F155" s="12">
        <v>1.7999999999999999E-2</v>
      </c>
      <c r="G155" s="13">
        <f t="shared" si="11"/>
        <v>592894925.05828404</v>
      </c>
      <c r="H155" s="13"/>
      <c r="I155" s="14"/>
      <c r="P155" s="13"/>
    </row>
    <row r="156" spans="1:16" s="12" customFormat="1" x14ac:dyDescent="0.3">
      <c r="B156" s="37"/>
      <c r="C156" s="12">
        <v>10</v>
      </c>
      <c r="D156" s="13">
        <f>K147</f>
        <v>25492794.204338238</v>
      </c>
      <c r="E156" s="13">
        <f t="shared" si="16"/>
        <v>618387719.26262224</v>
      </c>
      <c r="F156" s="12">
        <v>1.7999999999999999E-2</v>
      </c>
      <c r="G156" s="13">
        <f t="shared" si="11"/>
        <v>629518698.20934939</v>
      </c>
      <c r="H156" s="13"/>
      <c r="I156" s="14"/>
      <c r="P156" s="13"/>
    </row>
    <row r="157" spans="1:16" s="12" customFormat="1" x14ac:dyDescent="0.3">
      <c r="B157" s="37"/>
      <c r="C157" s="12">
        <v>11</v>
      </c>
      <c r="D157" s="13">
        <f>K147</f>
        <v>25492794.204338238</v>
      </c>
      <c r="E157" s="13">
        <f t="shared" si="16"/>
        <v>655011492.41368759</v>
      </c>
      <c r="F157" s="12">
        <v>1.7999999999999999E-2</v>
      </c>
      <c r="G157" s="13">
        <f t="shared" si="11"/>
        <v>666801699.27713394</v>
      </c>
      <c r="H157" s="13"/>
      <c r="I157" s="14"/>
      <c r="P157" s="13"/>
    </row>
    <row r="158" spans="1:16" s="18" customFormat="1" x14ac:dyDescent="0.3">
      <c r="B158" s="37"/>
      <c r="C158" s="18">
        <v>12</v>
      </c>
      <c r="D158" s="19">
        <f>K147</f>
        <v>25492794.204338238</v>
      </c>
      <c r="E158" s="19">
        <f t="shared" si="16"/>
        <v>656294493.48147213</v>
      </c>
      <c r="F158" s="18">
        <v>1.7999999999999999E-2</v>
      </c>
      <c r="G158" s="19">
        <f t="shared" ref="G158:G221" si="17" xml:space="preserve"> (E158 * F158) + E158</f>
        <v>668107794.3641386</v>
      </c>
      <c r="H158" s="19"/>
      <c r="I158" s="24">
        <v>36000000</v>
      </c>
      <c r="J158" s="19">
        <f xml:space="preserve"> (E147 + SUM(D148:D158)) - SUM(I148:I158)</f>
        <v>559906314.88452625</v>
      </c>
      <c r="K158" s="19">
        <f xml:space="preserve"> G158 - J158</f>
        <v>108201479.47961235</v>
      </c>
      <c r="L158" s="18">
        <v>0.84</v>
      </c>
      <c r="M158" s="19">
        <f xml:space="preserve"> K158 * L158</f>
        <v>90889242.762874365</v>
      </c>
      <c r="N158" s="19">
        <f xml:space="preserve"> K158 - M158</f>
        <v>17312236.716737986</v>
      </c>
      <c r="O158" s="18">
        <f xml:space="preserve"> K158 / J158 * 100</f>
        <v>19.324925724748717</v>
      </c>
      <c r="P158" s="19"/>
    </row>
    <row r="159" spans="1:16" s="12" customFormat="1" x14ac:dyDescent="0.3">
      <c r="A159" s="12">
        <v>14</v>
      </c>
      <c r="B159" s="37">
        <v>2035</v>
      </c>
      <c r="C159" s="12">
        <v>1</v>
      </c>
      <c r="D159" s="13">
        <f>K159</f>
        <v>27837824.765172441</v>
      </c>
      <c r="E159" s="13">
        <f xml:space="preserve"> (G158 / 2) + D159 - I159</f>
        <v>361891721.94724172</v>
      </c>
      <c r="F159" s="12">
        <v>1.7999999999999999E-2</v>
      </c>
      <c r="G159" s="13">
        <f t="shared" si="17"/>
        <v>368405772.94229209</v>
      </c>
      <c r="H159" s="13"/>
      <c r="I159" s="14"/>
      <c r="K159" s="15">
        <f xml:space="preserve"> ((G158 - I159) / 2 / 12)</f>
        <v>27837824.765172441</v>
      </c>
      <c r="M159" s="9">
        <f xml:space="preserve"> (G158 - I159) / 2</f>
        <v>334053897.1820693</v>
      </c>
      <c r="P159" s="13"/>
    </row>
    <row r="160" spans="1:16" s="12" customFormat="1" x14ac:dyDescent="0.3">
      <c r="B160" s="37"/>
      <c r="C160" s="12">
        <v>2</v>
      </c>
      <c r="D160" s="13">
        <f>K159</f>
        <v>27837824.765172441</v>
      </c>
      <c r="E160" s="13">
        <f t="shared" ref="E160:E170" si="18" xml:space="preserve"> G159 + D160 - I160</f>
        <v>396243597.70746452</v>
      </c>
      <c r="F160" s="12">
        <v>1.7999999999999999E-2</v>
      </c>
      <c r="G160" s="13">
        <f t="shared" si="17"/>
        <v>403375982.46619886</v>
      </c>
      <c r="H160" s="13"/>
      <c r="I160" s="14"/>
      <c r="P160" s="13"/>
    </row>
    <row r="161" spans="1:16" s="12" customFormat="1" x14ac:dyDescent="0.3">
      <c r="B161" s="37"/>
      <c r="C161" s="12">
        <v>3</v>
      </c>
      <c r="D161" s="13">
        <f>K159</f>
        <v>27837824.765172441</v>
      </c>
      <c r="E161" s="13">
        <f t="shared" si="18"/>
        <v>431213807.23137128</v>
      </c>
      <c r="F161" s="12">
        <v>1.7999999999999999E-2</v>
      </c>
      <c r="G161" s="13">
        <f t="shared" si="17"/>
        <v>438975655.76153594</v>
      </c>
      <c r="H161" s="13"/>
      <c r="I161" s="14"/>
      <c r="P161" s="13"/>
    </row>
    <row r="162" spans="1:16" s="12" customFormat="1" x14ac:dyDescent="0.3">
      <c r="B162" s="37"/>
      <c r="C162" s="12">
        <v>4</v>
      </c>
      <c r="D162" s="13">
        <f>K159</f>
        <v>27837824.765172441</v>
      </c>
      <c r="E162" s="13">
        <f t="shared" si="18"/>
        <v>466813480.52670836</v>
      </c>
      <c r="F162" s="12">
        <v>1.7999999999999999E-2</v>
      </c>
      <c r="G162" s="13">
        <f t="shared" si="17"/>
        <v>475216123.17618912</v>
      </c>
      <c r="H162" s="13"/>
      <c r="I162" s="14"/>
      <c r="P162" s="13"/>
    </row>
    <row r="163" spans="1:16" s="12" customFormat="1" x14ac:dyDescent="0.3">
      <c r="B163" s="37"/>
      <c r="C163" s="12">
        <v>5</v>
      </c>
      <c r="D163" s="13">
        <f>K159</f>
        <v>27837824.765172441</v>
      </c>
      <c r="E163" s="13">
        <f t="shared" si="18"/>
        <v>485741711.22462356</v>
      </c>
      <c r="F163" s="12">
        <v>1.7999999999999999E-2</v>
      </c>
      <c r="G163" s="13">
        <f t="shared" si="17"/>
        <v>494485062.02666676</v>
      </c>
      <c r="H163" s="13"/>
      <c r="I163" s="14">
        <f xml:space="preserve"> N158</f>
        <v>17312236.716737986</v>
      </c>
      <c r="P163" s="13"/>
    </row>
    <row r="164" spans="1:16" s="12" customFormat="1" x14ac:dyDescent="0.3">
      <c r="B164" s="37"/>
      <c r="C164" s="12">
        <v>6</v>
      </c>
      <c r="D164" s="13">
        <f>K159</f>
        <v>27837824.765172441</v>
      </c>
      <c r="E164" s="13">
        <f t="shared" si="18"/>
        <v>522322886.79183918</v>
      </c>
      <c r="F164" s="12">
        <v>1.7999999999999999E-2</v>
      </c>
      <c r="G164" s="13">
        <f t="shared" si="17"/>
        <v>531724698.75409228</v>
      </c>
      <c r="H164" s="13"/>
      <c r="I164" s="14"/>
      <c r="P164" s="13"/>
    </row>
    <row r="165" spans="1:16" s="12" customFormat="1" x14ac:dyDescent="0.3">
      <c r="B165" s="37"/>
      <c r="C165" s="12">
        <v>7</v>
      </c>
      <c r="D165" s="13">
        <f>K159</f>
        <v>27837824.765172441</v>
      </c>
      <c r="E165" s="13">
        <f t="shared" si="18"/>
        <v>559562523.5192647</v>
      </c>
      <c r="F165" s="12">
        <v>1.7999999999999999E-2</v>
      </c>
      <c r="G165" s="13">
        <f t="shared" si="17"/>
        <v>569634648.94261146</v>
      </c>
      <c r="H165" s="13"/>
      <c r="I165" s="14"/>
      <c r="P165" s="13"/>
    </row>
    <row r="166" spans="1:16" s="12" customFormat="1" x14ac:dyDescent="0.3">
      <c r="B166" s="37"/>
      <c r="C166" s="12">
        <v>8</v>
      </c>
      <c r="D166" s="13">
        <f>K159</f>
        <v>27837824.765172441</v>
      </c>
      <c r="E166" s="13">
        <f t="shared" si="18"/>
        <v>597472473.70778394</v>
      </c>
      <c r="F166" s="12">
        <v>1.7999999999999999E-2</v>
      </c>
      <c r="G166" s="13">
        <f t="shared" si="17"/>
        <v>608226978.23452401</v>
      </c>
      <c r="H166" s="13"/>
      <c r="I166" s="14"/>
      <c r="P166" s="13"/>
    </row>
    <row r="167" spans="1:16" s="12" customFormat="1" x14ac:dyDescent="0.3">
      <c r="B167" s="37"/>
      <c r="C167" s="12">
        <v>9</v>
      </c>
      <c r="D167" s="13">
        <f>K159</f>
        <v>27837824.765172441</v>
      </c>
      <c r="E167" s="13">
        <f t="shared" si="18"/>
        <v>636064802.99969649</v>
      </c>
      <c r="F167" s="12">
        <v>1.7999999999999999E-2</v>
      </c>
      <c r="G167" s="13">
        <f t="shared" si="17"/>
        <v>647513969.45369101</v>
      </c>
      <c r="H167" s="13"/>
      <c r="I167" s="14"/>
      <c r="P167" s="13"/>
    </row>
    <row r="168" spans="1:16" s="12" customFormat="1" x14ac:dyDescent="0.3">
      <c r="B168" s="37"/>
      <c r="C168" s="12">
        <v>10</v>
      </c>
      <c r="D168" s="13">
        <f>K159</f>
        <v>27837824.765172441</v>
      </c>
      <c r="E168" s="13">
        <f t="shared" si="18"/>
        <v>675351794.21886349</v>
      </c>
      <c r="F168" s="12">
        <v>1.7999999999999999E-2</v>
      </c>
      <c r="G168" s="13">
        <f t="shared" si="17"/>
        <v>687508126.51480305</v>
      </c>
      <c r="H168" s="13"/>
      <c r="I168" s="14"/>
      <c r="P168" s="13"/>
    </row>
    <row r="169" spans="1:16" s="12" customFormat="1" x14ac:dyDescent="0.3">
      <c r="B169" s="37"/>
      <c r="C169" s="12">
        <v>11</v>
      </c>
      <c r="D169" s="13">
        <f>K159</f>
        <v>27837824.765172441</v>
      </c>
      <c r="E169" s="13">
        <f t="shared" si="18"/>
        <v>715345951.27997553</v>
      </c>
      <c r="F169" s="12">
        <v>1.7999999999999999E-2</v>
      </c>
      <c r="G169" s="13">
        <f t="shared" si="17"/>
        <v>728222178.40301514</v>
      </c>
      <c r="H169" s="13"/>
      <c r="I169" s="14"/>
      <c r="P169" s="13"/>
    </row>
    <row r="170" spans="1:16" s="18" customFormat="1" x14ac:dyDescent="0.3">
      <c r="B170" s="37"/>
      <c r="C170" s="18">
        <v>12</v>
      </c>
      <c r="D170" s="19">
        <f>K159</f>
        <v>27837824.765172441</v>
      </c>
      <c r="E170" s="19">
        <f t="shared" si="18"/>
        <v>720060003.16818762</v>
      </c>
      <c r="F170" s="18">
        <v>1.7999999999999999E-2</v>
      </c>
      <c r="G170" s="19">
        <f t="shared" si="17"/>
        <v>733021083.22521496</v>
      </c>
      <c r="H170" s="19"/>
      <c r="I170" s="24">
        <v>36000000</v>
      </c>
      <c r="J170" s="19">
        <f xml:space="preserve"> (E159 + SUM(D160:D170)) - SUM(I160:I170)</f>
        <v>614795557.64740062</v>
      </c>
      <c r="K170" s="19">
        <f xml:space="preserve"> G170 - J170</f>
        <v>118225525.57781434</v>
      </c>
      <c r="L170" s="18">
        <v>0.84</v>
      </c>
      <c r="M170" s="19">
        <f xml:space="preserve"> K170 * L170</f>
        <v>99309441.48536405</v>
      </c>
      <c r="N170" s="19">
        <f xml:space="preserve"> K170 - M170</f>
        <v>18916084.092450291</v>
      </c>
      <c r="O170" s="18">
        <f xml:space="preserve"> K170 / J170 * 100</f>
        <v>19.230055277273067</v>
      </c>
      <c r="P170" s="19"/>
    </row>
    <row r="171" spans="1:16" s="12" customFormat="1" x14ac:dyDescent="0.3">
      <c r="A171" s="12">
        <v>15</v>
      </c>
      <c r="B171" s="37">
        <v>2036</v>
      </c>
      <c r="C171" s="12">
        <v>1</v>
      </c>
      <c r="D171" s="13">
        <f>K171</f>
        <v>30542545.134383958</v>
      </c>
      <c r="E171" s="13">
        <f xml:space="preserve"> (G170 / 2) + D171 - I171</f>
        <v>397053086.74699146</v>
      </c>
      <c r="F171" s="12">
        <v>1.7999999999999999E-2</v>
      </c>
      <c r="G171" s="13">
        <f t="shared" si="17"/>
        <v>404200042.30843729</v>
      </c>
      <c r="H171" s="13"/>
      <c r="I171" s="14"/>
      <c r="K171" s="15">
        <f xml:space="preserve"> ((G170 - I171) / 2 / 12)</f>
        <v>30542545.134383958</v>
      </c>
      <c r="M171" s="9">
        <f xml:space="preserve"> (G170 - I171) / 2</f>
        <v>366510541.61260748</v>
      </c>
      <c r="P171" s="13"/>
    </row>
    <row r="172" spans="1:16" s="12" customFormat="1" x14ac:dyDescent="0.3">
      <c r="B172" s="37"/>
      <c r="C172" s="12">
        <v>2</v>
      </c>
      <c r="D172" s="13">
        <f>K171</f>
        <v>30542545.134383958</v>
      </c>
      <c r="E172" s="13">
        <f t="shared" ref="E172:E182" si="19" xml:space="preserve"> G171 + D172 - I172</f>
        <v>434742587.44282126</v>
      </c>
      <c r="F172" s="12">
        <v>1.7999999999999999E-2</v>
      </c>
      <c r="G172" s="13">
        <f t="shared" si="17"/>
        <v>442567954.01679206</v>
      </c>
      <c r="H172" s="13"/>
      <c r="I172" s="14"/>
      <c r="P172" s="13"/>
    </row>
    <row r="173" spans="1:16" s="12" customFormat="1" x14ac:dyDescent="0.3">
      <c r="B173" s="37"/>
      <c r="C173" s="12">
        <v>3</v>
      </c>
      <c r="D173" s="13">
        <f>K171</f>
        <v>30542545.134383958</v>
      </c>
      <c r="E173" s="13">
        <f t="shared" si="19"/>
        <v>473110499.15117604</v>
      </c>
      <c r="F173" s="12">
        <v>1.7999999999999999E-2</v>
      </c>
      <c r="G173" s="13">
        <f t="shared" si="17"/>
        <v>481626488.13589722</v>
      </c>
      <c r="H173" s="13"/>
      <c r="I173" s="14"/>
      <c r="P173" s="13"/>
    </row>
    <row r="174" spans="1:16" s="12" customFormat="1" x14ac:dyDescent="0.3">
      <c r="B174" s="37"/>
      <c r="C174" s="12">
        <v>4</v>
      </c>
      <c r="D174" s="13">
        <f>K171</f>
        <v>30542545.134383958</v>
      </c>
      <c r="E174" s="13">
        <f t="shared" si="19"/>
        <v>512169033.2702812</v>
      </c>
      <c r="F174" s="12">
        <v>1.7999999999999999E-2</v>
      </c>
      <c r="G174" s="13">
        <f t="shared" si="17"/>
        <v>521388075.86914623</v>
      </c>
      <c r="H174" s="13"/>
      <c r="I174" s="14"/>
      <c r="P174" s="13"/>
    </row>
    <row r="175" spans="1:16" s="12" customFormat="1" x14ac:dyDescent="0.3">
      <c r="B175" s="37"/>
      <c r="C175" s="12">
        <v>5</v>
      </c>
      <c r="D175" s="13">
        <f>K171</f>
        <v>30542545.134383958</v>
      </c>
      <c r="E175" s="13">
        <f t="shared" si="19"/>
        <v>533014536.91107988</v>
      </c>
      <c r="F175" s="12">
        <v>1.7999999999999999E-2</v>
      </c>
      <c r="G175" s="13">
        <f t="shared" si="17"/>
        <v>542608798.57547927</v>
      </c>
      <c r="H175" s="13"/>
      <c r="I175" s="14">
        <f xml:space="preserve"> N170</f>
        <v>18916084.092450291</v>
      </c>
      <c r="P175" s="13"/>
    </row>
    <row r="176" spans="1:16" s="12" customFormat="1" x14ac:dyDescent="0.3">
      <c r="B176" s="37"/>
      <c r="C176" s="12">
        <v>6</v>
      </c>
      <c r="D176" s="13">
        <f>K171</f>
        <v>30542545.134383958</v>
      </c>
      <c r="E176" s="13">
        <f t="shared" si="19"/>
        <v>573151343.70986319</v>
      </c>
      <c r="F176" s="12">
        <v>1.7999999999999999E-2</v>
      </c>
      <c r="G176" s="13">
        <f t="shared" si="17"/>
        <v>583468067.89664078</v>
      </c>
      <c r="H176" s="13"/>
      <c r="I176" s="14"/>
      <c r="P176" s="13"/>
    </row>
    <row r="177" spans="1:16" s="12" customFormat="1" x14ac:dyDescent="0.3">
      <c r="B177" s="37"/>
      <c r="C177" s="12">
        <v>7</v>
      </c>
      <c r="D177" s="13">
        <f>K171</f>
        <v>30542545.134383958</v>
      </c>
      <c r="E177" s="13">
        <f t="shared" si="19"/>
        <v>614010613.03102469</v>
      </c>
      <c r="F177" s="12">
        <v>1.7999999999999999E-2</v>
      </c>
      <c r="G177" s="13">
        <f t="shared" si="17"/>
        <v>625062804.06558311</v>
      </c>
      <c r="H177" s="13"/>
      <c r="I177" s="14"/>
      <c r="P177" s="13"/>
    </row>
    <row r="178" spans="1:16" s="12" customFormat="1" x14ac:dyDescent="0.3">
      <c r="B178" s="37"/>
      <c r="C178" s="12">
        <v>8</v>
      </c>
      <c r="D178" s="13">
        <f>K171</f>
        <v>30542545.134383958</v>
      </c>
      <c r="E178" s="13">
        <f t="shared" si="19"/>
        <v>655605349.19996703</v>
      </c>
      <c r="F178" s="12">
        <v>1.7999999999999999E-2</v>
      </c>
      <c r="G178" s="13">
        <f t="shared" si="17"/>
        <v>667406245.48556638</v>
      </c>
      <c r="H178" s="13"/>
      <c r="I178" s="14"/>
      <c r="P178" s="13"/>
    </row>
    <row r="179" spans="1:16" s="12" customFormat="1" x14ac:dyDescent="0.3">
      <c r="B179" s="37"/>
      <c r="C179" s="12">
        <v>9</v>
      </c>
      <c r="D179" s="13">
        <f>K171</f>
        <v>30542545.134383958</v>
      </c>
      <c r="E179" s="13">
        <f t="shared" si="19"/>
        <v>697948790.61995029</v>
      </c>
      <c r="F179" s="12">
        <v>1.7999999999999999E-2</v>
      </c>
      <c r="G179" s="13">
        <f t="shared" si="17"/>
        <v>710511868.85110939</v>
      </c>
      <c r="H179" s="13"/>
      <c r="I179" s="14"/>
      <c r="P179" s="13"/>
    </row>
    <row r="180" spans="1:16" s="12" customFormat="1" x14ac:dyDescent="0.3">
      <c r="B180" s="37"/>
      <c r="C180" s="12">
        <v>10</v>
      </c>
      <c r="D180" s="13">
        <f>K171</f>
        <v>30542545.134383958</v>
      </c>
      <c r="E180" s="13">
        <f t="shared" si="19"/>
        <v>741054413.9854933</v>
      </c>
      <c r="F180" s="12">
        <v>1.7999999999999999E-2</v>
      </c>
      <c r="G180" s="13">
        <f t="shared" si="17"/>
        <v>754393393.43723214</v>
      </c>
      <c r="H180" s="13"/>
      <c r="I180" s="14"/>
      <c r="P180" s="13"/>
    </row>
    <row r="181" spans="1:16" s="12" customFormat="1" x14ac:dyDescent="0.3">
      <c r="B181" s="37"/>
      <c r="C181" s="12">
        <v>11</v>
      </c>
      <c r="D181" s="13">
        <f>K171</f>
        <v>30542545.134383958</v>
      </c>
      <c r="E181" s="13">
        <f t="shared" si="19"/>
        <v>784935938.57161605</v>
      </c>
      <c r="F181" s="12">
        <v>1.7999999999999999E-2</v>
      </c>
      <c r="G181" s="13">
        <f t="shared" si="17"/>
        <v>799064785.46590519</v>
      </c>
      <c r="H181" s="13"/>
      <c r="I181" s="14"/>
      <c r="P181" s="13"/>
    </row>
    <row r="182" spans="1:16" s="18" customFormat="1" x14ac:dyDescent="0.3">
      <c r="B182" s="37"/>
      <c r="C182" s="18">
        <v>12</v>
      </c>
      <c r="D182" s="19">
        <f>K171</f>
        <v>30542545.134383958</v>
      </c>
      <c r="E182" s="19">
        <f t="shared" si="19"/>
        <v>793607330.60028911</v>
      </c>
      <c r="F182" s="18">
        <v>1.7999999999999999E-2</v>
      </c>
      <c r="G182" s="19">
        <f t="shared" si="17"/>
        <v>807892262.55109429</v>
      </c>
      <c r="H182" s="19"/>
      <c r="I182" s="24">
        <v>36000000</v>
      </c>
      <c r="J182" s="19">
        <f xml:space="preserve"> (E171 + SUM(D172:D182)) - SUM(I172:I182)</f>
        <v>678104999.1327647</v>
      </c>
      <c r="K182" s="19">
        <f xml:space="preserve"> G182 - J182</f>
        <v>129787263.4183296</v>
      </c>
      <c r="L182" s="18">
        <v>0.84</v>
      </c>
      <c r="M182" s="19">
        <f xml:space="preserve"> K182 * L182</f>
        <v>109021301.27139686</v>
      </c>
      <c r="N182" s="19">
        <f xml:space="preserve"> K182 - M182</f>
        <v>20765962.146932736</v>
      </c>
      <c r="O182" s="18">
        <f xml:space="preserve"> K182 / J182 * 100</f>
        <v>19.139700132621915</v>
      </c>
      <c r="P182" s="19"/>
    </row>
    <row r="183" spans="1:16" s="12" customFormat="1" x14ac:dyDescent="0.3">
      <c r="A183" s="12">
        <v>16</v>
      </c>
      <c r="B183" s="37">
        <v>2037</v>
      </c>
      <c r="C183" s="12">
        <v>1</v>
      </c>
      <c r="D183" s="13">
        <f>K183</f>
        <v>33662177.606295593</v>
      </c>
      <c r="E183" s="13">
        <f xml:space="preserve"> (G182 / 2) + D183 - I183</f>
        <v>437608308.88184273</v>
      </c>
      <c r="F183" s="12">
        <v>1.7999999999999999E-2</v>
      </c>
      <c r="G183" s="13">
        <f t="shared" si="17"/>
        <v>445485258.4417159</v>
      </c>
      <c r="H183" s="13"/>
      <c r="I183" s="14"/>
      <c r="K183" s="15">
        <f xml:space="preserve"> ((G182 - I183) / 2 / 12)</f>
        <v>33662177.606295593</v>
      </c>
      <c r="M183" s="9">
        <f xml:space="preserve"> (G182 - I183) / 2</f>
        <v>403946131.27554715</v>
      </c>
      <c r="P183" s="13"/>
    </row>
    <row r="184" spans="1:16" s="12" customFormat="1" x14ac:dyDescent="0.3">
      <c r="B184" s="37"/>
      <c r="C184" s="12">
        <v>2</v>
      </c>
      <c r="D184" s="13">
        <f>K183</f>
        <v>33662177.606295593</v>
      </c>
      <c r="E184" s="13">
        <f t="shared" ref="E184:E194" si="20" xml:space="preserve"> G183 + D184 - I184</f>
        <v>479147436.04801148</v>
      </c>
      <c r="F184" s="12">
        <v>1.7999999999999999E-2</v>
      </c>
      <c r="G184" s="13">
        <f t="shared" si="17"/>
        <v>487772089.89687568</v>
      </c>
      <c r="H184" s="13"/>
      <c r="I184" s="14"/>
      <c r="P184" s="13"/>
    </row>
    <row r="185" spans="1:16" s="12" customFormat="1" x14ac:dyDescent="0.3">
      <c r="B185" s="37"/>
      <c r="C185" s="12">
        <v>3</v>
      </c>
      <c r="D185" s="13">
        <f>K183</f>
        <v>33662177.606295593</v>
      </c>
      <c r="E185" s="13">
        <f t="shared" si="20"/>
        <v>521434267.50317127</v>
      </c>
      <c r="F185" s="12">
        <v>1.7999999999999999E-2</v>
      </c>
      <c r="G185" s="13">
        <f t="shared" si="17"/>
        <v>530820084.31822836</v>
      </c>
      <c r="H185" s="13"/>
      <c r="I185" s="14"/>
      <c r="P185" s="13"/>
    </row>
    <row r="186" spans="1:16" s="12" customFormat="1" x14ac:dyDescent="0.3">
      <c r="B186" s="37"/>
      <c r="C186" s="12">
        <v>4</v>
      </c>
      <c r="D186" s="13">
        <f>K183</f>
        <v>33662177.606295593</v>
      </c>
      <c r="E186" s="13">
        <f t="shared" si="20"/>
        <v>564482261.92452395</v>
      </c>
      <c r="F186" s="12">
        <v>1.7999999999999999E-2</v>
      </c>
      <c r="G186" s="13">
        <f t="shared" si="17"/>
        <v>574642942.6391654</v>
      </c>
      <c r="H186" s="13"/>
      <c r="I186" s="14"/>
      <c r="P186" s="13"/>
    </row>
    <row r="187" spans="1:16" s="12" customFormat="1" x14ac:dyDescent="0.3">
      <c r="B187" s="37"/>
      <c r="C187" s="12">
        <v>5</v>
      </c>
      <c r="D187" s="13">
        <f>K183</f>
        <v>33662177.606295593</v>
      </c>
      <c r="E187" s="13">
        <f t="shared" si="20"/>
        <v>587539158.09852827</v>
      </c>
      <c r="F187" s="12">
        <v>1.7999999999999999E-2</v>
      </c>
      <c r="G187" s="13">
        <f t="shared" si="17"/>
        <v>598114862.94430172</v>
      </c>
      <c r="H187" s="13"/>
      <c r="I187" s="14">
        <f xml:space="preserve"> N182</f>
        <v>20765962.146932736</v>
      </c>
      <c r="P187" s="13"/>
    </row>
    <row r="188" spans="1:16" s="12" customFormat="1" x14ac:dyDescent="0.3">
      <c r="B188" s="37"/>
      <c r="C188" s="12">
        <v>6</v>
      </c>
      <c r="D188" s="13">
        <f>K183</f>
        <v>33662177.606295593</v>
      </c>
      <c r="E188" s="13">
        <f t="shared" si="20"/>
        <v>631777040.55059731</v>
      </c>
      <c r="F188" s="12">
        <v>1.7999999999999999E-2</v>
      </c>
      <c r="G188" s="13">
        <f t="shared" si="17"/>
        <v>643149027.28050804</v>
      </c>
      <c r="H188" s="13"/>
      <c r="I188" s="14"/>
      <c r="P188" s="13"/>
    </row>
    <row r="189" spans="1:16" s="12" customFormat="1" x14ac:dyDescent="0.3">
      <c r="B189" s="37"/>
      <c r="C189" s="12">
        <v>7</v>
      </c>
      <c r="D189" s="13">
        <f>K183</f>
        <v>33662177.606295593</v>
      </c>
      <c r="E189" s="13">
        <f t="shared" si="20"/>
        <v>676811204.88680363</v>
      </c>
      <c r="F189" s="12">
        <v>1.7999999999999999E-2</v>
      </c>
      <c r="G189" s="13">
        <f t="shared" si="17"/>
        <v>688993806.57476604</v>
      </c>
      <c r="H189" s="13"/>
      <c r="I189" s="14"/>
      <c r="P189" s="13"/>
    </row>
    <row r="190" spans="1:16" s="12" customFormat="1" x14ac:dyDescent="0.3">
      <c r="B190" s="37"/>
      <c r="C190" s="12">
        <v>8</v>
      </c>
      <c r="D190" s="13">
        <f>K183</f>
        <v>33662177.606295593</v>
      </c>
      <c r="E190" s="13">
        <f t="shared" si="20"/>
        <v>722655984.18106163</v>
      </c>
      <c r="F190" s="12">
        <v>1.7999999999999999E-2</v>
      </c>
      <c r="G190" s="13">
        <f t="shared" si="17"/>
        <v>735663791.8963207</v>
      </c>
      <c r="H190" s="13"/>
      <c r="I190" s="14"/>
      <c r="P190" s="13"/>
    </row>
    <row r="191" spans="1:16" s="12" customFormat="1" x14ac:dyDescent="0.3">
      <c r="B191" s="37"/>
      <c r="C191" s="12">
        <v>9</v>
      </c>
      <c r="D191" s="13">
        <f>K183</f>
        <v>33662177.606295593</v>
      </c>
      <c r="E191" s="13">
        <f t="shared" si="20"/>
        <v>769325969.50261629</v>
      </c>
      <c r="F191" s="12">
        <v>1.7999999999999999E-2</v>
      </c>
      <c r="G191" s="13">
        <f t="shared" si="17"/>
        <v>783173836.95366335</v>
      </c>
      <c r="H191" s="13"/>
      <c r="I191" s="14"/>
      <c r="P191" s="13"/>
    </row>
    <row r="192" spans="1:16" s="12" customFormat="1" x14ac:dyDescent="0.3">
      <c r="B192" s="37"/>
      <c r="C192" s="12">
        <v>10</v>
      </c>
      <c r="D192" s="13">
        <f>K183</f>
        <v>33662177.606295593</v>
      </c>
      <c r="E192" s="13">
        <f t="shared" si="20"/>
        <v>816836014.55995893</v>
      </c>
      <c r="F192" s="12">
        <v>1.7999999999999999E-2</v>
      </c>
      <c r="G192" s="13">
        <f t="shared" si="17"/>
        <v>831539062.82203817</v>
      </c>
      <c r="H192" s="13"/>
      <c r="I192" s="14"/>
      <c r="P192" s="13"/>
    </row>
    <row r="193" spans="1:16" s="12" customFormat="1" x14ac:dyDescent="0.3">
      <c r="B193" s="37"/>
      <c r="C193" s="12">
        <v>11</v>
      </c>
      <c r="D193" s="13">
        <f>K183</f>
        <v>33662177.606295593</v>
      </c>
      <c r="E193" s="13">
        <f t="shared" si="20"/>
        <v>865201240.42833376</v>
      </c>
      <c r="F193" s="12">
        <v>1.7999999999999999E-2</v>
      </c>
      <c r="G193" s="13">
        <f t="shared" si="17"/>
        <v>880774862.75604379</v>
      </c>
      <c r="H193" s="13"/>
      <c r="I193" s="14"/>
      <c r="P193" s="13"/>
    </row>
    <row r="194" spans="1:16" s="18" customFormat="1" x14ac:dyDescent="0.3">
      <c r="B194" s="37"/>
      <c r="C194" s="18">
        <v>12</v>
      </c>
      <c r="D194" s="19">
        <f>K183</f>
        <v>33662177.606295593</v>
      </c>
      <c r="E194" s="19">
        <f t="shared" si="20"/>
        <v>778437040.36233938</v>
      </c>
      <c r="F194" s="18">
        <v>1.7999999999999999E-2</v>
      </c>
      <c r="G194" s="19">
        <f t="shared" si="17"/>
        <v>792448907.08886147</v>
      </c>
      <c r="H194" s="19"/>
      <c r="I194" s="24">
        <v>136000000</v>
      </c>
      <c r="J194" s="19">
        <f xml:space="preserve"> (E183 + SUM(D184:D194)) - SUM(I184:I194)</f>
        <v>651126300.40416157</v>
      </c>
      <c r="K194" s="19">
        <f xml:space="preserve"> G194 - J194</f>
        <v>141322606.68469989</v>
      </c>
      <c r="L194" s="18">
        <v>0.84</v>
      </c>
      <c r="M194" s="19">
        <f xml:space="preserve"> K194 * L194</f>
        <v>118710989.6151479</v>
      </c>
      <c r="N194" s="19">
        <f xml:space="preserve"> K194 - M194</f>
        <v>22611617.069551989</v>
      </c>
      <c r="O194" s="18">
        <f xml:space="preserve"> K194 / J194 * 100</f>
        <v>21.704330879735519</v>
      </c>
      <c r="P194" s="19"/>
    </row>
    <row r="195" spans="1:16" s="3" customFormat="1" x14ac:dyDescent="0.3">
      <c r="A195" s="3">
        <v>17</v>
      </c>
      <c r="B195" s="35">
        <v>2038</v>
      </c>
      <c r="C195" s="3">
        <v>1</v>
      </c>
      <c r="D195" s="4">
        <f>K195</f>
        <v>33018704.462035894</v>
      </c>
      <c r="E195" s="4">
        <f xml:space="preserve"> (G194 / 2) + D195 - I195</f>
        <v>429243158.00646663</v>
      </c>
      <c r="F195" s="3">
        <v>1.7999999999999999E-2</v>
      </c>
      <c r="G195" s="4">
        <f t="shared" si="17"/>
        <v>436969534.85058302</v>
      </c>
      <c r="H195" s="4"/>
      <c r="I195" s="5"/>
      <c r="K195" s="6">
        <f xml:space="preserve"> ((G194 - I195) / 2 / 12)</f>
        <v>33018704.462035894</v>
      </c>
      <c r="M195" s="9">
        <f xml:space="preserve"> (G194 - I195) / 2</f>
        <v>396224453.54443073</v>
      </c>
      <c r="N195" s="7" t="s">
        <v>1</v>
      </c>
      <c r="P195" s="4"/>
    </row>
    <row r="196" spans="1:16" s="3" customFormat="1" x14ac:dyDescent="0.3">
      <c r="B196" s="35"/>
      <c r="C196" s="3">
        <v>2</v>
      </c>
      <c r="D196" s="4">
        <f>K195</f>
        <v>33018704.462035894</v>
      </c>
      <c r="E196" s="4">
        <f t="shared" ref="E196:E206" si="21" xml:space="preserve"> G195 + D196 - I196</f>
        <v>469988239.31261891</v>
      </c>
      <c r="F196" s="3">
        <v>1.7999999999999999E-2</v>
      </c>
      <c r="G196" s="4">
        <f t="shared" si="17"/>
        <v>478448027.62024605</v>
      </c>
      <c r="H196" s="4"/>
      <c r="I196" s="5"/>
      <c r="P196" s="4"/>
    </row>
    <row r="197" spans="1:16" s="3" customFormat="1" x14ac:dyDescent="0.3">
      <c r="B197" s="35"/>
      <c r="C197" s="3">
        <v>3</v>
      </c>
      <c r="D197" s="4">
        <f>K195</f>
        <v>33018704.462035894</v>
      </c>
      <c r="E197" s="4">
        <f t="shared" si="21"/>
        <v>511466732.08228195</v>
      </c>
      <c r="F197" s="3">
        <v>1.7999999999999999E-2</v>
      </c>
      <c r="G197" s="4">
        <f t="shared" si="17"/>
        <v>520673133.259763</v>
      </c>
      <c r="H197" s="4"/>
      <c r="I197" s="5"/>
      <c r="P197" s="4"/>
    </row>
    <row r="198" spans="1:16" s="3" customFormat="1" x14ac:dyDescent="0.3">
      <c r="B198" s="35"/>
      <c r="C198" s="3">
        <v>4</v>
      </c>
      <c r="D198" s="4">
        <f>K195</f>
        <v>33018704.462035894</v>
      </c>
      <c r="E198" s="4">
        <f t="shared" si="21"/>
        <v>553691837.7217989</v>
      </c>
      <c r="F198" s="3">
        <v>1.7999999999999999E-2</v>
      </c>
      <c r="G198" s="4">
        <f t="shared" si="17"/>
        <v>563658290.80079126</v>
      </c>
      <c r="H198" s="4"/>
      <c r="I198" s="5"/>
      <c r="P198" s="4"/>
    </row>
    <row r="199" spans="1:16" s="3" customFormat="1" x14ac:dyDescent="0.3">
      <c r="B199" s="35"/>
      <c r="C199" s="3">
        <v>5</v>
      </c>
      <c r="D199" s="4">
        <f>K195</f>
        <v>33018704.462035894</v>
      </c>
      <c r="E199" s="4">
        <f t="shared" si="21"/>
        <v>574065378.19327521</v>
      </c>
      <c r="F199" s="3">
        <v>1.7999999999999999E-2</v>
      </c>
      <c r="G199" s="4">
        <f t="shared" si="17"/>
        <v>584398555.00075412</v>
      </c>
      <c r="H199" s="4"/>
      <c r="I199" s="5">
        <f xml:space="preserve"> N194</f>
        <v>22611617.069551989</v>
      </c>
      <c r="P199" s="4"/>
    </row>
    <row r="200" spans="1:16" s="3" customFormat="1" x14ac:dyDescent="0.3">
      <c r="B200" s="35"/>
      <c r="C200" s="3">
        <v>6</v>
      </c>
      <c r="D200" s="4">
        <f>K195</f>
        <v>33018704.462035894</v>
      </c>
      <c r="E200" s="4">
        <f t="shared" si="21"/>
        <v>617417259.46279001</v>
      </c>
      <c r="F200" s="3">
        <v>1.7999999999999999E-2</v>
      </c>
      <c r="G200" s="4">
        <f t="shared" si="17"/>
        <v>628530770.13312018</v>
      </c>
      <c r="H200" s="4"/>
      <c r="I200" s="5"/>
      <c r="P200" s="4"/>
    </row>
    <row r="201" spans="1:16" s="3" customFormat="1" x14ac:dyDescent="0.3">
      <c r="B201" s="35"/>
      <c r="C201" s="3">
        <v>7</v>
      </c>
      <c r="D201" s="4">
        <f>K195</f>
        <v>33018704.462035894</v>
      </c>
      <c r="E201" s="4">
        <f t="shared" si="21"/>
        <v>661549474.59515607</v>
      </c>
      <c r="F201" s="3">
        <v>1.7999999999999999E-2</v>
      </c>
      <c r="G201" s="4">
        <f t="shared" si="17"/>
        <v>673457365.13786888</v>
      </c>
      <c r="H201" s="4"/>
      <c r="I201" s="5"/>
      <c r="P201" s="4"/>
    </row>
    <row r="202" spans="1:16" s="3" customFormat="1" x14ac:dyDescent="0.3">
      <c r="B202" s="35"/>
      <c r="C202" s="3">
        <v>8</v>
      </c>
      <c r="D202" s="4">
        <f>K195</f>
        <v>33018704.462035894</v>
      </c>
      <c r="E202" s="4">
        <f t="shared" si="21"/>
        <v>706476069.59990478</v>
      </c>
      <c r="F202" s="3">
        <v>1.7999999999999999E-2</v>
      </c>
      <c r="G202" s="4">
        <f t="shared" si="17"/>
        <v>719192638.85270309</v>
      </c>
      <c r="H202" s="4"/>
      <c r="I202" s="5"/>
      <c r="P202" s="4"/>
    </row>
    <row r="203" spans="1:16" s="3" customFormat="1" x14ac:dyDescent="0.3">
      <c r="B203" s="35"/>
      <c r="C203" s="3">
        <v>9</v>
      </c>
      <c r="D203" s="4">
        <f>K195</f>
        <v>33018704.462035894</v>
      </c>
      <c r="E203" s="4">
        <f t="shared" si="21"/>
        <v>752211343.31473899</v>
      </c>
      <c r="F203" s="3">
        <v>1.7999999999999999E-2</v>
      </c>
      <c r="G203" s="4">
        <f t="shared" si="17"/>
        <v>765751147.49440432</v>
      </c>
      <c r="H203" s="4"/>
      <c r="I203" s="5"/>
      <c r="P203" s="4"/>
    </row>
    <row r="204" spans="1:16" s="3" customFormat="1" x14ac:dyDescent="0.3">
      <c r="B204" s="35"/>
      <c r="C204" s="3">
        <v>10</v>
      </c>
      <c r="D204" s="4">
        <f>K195</f>
        <v>33018704.462035894</v>
      </c>
      <c r="E204" s="4">
        <f t="shared" si="21"/>
        <v>798769851.95644021</v>
      </c>
      <c r="F204" s="3">
        <v>1.7999999999999999E-2</v>
      </c>
      <c r="G204" s="4">
        <f t="shared" si="17"/>
        <v>813147709.29165614</v>
      </c>
      <c r="H204" s="4"/>
      <c r="I204" s="5"/>
      <c r="P204" s="4"/>
    </row>
    <row r="205" spans="1:16" s="3" customFormat="1" x14ac:dyDescent="0.3">
      <c r="B205" s="35"/>
      <c r="C205" s="3">
        <v>11</v>
      </c>
      <c r="D205" s="4">
        <f>K195</f>
        <v>33018704.462035894</v>
      </c>
      <c r="E205" s="4">
        <f t="shared" si="21"/>
        <v>846166413.75369203</v>
      </c>
      <c r="F205" s="3">
        <v>1.7999999999999999E-2</v>
      </c>
      <c r="G205" s="4">
        <f t="shared" si="17"/>
        <v>861397409.20125854</v>
      </c>
      <c r="H205" s="4"/>
      <c r="I205" s="5"/>
      <c r="P205" s="4"/>
    </row>
    <row r="206" spans="1:16" s="3" customFormat="1" x14ac:dyDescent="0.3">
      <c r="B206" s="35"/>
      <c r="C206" s="3">
        <v>12</v>
      </c>
      <c r="D206" s="4">
        <f>K195</f>
        <v>33018704.462035894</v>
      </c>
      <c r="E206" s="4">
        <f t="shared" si="21"/>
        <v>854416113.66329443</v>
      </c>
      <c r="F206" s="3">
        <v>1.7999999999999999E-2</v>
      </c>
      <c r="G206" s="4">
        <f t="shared" si="17"/>
        <v>869795603.70923376</v>
      </c>
      <c r="H206" s="4"/>
      <c r="I206" s="17">
        <v>40000000</v>
      </c>
      <c r="J206" s="4">
        <f xml:space="preserve"> (E195 + SUM(D196:D206)) - SUM(I196:I206)</f>
        <v>729837290.01930952</v>
      </c>
      <c r="K206" s="9">
        <f xml:space="preserve"> G206 - J206</f>
        <v>139958313.68992424</v>
      </c>
      <c r="L206" s="3">
        <v>0.84</v>
      </c>
      <c r="M206" s="4">
        <f xml:space="preserve"> K206 * L206</f>
        <v>117564983.49953635</v>
      </c>
      <c r="N206" s="4">
        <f xml:space="preserve"> K206 - M206</f>
        <v>22393330.19038789</v>
      </c>
      <c r="O206" s="3">
        <f xml:space="preserve"> K206 / J206 * 100</f>
        <v>19.176646028352611</v>
      </c>
      <c r="P206" s="4"/>
    </row>
    <row r="207" spans="1:16" s="3" customFormat="1" x14ac:dyDescent="0.3">
      <c r="A207" s="3">
        <v>18</v>
      </c>
      <c r="B207" s="35">
        <v>2039</v>
      </c>
      <c r="C207" s="3">
        <v>1</v>
      </c>
      <c r="D207" s="4">
        <f>K207</f>
        <v>36241483.487884738</v>
      </c>
      <c r="E207" s="4">
        <f xml:space="preserve"> (G206 / 2) + D207 - I207</f>
        <v>471139285.34250164</v>
      </c>
      <c r="F207" s="3">
        <v>1.7999999999999999E-2</v>
      </c>
      <c r="G207" s="4">
        <f t="shared" si="17"/>
        <v>479619792.47866666</v>
      </c>
      <c r="H207" s="4"/>
      <c r="I207" s="5"/>
      <c r="K207" s="6">
        <f xml:space="preserve"> ((G206 - I207) / 2 / 12)</f>
        <v>36241483.487884738</v>
      </c>
      <c r="M207" s="9">
        <f xml:space="preserve"> (G206 - I207) / 2</f>
        <v>434897801.85461688</v>
      </c>
      <c r="P207" s="4"/>
    </row>
    <row r="208" spans="1:16" s="3" customFormat="1" x14ac:dyDescent="0.3">
      <c r="B208" s="35"/>
      <c r="C208" s="3">
        <v>2</v>
      </c>
      <c r="D208" s="4">
        <f>K207</f>
        <v>36241483.487884738</v>
      </c>
      <c r="E208" s="4">
        <f t="shared" ref="E208:E218" si="22" xml:space="preserve"> G207 + D208 - I208</f>
        <v>515861275.96655142</v>
      </c>
      <c r="F208" s="3">
        <v>1.7999999999999999E-2</v>
      </c>
      <c r="G208" s="4">
        <f t="shared" si="17"/>
        <v>525146778.93394935</v>
      </c>
      <c r="H208" s="4"/>
      <c r="I208" s="5"/>
      <c r="P208" s="4"/>
    </row>
    <row r="209" spans="1:16" s="3" customFormat="1" x14ac:dyDescent="0.3">
      <c r="B209" s="35"/>
      <c r="C209" s="3">
        <v>3</v>
      </c>
      <c r="D209" s="4">
        <f>K207</f>
        <v>36241483.487884738</v>
      </c>
      <c r="E209" s="4">
        <f t="shared" si="22"/>
        <v>561388262.42183411</v>
      </c>
      <c r="F209" s="3">
        <v>1.7999999999999999E-2</v>
      </c>
      <c r="G209" s="4">
        <f t="shared" si="17"/>
        <v>571493251.14542711</v>
      </c>
      <c r="H209" s="4"/>
      <c r="I209" s="5"/>
      <c r="P209" s="4"/>
    </row>
    <row r="210" spans="1:16" s="3" customFormat="1" x14ac:dyDescent="0.3">
      <c r="B210" s="35"/>
      <c r="C210" s="3">
        <v>4</v>
      </c>
      <c r="D210" s="4">
        <f>K207</f>
        <v>36241483.487884738</v>
      </c>
      <c r="E210" s="4">
        <f t="shared" si="22"/>
        <v>607734734.63331187</v>
      </c>
      <c r="F210" s="3">
        <v>1.7999999999999999E-2</v>
      </c>
      <c r="G210" s="4">
        <f t="shared" si="17"/>
        <v>618673959.85671151</v>
      </c>
      <c r="H210" s="4"/>
      <c r="I210" s="5"/>
      <c r="P210" s="4"/>
    </row>
    <row r="211" spans="1:16" s="3" customFormat="1" x14ac:dyDescent="0.3">
      <c r="B211" s="35"/>
      <c r="C211" s="3">
        <v>5</v>
      </c>
      <c r="D211" s="4">
        <f>K207</f>
        <v>36241483.487884738</v>
      </c>
      <c r="E211" s="4">
        <f t="shared" si="22"/>
        <v>632522113.15420842</v>
      </c>
      <c r="F211" s="3">
        <v>1.7999999999999999E-2</v>
      </c>
      <c r="G211" s="4">
        <f t="shared" si="17"/>
        <v>643907511.19098413</v>
      </c>
      <c r="H211" s="4"/>
      <c r="I211" s="5">
        <f xml:space="preserve"> N206</f>
        <v>22393330.19038789</v>
      </c>
      <c r="P211" s="4"/>
    </row>
    <row r="212" spans="1:16" s="3" customFormat="1" x14ac:dyDescent="0.3">
      <c r="B212" s="35"/>
      <c r="C212" s="3">
        <v>6</v>
      </c>
      <c r="D212" s="4">
        <f>K207</f>
        <v>36241483.487884738</v>
      </c>
      <c r="E212" s="4">
        <f t="shared" si="22"/>
        <v>680148994.67886889</v>
      </c>
      <c r="F212" s="3">
        <v>1.7999999999999999E-2</v>
      </c>
      <c r="G212" s="4">
        <f t="shared" si="17"/>
        <v>692391676.58308852</v>
      </c>
      <c r="H212" s="4"/>
      <c r="I212" s="5"/>
      <c r="P212" s="4"/>
    </row>
    <row r="213" spans="1:16" s="3" customFormat="1" x14ac:dyDescent="0.3">
      <c r="B213" s="35"/>
      <c r="C213" s="3">
        <v>7</v>
      </c>
      <c r="D213" s="4">
        <f>K207</f>
        <v>36241483.487884738</v>
      </c>
      <c r="E213" s="4">
        <f t="shared" si="22"/>
        <v>728633160.07097328</v>
      </c>
      <c r="F213" s="3">
        <v>1.7999999999999999E-2</v>
      </c>
      <c r="G213" s="4">
        <f t="shared" si="17"/>
        <v>741748556.95225084</v>
      </c>
      <c r="H213" s="4"/>
      <c r="I213" s="5"/>
      <c r="P213" s="4"/>
    </row>
    <row r="214" spans="1:16" s="3" customFormat="1" x14ac:dyDescent="0.3">
      <c r="B214" s="35"/>
      <c r="C214" s="3">
        <v>8</v>
      </c>
      <c r="D214" s="4">
        <f>K207</f>
        <v>36241483.487884738</v>
      </c>
      <c r="E214" s="4">
        <f t="shared" si="22"/>
        <v>777990040.4401356</v>
      </c>
      <c r="F214" s="3">
        <v>1.7999999999999999E-2</v>
      </c>
      <c r="G214" s="4">
        <f t="shared" si="17"/>
        <v>791993861.16805804</v>
      </c>
      <c r="H214" s="4"/>
      <c r="I214" s="5"/>
      <c r="P214" s="4"/>
    </row>
    <row r="215" spans="1:16" s="3" customFormat="1" x14ac:dyDescent="0.3">
      <c r="B215" s="35"/>
      <c r="C215" s="3">
        <v>9</v>
      </c>
      <c r="D215" s="4">
        <f>K207</f>
        <v>36241483.487884738</v>
      </c>
      <c r="E215" s="4">
        <f t="shared" si="22"/>
        <v>828235344.6559428</v>
      </c>
      <c r="F215" s="3">
        <v>1.7999999999999999E-2</v>
      </c>
      <c r="G215" s="4">
        <f t="shared" si="17"/>
        <v>843143580.85974979</v>
      </c>
      <c r="H215" s="4"/>
      <c r="I215" s="5"/>
      <c r="P215" s="4"/>
    </row>
    <row r="216" spans="1:16" s="3" customFormat="1" x14ac:dyDescent="0.3">
      <c r="B216" s="35"/>
      <c r="C216" s="3">
        <v>10</v>
      </c>
      <c r="D216" s="4">
        <f>K207</f>
        <v>36241483.487884738</v>
      </c>
      <c r="E216" s="4">
        <f t="shared" si="22"/>
        <v>879385064.34763455</v>
      </c>
      <c r="F216" s="3">
        <v>1.7999999999999999E-2</v>
      </c>
      <c r="G216" s="4">
        <f t="shared" si="17"/>
        <v>895213995.50589192</v>
      </c>
      <c r="H216" s="4"/>
      <c r="I216" s="5"/>
      <c r="P216" s="4"/>
    </row>
    <row r="217" spans="1:16" s="3" customFormat="1" x14ac:dyDescent="0.3">
      <c r="B217" s="35"/>
      <c r="C217" s="3">
        <v>11</v>
      </c>
      <c r="D217" s="4">
        <f>K207</f>
        <v>36241483.487884738</v>
      </c>
      <c r="E217" s="4">
        <f t="shared" si="22"/>
        <v>931455478.99377668</v>
      </c>
      <c r="F217" s="3">
        <v>1.7999999999999999E-2</v>
      </c>
      <c r="G217" s="4">
        <f t="shared" si="17"/>
        <v>948221677.6156646</v>
      </c>
      <c r="H217" s="4"/>
      <c r="I217" s="5"/>
      <c r="P217" s="4"/>
    </row>
    <row r="218" spans="1:16" s="3" customFormat="1" x14ac:dyDescent="0.3">
      <c r="B218" s="35"/>
      <c r="C218" s="3">
        <v>12</v>
      </c>
      <c r="D218" s="4">
        <f>K207</f>
        <v>36241483.487884738</v>
      </c>
      <c r="E218" s="4">
        <f t="shared" si="22"/>
        <v>944463161.10354936</v>
      </c>
      <c r="F218" s="3">
        <v>1.7999999999999999E-2</v>
      </c>
      <c r="G218" s="4">
        <f t="shared" si="17"/>
        <v>961463498.0034132</v>
      </c>
      <c r="H218" s="4"/>
      <c r="I218" s="17">
        <v>40000000</v>
      </c>
      <c r="J218" s="4">
        <f xml:space="preserve"> (E207 + SUM(D208:D218)) - SUM(I208:I218)</f>
        <v>807402273.51884592</v>
      </c>
      <c r="K218" s="9">
        <f xml:space="preserve"> G218 - J218</f>
        <v>154061224.48456728</v>
      </c>
      <c r="L218" s="3">
        <v>0.84</v>
      </c>
      <c r="M218" s="4">
        <f xml:space="preserve"> K218 * L218</f>
        <v>129411428.56703651</v>
      </c>
      <c r="N218" s="4">
        <f xml:space="preserve"> K218 - M218</f>
        <v>24649795.917530775</v>
      </c>
      <c r="O218" s="3">
        <f xml:space="preserve"> K218 / J218 * 100</f>
        <v>19.081098671314464</v>
      </c>
      <c r="P218" s="4"/>
    </row>
    <row r="219" spans="1:16" s="3" customFormat="1" x14ac:dyDescent="0.3">
      <c r="A219" s="3">
        <v>19</v>
      </c>
      <c r="B219" s="35">
        <v>2040</v>
      </c>
      <c r="C219" s="3">
        <v>1</v>
      </c>
      <c r="D219" s="4">
        <f>K219</f>
        <v>40060979.083475552</v>
      </c>
      <c r="E219" s="4">
        <f xml:space="preserve"> (G218 / 2) + D219 - I219</f>
        <v>520792728.08518213</v>
      </c>
      <c r="F219" s="3">
        <v>1.7999999999999999E-2</v>
      </c>
      <c r="G219" s="4">
        <f t="shared" si="17"/>
        <v>530166997.19071543</v>
      </c>
      <c r="H219" s="4"/>
      <c r="I219" s="5"/>
      <c r="K219" s="6">
        <f xml:space="preserve"> ((G218 - I219) / 2 / 12)</f>
        <v>40060979.083475552</v>
      </c>
      <c r="M219" s="9">
        <f xml:space="preserve"> (G218 - I219) / 2</f>
        <v>480731749.0017066</v>
      </c>
      <c r="P219" s="4"/>
    </row>
    <row r="220" spans="1:16" s="3" customFormat="1" x14ac:dyDescent="0.3">
      <c r="B220" s="35"/>
      <c r="C220" s="3">
        <v>2</v>
      </c>
      <c r="D220" s="4">
        <f>K219</f>
        <v>40060979.083475552</v>
      </c>
      <c r="E220" s="4">
        <f t="shared" ref="E220:E230" si="23" xml:space="preserve"> G219 + D220 - I220</f>
        <v>570227976.27419102</v>
      </c>
      <c r="F220" s="3">
        <v>1.7999999999999999E-2</v>
      </c>
      <c r="G220" s="4">
        <f t="shared" si="17"/>
        <v>580492079.84712648</v>
      </c>
      <c r="H220" s="4"/>
      <c r="I220" s="5"/>
      <c r="P220" s="4"/>
    </row>
    <row r="221" spans="1:16" s="3" customFormat="1" x14ac:dyDescent="0.3">
      <c r="B221" s="35"/>
      <c r="C221" s="3">
        <v>3</v>
      </c>
      <c r="D221" s="4">
        <f>K219</f>
        <v>40060979.083475552</v>
      </c>
      <c r="E221" s="4">
        <f t="shared" si="23"/>
        <v>620553058.93060207</v>
      </c>
      <c r="F221" s="3">
        <v>1.7999999999999999E-2</v>
      </c>
      <c r="G221" s="4">
        <f t="shared" si="17"/>
        <v>631723013.99135292</v>
      </c>
      <c r="H221" s="4"/>
      <c r="I221" s="5"/>
      <c r="P221" s="4"/>
    </row>
    <row r="222" spans="1:16" s="3" customFormat="1" x14ac:dyDescent="0.3">
      <c r="B222" s="35"/>
      <c r="C222" s="3">
        <v>4</v>
      </c>
      <c r="D222" s="4">
        <f>K219</f>
        <v>40060979.083475552</v>
      </c>
      <c r="E222" s="4">
        <f t="shared" si="23"/>
        <v>671783993.07482851</v>
      </c>
      <c r="F222" s="3">
        <v>1.7999999999999999E-2</v>
      </c>
      <c r="G222" s="4">
        <f t="shared" ref="G222:G254" si="24" xml:space="preserve"> (E222 * F222) + E222</f>
        <v>683876104.9501754</v>
      </c>
      <c r="H222" s="4"/>
      <c r="I222" s="5"/>
      <c r="P222" s="4"/>
    </row>
    <row r="223" spans="1:16" s="3" customFormat="1" x14ac:dyDescent="0.3">
      <c r="B223" s="35"/>
      <c r="C223" s="3">
        <v>5</v>
      </c>
      <c r="D223" s="4">
        <f>K219</f>
        <v>40060979.083475552</v>
      </c>
      <c r="E223" s="4">
        <f t="shared" si="23"/>
        <v>699287288.11612022</v>
      </c>
      <c r="F223" s="3">
        <v>1.7999999999999999E-2</v>
      </c>
      <c r="G223" s="4">
        <f t="shared" si="24"/>
        <v>711874459.30221033</v>
      </c>
      <c r="H223" s="4"/>
      <c r="I223" s="5">
        <f xml:space="preserve"> N218</f>
        <v>24649795.917530775</v>
      </c>
      <c r="P223" s="4"/>
    </row>
    <row r="224" spans="1:16" s="3" customFormat="1" x14ac:dyDescent="0.3">
      <c r="B224" s="35"/>
      <c r="C224" s="3">
        <v>6</v>
      </c>
      <c r="D224" s="4">
        <f>K219</f>
        <v>40060979.083475552</v>
      </c>
      <c r="E224" s="4">
        <f t="shared" si="23"/>
        <v>751935438.38568592</v>
      </c>
      <c r="F224" s="3">
        <v>1.7999999999999999E-2</v>
      </c>
      <c r="G224" s="4">
        <f t="shared" si="24"/>
        <v>765470276.27662826</v>
      </c>
      <c r="H224" s="4"/>
      <c r="I224" s="5"/>
      <c r="P224" s="4"/>
    </row>
    <row r="225" spans="1:16" s="3" customFormat="1" x14ac:dyDescent="0.3">
      <c r="B225" s="35"/>
      <c r="C225" s="3">
        <v>7</v>
      </c>
      <c r="D225" s="4">
        <f>K219</f>
        <v>40060979.083475552</v>
      </c>
      <c r="E225" s="4">
        <f t="shared" si="23"/>
        <v>805531255.36010385</v>
      </c>
      <c r="F225" s="3">
        <v>1.7999999999999999E-2</v>
      </c>
      <c r="G225" s="4">
        <f t="shared" si="24"/>
        <v>820030817.95658576</v>
      </c>
      <c r="H225" s="4"/>
      <c r="I225" s="5"/>
      <c r="P225" s="4"/>
    </row>
    <row r="226" spans="1:16" s="3" customFormat="1" x14ac:dyDescent="0.3">
      <c r="B226" s="35"/>
      <c r="C226" s="3">
        <v>8</v>
      </c>
      <c r="D226" s="4">
        <f>K219</f>
        <v>40060979.083475552</v>
      </c>
      <c r="E226" s="4">
        <f t="shared" si="23"/>
        <v>860091797.04006135</v>
      </c>
      <c r="F226" s="3">
        <v>1.7999999999999999E-2</v>
      </c>
      <c r="G226" s="4">
        <f t="shared" si="24"/>
        <v>875573449.38678241</v>
      </c>
      <c r="H226" s="4"/>
      <c r="I226" s="5"/>
      <c r="P226" s="4"/>
    </row>
    <row r="227" spans="1:16" s="3" customFormat="1" x14ac:dyDescent="0.3">
      <c r="B227" s="35"/>
      <c r="C227" s="3">
        <v>9</v>
      </c>
      <c r="D227" s="4">
        <f>K219</f>
        <v>40060979.083475552</v>
      </c>
      <c r="E227" s="4">
        <f t="shared" si="23"/>
        <v>915634428.470258</v>
      </c>
      <c r="F227" s="3">
        <v>1.7999999999999999E-2</v>
      </c>
      <c r="G227" s="4">
        <f t="shared" si="24"/>
        <v>932115848.18272269</v>
      </c>
      <c r="H227" s="4"/>
      <c r="I227" s="5"/>
      <c r="P227" s="4"/>
    </row>
    <row r="228" spans="1:16" s="3" customFormat="1" x14ac:dyDescent="0.3">
      <c r="B228" s="35"/>
      <c r="C228" s="3">
        <v>10</v>
      </c>
      <c r="D228" s="4">
        <f>K219</f>
        <v>40060979.083475552</v>
      </c>
      <c r="E228" s="4">
        <f t="shared" si="23"/>
        <v>972176827.26619828</v>
      </c>
      <c r="F228" s="3">
        <v>1.7999999999999999E-2</v>
      </c>
      <c r="G228" s="4">
        <f t="shared" si="24"/>
        <v>989676010.15698981</v>
      </c>
      <c r="H228" s="4"/>
      <c r="I228" s="5"/>
      <c r="P228" s="4"/>
    </row>
    <row r="229" spans="1:16" s="3" customFormat="1" x14ac:dyDescent="0.3">
      <c r="B229" s="35"/>
      <c r="C229" s="3">
        <v>11</v>
      </c>
      <c r="D229" s="4">
        <f>K219</f>
        <v>40060979.083475552</v>
      </c>
      <c r="E229" s="4">
        <f t="shared" si="23"/>
        <v>1029736989.2404654</v>
      </c>
      <c r="F229" s="3">
        <v>1.7999999999999999E-2</v>
      </c>
      <c r="G229" s="4">
        <f t="shared" si="24"/>
        <v>1048272255.0467938</v>
      </c>
      <c r="H229" s="4"/>
      <c r="I229" s="5"/>
      <c r="P229" s="4"/>
    </row>
    <row r="230" spans="1:16" s="3" customFormat="1" x14ac:dyDescent="0.3">
      <c r="B230" s="35"/>
      <c r="C230" s="3">
        <v>12</v>
      </c>
      <c r="D230" s="4">
        <f>K219</f>
        <v>40060979.083475552</v>
      </c>
      <c r="E230" s="4">
        <f t="shared" si="23"/>
        <v>1048333234.1302693</v>
      </c>
      <c r="F230" s="3">
        <v>1.7999999999999999E-2</v>
      </c>
      <c r="G230" s="4">
        <f t="shared" si="24"/>
        <v>1067203232.3446141</v>
      </c>
      <c r="H230" s="4"/>
      <c r="I230" s="17">
        <v>40000000</v>
      </c>
      <c r="J230" s="4">
        <f xml:space="preserve"> (E219 + SUM(D220:D230)) - SUM(I220:I230)</f>
        <v>896813702.08588243</v>
      </c>
      <c r="K230" s="9">
        <f xml:space="preserve"> G230 - J230</f>
        <v>170389530.25873172</v>
      </c>
      <c r="L230" s="3">
        <v>0.84</v>
      </c>
      <c r="M230" s="4">
        <f xml:space="preserve"> K230 * L230</f>
        <v>143127205.41733465</v>
      </c>
      <c r="N230" s="4">
        <f xml:space="preserve"> K230 - M230</f>
        <v>27262324.841397077</v>
      </c>
      <c r="O230" s="3">
        <f xml:space="preserve"> K230 / J230 * 100</f>
        <v>18.999434315335044</v>
      </c>
      <c r="P230" s="4"/>
    </row>
    <row r="231" spans="1:16" s="3" customFormat="1" x14ac:dyDescent="0.3">
      <c r="A231" s="3">
        <v>20</v>
      </c>
      <c r="B231" s="35">
        <v>2041</v>
      </c>
      <c r="C231" s="3">
        <v>1</v>
      </c>
      <c r="D231" s="4">
        <f>K231</f>
        <v>44466801.347692259</v>
      </c>
      <c r="E231" s="4">
        <f xml:space="preserve"> (G230 / 2) + D231 - I231</f>
        <v>578068417.51999938</v>
      </c>
      <c r="F231" s="3">
        <v>1.7999999999999999E-2</v>
      </c>
      <c r="G231" s="4">
        <f t="shared" si="24"/>
        <v>588473649.03535938</v>
      </c>
      <c r="H231" s="4"/>
      <c r="I231" s="5"/>
      <c r="K231" s="6">
        <f xml:space="preserve"> ((G230 - I231) / 2 / 12)</f>
        <v>44466801.347692259</v>
      </c>
      <c r="M231" s="9">
        <f xml:space="preserve"> (G230 - I231) / 2</f>
        <v>533601616.17230707</v>
      </c>
      <c r="P231" s="4"/>
    </row>
    <row r="232" spans="1:16" s="3" customFormat="1" x14ac:dyDescent="0.3">
      <c r="B232" s="35"/>
      <c r="C232" s="3">
        <v>2</v>
      </c>
      <c r="D232" s="4">
        <f>K231</f>
        <v>44466801.347692259</v>
      </c>
      <c r="E232" s="4">
        <f t="shared" ref="E232:E242" si="25" xml:space="preserve"> G231 + D232 - I232</f>
        <v>632940450.38305163</v>
      </c>
      <c r="F232" s="3">
        <v>1.7999999999999999E-2</v>
      </c>
      <c r="G232" s="4">
        <f t="shared" si="24"/>
        <v>644333378.4899466</v>
      </c>
      <c r="H232" s="4"/>
      <c r="I232" s="5"/>
      <c r="P232" s="4"/>
    </row>
    <row r="233" spans="1:16" s="3" customFormat="1" x14ac:dyDescent="0.3">
      <c r="B233" s="35"/>
      <c r="C233" s="3">
        <v>3</v>
      </c>
      <c r="D233" s="4">
        <f>K231</f>
        <v>44466801.347692259</v>
      </c>
      <c r="E233" s="4">
        <f t="shared" si="25"/>
        <v>688800179.83763885</v>
      </c>
      <c r="F233" s="3">
        <v>1.7999999999999999E-2</v>
      </c>
      <c r="G233" s="4">
        <f t="shared" si="24"/>
        <v>701198583.07471633</v>
      </c>
      <c r="H233" s="4"/>
      <c r="I233" s="5"/>
      <c r="P233" s="4"/>
    </row>
    <row r="234" spans="1:16" s="3" customFormat="1" x14ac:dyDescent="0.3">
      <c r="B234" s="35"/>
      <c r="C234" s="3">
        <v>4</v>
      </c>
      <c r="D234" s="4">
        <f>K231</f>
        <v>44466801.347692259</v>
      </c>
      <c r="E234" s="4">
        <f t="shared" si="25"/>
        <v>745665384.42240858</v>
      </c>
      <c r="F234" s="3">
        <v>1.7999999999999999E-2</v>
      </c>
      <c r="G234" s="4">
        <f t="shared" si="24"/>
        <v>759087361.34201193</v>
      </c>
      <c r="H234" s="4"/>
      <c r="I234" s="5"/>
      <c r="P234" s="4"/>
    </row>
    <row r="235" spans="1:16" s="3" customFormat="1" x14ac:dyDescent="0.3">
      <c r="B235" s="35"/>
      <c r="C235" s="3">
        <v>5</v>
      </c>
      <c r="D235" s="4">
        <f>K231</f>
        <v>44466801.347692259</v>
      </c>
      <c r="E235" s="4">
        <f t="shared" si="25"/>
        <v>776291837.84830713</v>
      </c>
      <c r="F235" s="3">
        <v>1.7999999999999999E-2</v>
      </c>
      <c r="G235" s="4">
        <f t="shared" si="24"/>
        <v>790265090.92957664</v>
      </c>
      <c r="H235" s="4"/>
      <c r="I235" s="5">
        <f xml:space="preserve"> N230</f>
        <v>27262324.841397077</v>
      </c>
      <c r="P235" s="4"/>
    </row>
    <row r="236" spans="1:16" s="3" customFormat="1" x14ac:dyDescent="0.3">
      <c r="B236" s="35"/>
      <c r="C236" s="3">
        <v>6</v>
      </c>
      <c r="D236" s="4">
        <f>K231</f>
        <v>44466801.347692259</v>
      </c>
      <c r="E236" s="4">
        <f t="shared" si="25"/>
        <v>834731892.27726889</v>
      </c>
      <c r="F236" s="3">
        <v>1.7999999999999999E-2</v>
      </c>
      <c r="G236" s="4">
        <f t="shared" si="24"/>
        <v>849757066.3382597</v>
      </c>
      <c r="H236" s="4"/>
      <c r="I236" s="5"/>
      <c r="P236" s="4"/>
    </row>
    <row r="237" spans="1:16" s="3" customFormat="1" x14ac:dyDescent="0.3">
      <c r="B237" s="35"/>
      <c r="C237" s="3">
        <v>7</v>
      </c>
      <c r="D237" s="4">
        <f>K231</f>
        <v>44466801.347692259</v>
      </c>
      <c r="E237" s="4">
        <f t="shared" si="25"/>
        <v>894223867.68595195</v>
      </c>
      <c r="F237" s="3">
        <v>1.7999999999999999E-2</v>
      </c>
      <c r="G237" s="4">
        <f t="shared" si="24"/>
        <v>910319897.30429912</v>
      </c>
      <c r="H237" s="4"/>
      <c r="I237" s="5"/>
      <c r="P237" s="4"/>
    </row>
    <row r="238" spans="1:16" s="3" customFormat="1" x14ac:dyDescent="0.3">
      <c r="B238" s="35"/>
      <c r="C238" s="3">
        <v>8</v>
      </c>
      <c r="D238" s="4">
        <f>K231</f>
        <v>44466801.347692259</v>
      </c>
      <c r="E238" s="4">
        <f t="shared" si="25"/>
        <v>954786698.65199137</v>
      </c>
      <c r="F238" s="3">
        <v>1.7999999999999999E-2</v>
      </c>
      <c r="G238" s="4">
        <f t="shared" si="24"/>
        <v>971972859.22772717</v>
      </c>
      <c r="H238" s="4"/>
      <c r="I238" s="5"/>
      <c r="P238" s="4"/>
    </row>
    <row r="239" spans="1:16" s="3" customFormat="1" x14ac:dyDescent="0.3">
      <c r="B239" s="35"/>
      <c r="C239" s="3">
        <v>9</v>
      </c>
      <c r="D239" s="4">
        <f>K231</f>
        <v>44466801.347692259</v>
      </c>
      <c r="E239" s="4">
        <f t="shared" si="25"/>
        <v>1016439660.5754194</v>
      </c>
      <c r="F239" s="3">
        <v>1.7999999999999999E-2</v>
      </c>
      <c r="G239" s="4">
        <f t="shared" si="24"/>
        <v>1034735574.4657769</v>
      </c>
      <c r="H239" s="4"/>
      <c r="I239" s="5"/>
      <c r="P239" s="4"/>
    </row>
    <row r="240" spans="1:16" s="3" customFormat="1" x14ac:dyDescent="0.3">
      <c r="B240" s="35"/>
      <c r="C240" s="3">
        <v>10</v>
      </c>
      <c r="D240" s="4">
        <f>K231</f>
        <v>44466801.347692259</v>
      </c>
      <c r="E240" s="4">
        <f t="shared" si="25"/>
        <v>1079202375.8134692</v>
      </c>
      <c r="F240" s="3">
        <v>1.7999999999999999E-2</v>
      </c>
      <c r="G240" s="4">
        <f t="shared" si="24"/>
        <v>1098628018.5781116</v>
      </c>
      <c r="H240" s="4"/>
      <c r="I240" s="5"/>
      <c r="P240" s="4"/>
    </row>
    <row r="241" spans="1:16" s="3" customFormat="1" x14ac:dyDescent="0.3">
      <c r="B241" s="35"/>
      <c r="C241" s="3">
        <v>11</v>
      </c>
      <c r="D241" s="4">
        <f>K231</f>
        <v>44466801.347692259</v>
      </c>
      <c r="E241" s="4">
        <f t="shared" si="25"/>
        <v>1143094819.9258039</v>
      </c>
      <c r="F241" s="3">
        <v>1.7999999999999999E-2</v>
      </c>
      <c r="G241" s="4">
        <f t="shared" si="24"/>
        <v>1163670526.6844683</v>
      </c>
      <c r="H241" s="4"/>
      <c r="I241" s="5"/>
      <c r="P241" s="4"/>
    </row>
    <row r="242" spans="1:16" s="3" customFormat="1" x14ac:dyDescent="0.3">
      <c r="B242" s="35"/>
      <c r="C242" s="3">
        <v>12</v>
      </c>
      <c r="D242" s="4">
        <f>K231</f>
        <v>44466801.347692259</v>
      </c>
      <c r="E242" s="4">
        <f t="shared" si="25"/>
        <v>1168137328.0321605</v>
      </c>
      <c r="F242" s="3">
        <v>1.7999999999999999E-2</v>
      </c>
      <c r="G242" s="4">
        <f t="shared" si="24"/>
        <v>1189163799.9367394</v>
      </c>
      <c r="H242" s="4"/>
      <c r="I242" s="17">
        <v>40000000</v>
      </c>
      <c r="J242" s="4">
        <f xml:space="preserve"> (E231 + SUM(D232:D242)) - SUM(I232:I242)</f>
        <v>999940907.50321722</v>
      </c>
      <c r="K242" s="9">
        <f xml:space="preserve"> G242 - J242</f>
        <v>189222892.43352222</v>
      </c>
      <c r="L242" s="3">
        <v>0.84</v>
      </c>
      <c r="M242" s="4">
        <f xml:space="preserve"> K242 * L242</f>
        <v>158947229.64415866</v>
      </c>
      <c r="N242" s="4">
        <f xml:space="preserve"> K242 - M242</f>
        <v>30275662.789363563</v>
      </c>
      <c r="O242" s="3">
        <f xml:space="preserve"> K242 / J242 * 100</f>
        <v>18.923407474747545</v>
      </c>
      <c r="P242" s="4"/>
    </row>
    <row r="243" spans="1:16" s="3" customFormat="1" x14ac:dyDescent="0.3">
      <c r="A243" s="3">
        <v>21</v>
      </c>
      <c r="B243" s="35">
        <v>2042</v>
      </c>
      <c r="C243" s="3">
        <v>1</v>
      </c>
      <c r="D243" s="4">
        <f>K243</f>
        <v>49548491.664030813</v>
      </c>
      <c r="E243" s="4">
        <f xml:space="preserve"> (G242 / 2) + D243 - I243</f>
        <v>644130391.63240051</v>
      </c>
      <c r="F243" s="3">
        <v>1.7999999999999999E-2</v>
      </c>
      <c r="G243" s="4">
        <f t="shared" si="24"/>
        <v>655724738.68178368</v>
      </c>
      <c r="H243" s="4"/>
      <c r="I243" s="5"/>
      <c r="K243" s="6">
        <f xml:space="preserve"> ((G242 - I243) / 2 / 12)</f>
        <v>49548491.664030813</v>
      </c>
      <c r="M243" s="9">
        <f xml:space="preserve"> (G242 - I243) / 2</f>
        <v>594581899.96836972</v>
      </c>
      <c r="P243" s="4"/>
    </row>
    <row r="244" spans="1:16" x14ac:dyDescent="0.3">
      <c r="A244" s="3"/>
      <c r="B244" s="35"/>
      <c r="C244" s="3">
        <v>2</v>
      </c>
      <c r="D244" s="4">
        <f>K243</f>
        <v>49548491.664030813</v>
      </c>
      <c r="E244" s="4">
        <f t="shared" ref="E244:E254" si="26" xml:space="preserve"> G243 + D244 - I244</f>
        <v>705273230.34581447</v>
      </c>
      <c r="F244" s="3">
        <v>1.7999999999999999E-2</v>
      </c>
      <c r="G244" s="4">
        <f t="shared" si="24"/>
        <v>717968148.49203908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35"/>
      <c r="C245" s="3">
        <v>3</v>
      </c>
      <c r="D245" s="4">
        <f>K243</f>
        <v>49548491.664030813</v>
      </c>
      <c r="E245" s="4">
        <f t="shared" si="26"/>
        <v>767516640.15606987</v>
      </c>
      <c r="F245" s="3">
        <v>1.7999999999999999E-2</v>
      </c>
      <c r="G245" s="4">
        <f t="shared" si="24"/>
        <v>781331939.67887914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35"/>
      <c r="C246" s="3">
        <v>4</v>
      </c>
      <c r="D246" s="4">
        <f>K243</f>
        <v>49548491.664030813</v>
      </c>
      <c r="E246" s="4">
        <f t="shared" si="26"/>
        <v>830880431.34290993</v>
      </c>
      <c r="F246" s="3">
        <v>1.7999999999999999E-2</v>
      </c>
      <c r="G246" s="4">
        <f t="shared" si="24"/>
        <v>845836279.10708237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35"/>
      <c r="C247" s="3">
        <v>5</v>
      </c>
      <c r="D247" s="4">
        <f>K243</f>
        <v>49548491.664030813</v>
      </c>
      <c r="E247" s="4">
        <f t="shared" si="26"/>
        <v>865109107.98174953</v>
      </c>
      <c r="F247" s="3">
        <v>1.7999999999999999E-2</v>
      </c>
      <c r="G247" s="4">
        <f t="shared" si="24"/>
        <v>880681071.925421</v>
      </c>
      <c r="H247" s="4"/>
      <c r="I247" s="5">
        <f xml:space="preserve"> N242</f>
        <v>30275662.789363563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35"/>
      <c r="C248" s="3">
        <v>6</v>
      </c>
      <c r="D248" s="4">
        <f>K243</f>
        <v>49548491.664030813</v>
      </c>
      <c r="E248" s="4">
        <f t="shared" si="26"/>
        <v>930229563.58945179</v>
      </c>
      <c r="F248" s="3">
        <v>1.7999999999999999E-2</v>
      </c>
      <c r="G248" s="4">
        <f t="shared" si="24"/>
        <v>946973695.73406196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35"/>
      <c r="C249" s="3">
        <v>7</v>
      </c>
      <c r="D249" s="4">
        <f>K243</f>
        <v>49548491.664030813</v>
      </c>
      <c r="E249" s="4">
        <f t="shared" si="26"/>
        <v>996522187.39809275</v>
      </c>
      <c r="F249" s="3">
        <v>1.7999999999999999E-2</v>
      </c>
      <c r="G249" s="4">
        <f t="shared" si="24"/>
        <v>1014459586.7712584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35"/>
      <c r="C250" s="3">
        <v>8</v>
      </c>
      <c r="D250" s="4">
        <f>K243</f>
        <v>49548491.664030813</v>
      </c>
      <c r="E250" s="4">
        <f t="shared" si="26"/>
        <v>1064008078.4352891</v>
      </c>
      <c r="F250" s="3">
        <v>1.7999999999999999E-2</v>
      </c>
      <c r="G250" s="4">
        <f t="shared" si="24"/>
        <v>1083160223.8471243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35"/>
      <c r="C251" s="3">
        <v>9</v>
      </c>
      <c r="D251" s="4">
        <f>K243</f>
        <v>49548491.664030813</v>
      </c>
      <c r="E251" s="4">
        <f t="shared" si="26"/>
        <v>1132708715.5111551</v>
      </c>
      <c r="F251" s="3">
        <v>1.7999999999999999E-2</v>
      </c>
      <c r="G251" s="4">
        <f t="shared" si="24"/>
        <v>1153097472.3903558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35"/>
      <c r="C252" s="3">
        <v>10</v>
      </c>
      <c r="D252" s="4">
        <f>K243</f>
        <v>49548491.664030813</v>
      </c>
      <c r="E252" s="4">
        <f t="shared" si="26"/>
        <v>1202645964.0543866</v>
      </c>
      <c r="F252" s="3">
        <v>1.7999999999999999E-2</v>
      </c>
      <c r="G252" s="4">
        <f t="shared" si="24"/>
        <v>1224293591.4073656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35"/>
      <c r="C253" s="3">
        <v>11</v>
      </c>
      <c r="D253" s="4">
        <f>K243</f>
        <v>49548491.664030813</v>
      </c>
      <c r="E253" s="4">
        <f t="shared" si="26"/>
        <v>1273842083.0713964</v>
      </c>
      <c r="F253" s="3">
        <v>1.7999999999999999E-2</v>
      </c>
      <c r="G253" s="4">
        <f t="shared" si="24"/>
        <v>1296771240.5666814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35"/>
      <c r="C254" s="3">
        <v>12</v>
      </c>
      <c r="D254" s="4">
        <f>K243</f>
        <v>49548491.664030813</v>
      </c>
      <c r="E254" s="4">
        <f t="shared" si="26"/>
        <v>1346319732.2307122</v>
      </c>
      <c r="F254" s="3">
        <v>1.7999999999999999E-2</v>
      </c>
      <c r="G254" s="4">
        <f t="shared" si="24"/>
        <v>1370553487.4108651</v>
      </c>
      <c r="H254" s="4"/>
      <c r="I254" s="5"/>
      <c r="J254" s="4">
        <f xml:space="preserve"> (E243 + SUM(D244:D254)) - SUM(I244:I254)</f>
        <v>1158888137.1473758</v>
      </c>
      <c r="K254" s="9">
        <f xml:space="preserve"> G254 - J254</f>
        <v>211665350.26348925</v>
      </c>
      <c r="L254" s="3">
        <v>0.84</v>
      </c>
      <c r="M254" s="4">
        <f xml:space="preserve"> K254 * L254</f>
        <v>177798894.22133097</v>
      </c>
      <c r="N254" s="4">
        <f xml:space="preserve"> K254 - M254</f>
        <v>33866456.042158276</v>
      </c>
      <c r="O254" s="3">
        <f xml:space="preserve"> K254 / J254 * 100</f>
        <v>18.264519540644134</v>
      </c>
    </row>
  </sheetData>
  <mergeCells count="21"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8"/>
  <sheetViews>
    <sheetView workbookViewId="0">
      <selection activeCell="P11" sqref="P11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D9" s="1"/>
    </row>
    <row r="10" spans="1:18" x14ac:dyDescent="0.3">
      <c r="D10" s="1"/>
    </row>
    <row r="11" spans="1:18" x14ac:dyDescent="0.3">
      <c r="D11" s="1"/>
    </row>
    <row r="12" spans="1:18" x14ac:dyDescent="0.3">
      <c r="D12" s="1"/>
    </row>
    <row r="13" spans="1:18" x14ac:dyDescent="0.3">
      <c r="D13" s="1"/>
    </row>
    <row r="14" spans="1:18" x14ac:dyDescent="0.3">
      <c r="D14" s="1"/>
    </row>
    <row r="15" spans="1:18" x14ac:dyDescent="0.3">
      <c r="D15" s="1"/>
    </row>
    <row r="16" spans="1:18" x14ac:dyDescent="0.3">
      <c r="D16" s="1"/>
    </row>
    <row r="17" spans="3:15" x14ac:dyDescent="0.3">
      <c r="D17" s="1"/>
    </row>
    <row r="18" spans="3:15" x14ac:dyDescent="0.3">
      <c r="C18" s="1"/>
      <c r="D18" s="1"/>
      <c r="O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F18"/>
  <sheetViews>
    <sheetView tabSelected="1" workbookViewId="0">
      <selection activeCell="F8" sqref="F8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</cols>
  <sheetData>
    <row r="1" spans="2:6" x14ac:dyDescent="0.3">
      <c r="B1" s="39"/>
      <c r="C1" s="39"/>
    </row>
    <row r="2" spans="2:6" x14ac:dyDescent="0.3">
      <c r="B2" s="38" t="s">
        <v>34</v>
      </c>
      <c r="C2" s="38"/>
    </row>
    <row r="3" spans="2:6" x14ac:dyDescent="0.3">
      <c r="B3" s="29" t="s">
        <v>31</v>
      </c>
      <c r="C3" s="29" t="s">
        <v>32</v>
      </c>
    </row>
    <row r="4" spans="2:6" x14ac:dyDescent="0.3">
      <c r="B4" s="28">
        <v>1</v>
      </c>
      <c r="C4" s="32">
        <v>17215</v>
      </c>
    </row>
    <row r="5" spans="2:6" x14ac:dyDescent="0.3">
      <c r="B5" s="28">
        <v>2</v>
      </c>
      <c r="C5" s="32">
        <v>-77107</v>
      </c>
    </row>
    <row r="6" spans="2:6" x14ac:dyDescent="0.3">
      <c r="B6" s="28">
        <v>3</v>
      </c>
      <c r="C6" s="32">
        <v>77453</v>
      </c>
    </row>
    <row r="7" spans="2:6" x14ac:dyDescent="0.3">
      <c r="B7" s="28">
        <v>4</v>
      </c>
      <c r="C7" s="32">
        <v>16450</v>
      </c>
    </row>
    <row r="8" spans="2:6" x14ac:dyDescent="0.3">
      <c r="B8" s="28">
        <v>5</v>
      </c>
      <c r="C8" s="32">
        <v>6818</v>
      </c>
    </row>
    <row r="9" spans="2:6" x14ac:dyDescent="0.3">
      <c r="B9" s="28">
        <v>6</v>
      </c>
      <c r="C9" s="32">
        <v>0</v>
      </c>
      <c r="F9" s="25"/>
    </row>
    <row r="10" spans="2:6" x14ac:dyDescent="0.3">
      <c r="B10" s="28">
        <v>7</v>
      </c>
      <c r="C10" s="32">
        <v>0</v>
      </c>
    </row>
    <row r="11" spans="2:6" x14ac:dyDescent="0.3">
      <c r="B11" s="28">
        <v>8</v>
      </c>
      <c r="C11" s="32">
        <v>0</v>
      </c>
    </row>
    <row r="12" spans="2:6" x14ac:dyDescent="0.3">
      <c r="B12" s="31">
        <v>9</v>
      </c>
      <c r="C12" s="33">
        <v>0</v>
      </c>
    </row>
    <row r="13" spans="2:6" x14ac:dyDescent="0.3">
      <c r="B13" s="28">
        <v>10</v>
      </c>
      <c r="C13" s="32">
        <v>0</v>
      </c>
    </row>
    <row r="14" spans="2:6" x14ac:dyDescent="0.3">
      <c r="B14" s="29" t="s">
        <v>33</v>
      </c>
      <c r="C14" s="30">
        <f>SUM(C4:C13)</f>
        <v>40829</v>
      </c>
    </row>
    <row r="15" spans="2:6" x14ac:dyDescent="0.3">
      <c r="B15" s="29" t="s">
        <v>35</v>
      </c>
      <c r="C15" s="30">
        <v>1061029</v>
      </c>
    </row>
    <row r="16" spans="2:6" x14ac:dyDescent="0.3">
      <c r="B16" s="34" t="s">
        <v>36</v>
      </c>
      <c r="C16" s="28">
        <f xml:space="preserve">  ROUND( (C14 / C15) * 100, 2 )</f>
        <v>3.85</v>
      </c>
    </row>
    <row r="17" spans="2:3" x14ac:dyDescent="0.3">
      <c r="B17" s="34" t="s">
        <v>37</v>
      </c>
      <c r="C17" s="9">
        <f xml:space="preserve"> C15 + C14</f>
        <v>1101858</v>
      </c>
    </row>
    <row r="18" spans="2:3" x14ac:dyDescent="0.3">
      <c r="B18" s="25"/>
    </row>
  </sheetData>
  <mergeCells count="2">
    <mergeCell ref="B2:C2"/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시나리오_A</vt:lpstr>
      <vt:lpstr>Sheet1</vt:lpstr>
      <vt:lpstr>생활패턴</vt:lpstr>
      <vt:lpstr>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</cp:lastModifiedBy>
  <dcterms:created xsi:type="dcterms:W3CDTF">2022-01-13T04:25:16Z</dcterms:created>
  <dcterms:modified xsi:type="dcterms:W3CDTF">2022-08-26T13:45:04Z</dcterms:modified>
</cp:coreProperties>
</file>