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D05737C-7513-4B2C-9E6B-A0D127A12204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단타일지" sheetId="9" r:id="rId4"/>
    <sheet name="플러그파워" sheetId="11" r:id="rId5"/>
    <sheet name="금융사이클" sheetId="10" r:id="rId6"/>
    <sheet name="2022단타일지" sheetId="13" r:id="rId7"/>
    <sheet name="차량관리" sheetId="24" r:id="rId8"/>
    <sheet name="back_시나리오" sheetId="1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1" i="25" l="1"/>
  <c r="C147" i="5"/>
  <c r="O131" i="25"/>
  <c r="K131" i="25"/>
  <c r="D34" i="25"/>
  <c r="F58" i="25"/>
  <c r="F46" i="25"/>
  <c r="D46" i="25"/>
  <c r="D70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5" i="25"/>
  <c r="N4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M131" i="25" l="1"/>
  <c r="N131" i="25" s="1"/>
  <c r="K132" i="25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F59" i="25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M7" i="25"/>
  <c r="K8" i="25"/>
  <c r="M4" i="25"/>
  <c r="M5" i="25"/>
  <c r="M6" i="2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I17" i="23"/>
  <c r="I16" i="23"/>
  <c r="M134" i="25" l="1"/>
  <c r="N134" i="25" s="1"/>
  <c r="M135" i="25"/>
  <c r="N135" i="25" s="1"/>
  <c r="M133" i="25"/>
  <c r="N133" i="25" s="1"/>
  <c r="M132" i="25"/>
  <c r="N132" i="25" s="1"/>
  <c r="F70" i="25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K9" i="25"/>
  <c r="Q160" i="18"/>
  <c r="D32" i="5"/>
  <c r="F16" i="23"/>
  <c r="M136" i="25" l="1"/>
  <c r="N136" i="25" s="1"/>
  <c r="F82" i="25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K10" i="25"/>
  <c r="Q161" i="18"/>
  <c r="J3" i="23"/>
  <c r="F6" i="23"/>
  <c r="F7" i="23" s="1"/>
  <c r="F3" i="23"/>
  <c r="F4" i="23" s="1"/>
  <c r="M137" i="25" l="1"/>
  <c r="N137" i="25" s="1"/>
  <c r="F106" i="25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K11" i="25"/>
  <c r="Q162" i="18"/>
  <c r="I6" i="23"/>
  <c r="J6" i="23" s="1"/>
  <c r="B7" i="23"/>
  <c r="C7" i="23"/>
  <c r="D7" i="23"/>
  <c r="E7" i="23"/>
  <c r="C4" i="23"/>
  <c r="B4" i="23"/>
  <c r="E4" i="23"/>
  <c r="D4" i="23"/>
  <c r="I3" i="23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M138" i="25" l="1"/>
  <c r="N138" i="25" s="1"/>
  <c r="F118" i="25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M139" i="25" l="1"/>
  <c r="N139" i="25" s="1"/>
  <c r="K13" i="25"/>
  <c r="M12" i="25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D69" i="11"/>
  <c r="C69" i="11"/>
  <c r="E80" i="11" s="1"/>
  <c r="F80" i="11"/>
  <c r="F58" i="11"/>
  <c r="G58" i="11" s="1"/>
  <c r="E47" i="11"/>
  <c r="G69" i="11"/>
  <c r="M140" i="25" l="1"/>
  <c r="N140" i="25" s="1"/>
  <c r="M13" i="25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G80" i="11"/>
  <c r="H80" i="11" s="1"/>
  <c r="I80" i="11" s="1"/>
  <c r="D30" i="5"/>
  <c r="M142" i="25" l="1"/>
  <c r="N142" i="25" s="1"/>
  <c r="M141" i="25"/>
  <c r="N141" i="25" s="1"/>
  <c r="K15" i="25"/>
  <c r="M14" i="25"/>
  <c r="Q148" i="18"/>
  <c r="I149" i="18"/>
  <c r="Q166" i="18"/>
  <c r="D68" i="11"/>
  <c r="C68" i="11"/>
  <c r="E46" i="11"/>
  <c r="F57" i="11"/>
  <c r="G57" i="11" s="1"/>
  <c r="G68" i="11"/>
  <c r="F79" i="11"/>
  <c r="M15" i="25" l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K17" i="25"/>
  <c r="Q150" i="18"/>
  <c r="I151" i="18"/>
  <c r="Q168" i="18"/>
  <c r="J3" i="24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K19" i="25"/>
  <c r="I153" i="18"/>
  <c r="Q152" i="18"/>
  <c r="Q171" i="18"/>
  <c r="Q170" i="18"/>
  <c r="M29" i="9"/>
  <c r="K20" i="25" l="1"/>
  <c r="M19" i="25"/>
  <c r="Q153" i="18"/>
  <c r="I154" i="18"/>
  <c r="F78" i="11"/>
  <c r="G67" i="11"/>
  <c r="F56" i="11"/>
  <c r="E45" i="11"/>
  <c r="K21" i="25" l="1"/>
  <c r="M20" i="25"/>
  <c r="I155" i="18"/>
  <c r="Q154" i="18"/>
  <c r="C67" i="11"/>
  <c r="D67" i="11"/>
  <c r="K22" i="25" l="1"/>
  <c r="M21" i="25"/>
  <c r="I156" i="18"/>
  <c r="Q155" i="18"/>
  <c r="E79" i="11"/>
  <c r="G79" i="11" s="1"/>
  <c r="R23" i="5"/>
  <c r="M22" i="25" l="1"/>
  <c r="K23" i="25"/>
  <c r="Q156" i="18"/>
  <c r="I157" i="18"/>
  <c r="H33" i="18"/>
  <c r="H34" i="18" s="1"/>
  <c r="H35" i="18" s="1"/>
  <c r="M23" i="25" l="1"/>
  <c r="K24" i="25"/>
  <c r="I158" i="18"/>
  <c r="Q157" i="18"/>
  <c r="F77" i="11"/>
  <c r="E44" i="11"/>
  <c r="G66" i="11"/>
  <c r="F55" i="11"/>
  <c r="G56" i="11" s="1"/>
  <c r="K25" i="25" l="1"/>
  <c r="M24" i="25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S17" i="5"/>
  <c r="K27" i="25" l="1"/>
  <c r="M26" i="25"/>
  <c r="S13" i="5"/>
  <c r="K28" i="25" l="1"/>
  <c r="M27" i="25"/>
  <c r="E43" i="11"/>
  <c r="F76" i="11"/>
  <c r="G65" i="11"/>
  <c r="F54" i="11"/>
  <c r="M28" i="25" l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F75" i="11"/>
  <c r="G64" i="11"/>
  <c r="F53" i="11"/>
  <c r="E42" i="11"/>
  <c r="M30" i="25" l="1"/>
  <c r="K31" i="25"/>
  <c r="G54" i="11"/>
  <c r="C64" i="11"/>
  <c r="D64" i="11"/>
  <c r="N19" i="18"/>
  <c r="N20" i="18" s="1"/>
  <c r="M31" i="25" l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K43" i="25" l="1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M130" i="25" s="1"/>
  <c r="N130" i="25" s="1"/>
  <c r="U86" i="5"/>
  <c r="C87" i="5" s="1"/>
  <c r="P118" i="18"/>
  <c r="K102" i="18"/>
  <c r="R102" i="18" s="1"/>
  <c r="U87" i="5" l="1"/>
  <c r="C88" i="5" s="1"/>
  <c r="P119" i="18"/>
  <c r="K103" i="18"/>
  <c r="R103" i="18" s="1"/>
  <c r="U88" i="5" l="1"/>
  <c r="C89" i="5" s="1"/>
  <c r="P120" i="18"/>
  <c r="K104" i="18"/>
  <c r="R104" i="18" s="1"/>
  <c r="U89" i="5" l="1"/>
  <c r="C90" i="5" s="1"/>
  <c r="P121" i="18"/>
  <c r="K105" i="18"/>
  <c r="R105" i="18" s="1"/>
  <c r="U90" i="5" l="1"/>
  <c r="C91" i="5" s="1"/>
  <c r="P122" i="18"/>
  <c r="K106" i="18"/>
  <c r="R106" i="18" s="1"/>
  <c r="U91" i="5" l="1"/>
  <c r="C92" i="5" s="1"/>
  <c r="P123" i="18"/>
  <c r="K107" i="18"/>
  <c r="R107" i="18" s="1"/>
  <c r="U92" i="5" l="1"/>
  <c r="C93" i="5" s="1"/>
  <c r="P124" i="18"/>
  <c r="K108" i="18"/>
  <c r="R108" i="18" s="1"/>
  <c r="U93" i="5" l="1"/>
  <c r="C94" i="5" s="1"/>
  <c r="P125" i="18"/>
  <c r="K109" i="18"/>
  <c r="R109" i="18" s="1"/>
  <c r="U94" i="5" l="1"/>
  <c r="C95" i="5" s="1"/>
  <c r="P126" i="18"/>
  <c r="K110" i="18"/>
  <c r="R110" i="18" s="1"/>
  <c r="U95" i="5" l="1"/>
  <c r="C96" i="5" s="1"/>
  <c r="P127" i="18"/>
  <c r="K111" i="18"/>
  <c r="R111" i="18" s="1"/>
  <c r="U96" i="5" l="1"/>
  <c r="C97" i="5" s="1"/>
  <c r="P128" i="18"/>
  <c r="K112" i="18"/>
  <c r="R112" i="18" s="1"/>
  <c r="U97" i="5" l="1"/>
  <c r="C98" i="5" s="1"/>
  <c r="P129" i="18"/>
  <c r="K113" i="18"/>
  <c r="R113" i="18" s="1"/>
  <c r="U98" i="5" l="1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U147" i="5" s="1"/>
  <c r="K138" i="18"/>
  <c r="R138" i="18" s="1"/>
  <c r="C148" i="5" l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<sst xmlns="http://schemas.openxmlformats.org/spreadsheetml/2006/main" count="656" uniqueCount="260">
  <si>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</si>
  <si>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</si>
  <si>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</si>
  <si>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</si>
  <si>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</si>
  <si>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</si>
  <si>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</si>
  <si>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</si>
  <si>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</si>
  <si>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</si>
  <si>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</si>
  <si>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</si>
  <si>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</si>
  <si>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</si>
  <si>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</si>
  <si>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</si>
  <si>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</si>
  <si>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</si>
  <si>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</si>
  <si>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</si>
  <si>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</si>
  <si>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</si>
  <si>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</si>
  <si>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</si>
  <si>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</si>
  <si>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</si>
  <si>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</si>
  <si>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</si>
  <si>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</si>
  <si>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</si>
  <si>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</si>
  <si>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</si>
  <si>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</si>
  <si>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</si>
  <si>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</si>
  <si>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</si>
  <si>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</si>
  <si>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</si>
  <si>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</si>
  <si>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</si>
  <si>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</si>
  <si>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</si>
  <si>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</si>
  <si>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</si>
  <si>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</si>
  <si>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</si>
  <si>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</si>
  <si>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</si>
  <si>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</si>
  <si>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</si>
  <si>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</si>
  <si>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</si>
  <si>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</si>
  <si>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</si>
  <si>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</si>
  <si>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</si>
  <si>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</si>
  <si>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</si>
  <si>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</si>
  <si>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</si>
  <si>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</si>
  <si>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</si>
  <si>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</si>
  <si>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</si>
  <si>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</si>
  <si>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</si>
  <si>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</si>
  <si>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</si>
  <si>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</si>
  <si>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</si>
  <si>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</si>
  <si>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</si>
  <si>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</si>
  <si>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</si>
  <si>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</si>
  <si>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</si>
  <si>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</si>
  <si>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</si>
  <si>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</si>
  <si>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</si>
  <si>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</si>
  <si>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</si>
  <si>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</si>
  <si>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</si>
  <si>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</si>
  <si>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</si>
  <si>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</si>
  <si>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</si>
  <si>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</si>
  <si>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</si>
  <si>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</si>
  <si>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</si>
  <si>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</si>
  <si>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</si>
  <si>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</si>
  <si>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</si>
  <si>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</si>
  <si>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</si>
  <si>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</si>
  <si>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</si>
  <si>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</si>
  <si>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</si>
  <si>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</si>
  <si>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</si>
  <si>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</si>
  <si>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</si>
  <si>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</si>
  <si>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</si>
  <si>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</si>
  <si>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</si>
  <si>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</si>
  <si>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</si>
  <si>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</si>
  <si>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</si>
  <si>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</si>
  <si>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</si>
  <si>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</si>
  <si>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</si>
  <si>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</si>
  <si>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</si>
  <si>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</si>
  <si>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</si>
  <si>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</si>
  <si>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</si>
  <si>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</si>
  <si>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</si>
  <si>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</si>
  <si>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</si>
  <si>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</si>
  <si>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</si>
  <si>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</si>
  <si>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</si>
  <si>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</si>
  <si>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</si>
  <si>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</si>
  <si>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</si>
  <si>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</si>
  <si>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</si>
  <si>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</si>
  <si>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</si>
  <si>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</si>
  <si>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</si>
  <si>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</si>
  <si>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</si>
  <si>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</si>
  <si>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</si>
  <si>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</si>
  <si>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</si>
  <si>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</si>
  <si>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</si>
  <si>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</si>
  <si>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</si>
  <si>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</si>
  <si>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</si>
  <si>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</si>
  <si>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</si>
  <si>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</si>
  <si>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</si>
  <si>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</si>
  <si>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</si>
  <si>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</si>
  <si>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</si>
  <si>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</si>
  <si>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</si>
  <si>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</si>
  <si>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</si>
  <si>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</si>
  <si>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</si>
  <si>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</si>
  <si>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</si>
  <si>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</si>
  <si>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</si>
  <si>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</si>
  <si>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</si>
  <si>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</si>
  <si>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</si>
  <si>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</si>
  <si>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</si>
  <si>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</si>
  <si>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</si>
  <si>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</si>
  <si>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</si>
  <si>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</si>
  <si>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</si>
  <si>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</si>
  <si>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</si>
  <si>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</si>
  <si>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</si>
  <si>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</si>
  <si>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</si>
  <si>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</si>
  <si>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</si>
  <si>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</si>
  <si>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</si>
  <si>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</si>
  <si>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</si>
  <si>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</si>
  <si>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</si>
  <si>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</si>
  <si>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</si>
  <si>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</si>
  <si>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</si>
  <si>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</si>
  <si>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</si>
  <si>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</si>
  <si>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</si>
  <si>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</si>
  <si>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</si>
  <si>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</si>
  <si>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</si>
  <si>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</si>
  <si>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</si>
  <si>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</si>
  <si>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</si>
  <si>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</si>
  <si>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</si>
  <si>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</si>
  <si>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</si>
  <si>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</si>
  <si>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</si>
  <si>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달라</t>
    <phoneticPr fontId="1" type="noConversion"/>
  </si>
  <si>
    <t>원화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</si>
  <si>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</si>
  <si>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</si>
  <si>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</si>
  <si>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</si>
  <si>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총금액</t>
    <phoneticPr fontId="1" type="noConversion"/>
  </si>
  <si>
    <t>기준금액</t>
    <phoneticPr fontId="1" type="noConversion"/>
  </si>
  <si>
    <t>2025-06</t>
    <phoneticPr fontId="1" type="noConversion"/>
  </si>
  <si>
    <t>달라</t>
    <phoneticPr fontId="1" type="noConversion"/>
  </si>
  <si>
    <t>원화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</si>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</sst>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0.000_ "/>
    <numFmt numFmtId="186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0" fillId="38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0" fontId="2" fillId="39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6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6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6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0" fontId="0" fillId="47" borderId="1" xfId="0" applyFon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0" fontId="2" fillId="43" borderId="4" xfId="0" applyFont="1" applyFill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6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0" fillId="39" borderId="1" xfId="0" applyFill="1" applyBorder="1" applyAlignment="1">
      <alignment horizontal="center" vertical="center" wrapText="1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tabSelected="1" topLeftCell="A124" workbookViewId="0">
      <selection activeCell="A143" sqref="A143"/>
    </sheetView>
  </sheetViews>
  <sheetFormatPr defaultRowHeight="16.5" x14ac:dyDescent="0.3"/>
  <cols>
    <col min="1" max="1" width="9" style="316"/>
    <col min="2" max="2" width="4.875" style="317" customWidth="1"/>
    <col min="3" max="3" width="13.25" bestFit="1" customWidth="1"/>
    <col min="4" max="4" width="13.125" bestFit="1" customWidth="1"/>
    <col min="5" max="5" width="12.5" style="322" bestFit="1" customWidth="1"/>
    <col min="6" max="7" width="12.875" bestFit="1" customWidth="1"/>
    <col min="8" max="8" width="12.5" style="347" bestFit="1" customWidth="1"/>
    <col min="9" max="9" width="14.25" style="355" bestFit="1" customWidth="1"/>
    <col min="10" max="10" width="7.375" bestFit="1" customWidth="1"/>
    <col min="11" max="11" width="13.625" style="355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251</v>
      </c>
    </row>
    <row r="2" spans="1:14" x14ac:dyDescent="0.3">
      <c r="C2" s="325" t="s">
        <v>84</v>
      </c>
      <c r="D2" s="325"/>
      <c r="E2" s="261" t="s">
        <v>169</v>
      </c>
      <c r="F2" s="261"/>
      <c r="G2" s="318" t="s">
        <v>161</v>
      </c>
      <c r="H2" s="319"/>
      <c r="I2" s="326" t="s">
        <v>162</v>
      </c>
      <c r="J2" s="326"/>
      <c r="K2" s="326"/>
      <c r="L2" s="327"/>
      <c r="M2" s="357" t="s">
        <v>247</v>
      </c>
      <c r="N2" s="314" t="s">
        <v>253</v>
      </c>
    </row>
    <row r="3" spans="1:14" ht="33" x14ac:dyDescent="0.3">
      <c r="C3" s="342" t="s">
        <v>248</v>
      </c>
      <c r="D3" s="342" t="s">
        <v>249</v>
      </c>
      <c r="E3" s="321" t="s">
        <v>170</v>
      </c>
      <c r="F3" s="124" t="s">
        <v>171</v>
      </c>
      <c r="G3" s="320" t="s">
        <v>168</v>
      </c>
      <c r="H3" s="361" t="s">
        <v>254</v>
      </c>
      <c r="I3" s="361" t="s">
        <v>255</v>
      </c>
      <c r="J3" s="356" t="s">
        <v>252</v>
      </c>
      <c r="K3" s="315" t="s">
        <v>250</v>
      </c>
      <c r="L3" s="356" t="s">
        <v>252</v>
      </c>
      <c r="M3" s="357"/>
      <c r="N3" s="314"/>
    </row>
    <row r="4" spans="1:14" x14ac:dyDescent="0.3">
      <c r="A4" s="270">
        <v>2025</v>
      </c>
      <c r="B4" s="317" t="s">
        <v>234</v>
      </c>
      <c r="C4" s="328">
        <v>5000000</v>
      </c>
      <c r="D4" s="328">
        <v>31000000</v>
      </c>
      <c r="E4" s="329">
        <v>60000000</v>
      </c>
      <c r="F4" s="328">
        <v>0</v>
      </c>
      <c r="G4" s="328">
        <v>15000000</v>
      </c>
      <c r="H4" s="92">
        <v>10920000</v>
      </c>
      <c r="I4" s="153">
        <f xml:space="preserve"> (0 + C4) * J4 + (0 + C4)</f>
        <v>4960000</v>
      </c>
      <c r="J4" s="330">
        <v>-8.0000000000000002E-3</v>
      </c>
      <c r="K4" s="153">
        <f xml:space="preserve"> (D4) * L4 +  (D4)</f>
        <v>31558000</v>
      </c>
      <c r="L4" s="330">
        <v>1.7999999999999999E-2</v>
      </c>
      <c r="M4" s="358">
        <f>I4 + K4</f>
        <v>36518000</v>
      </c>
      <c r="N4" s="353">
        <f xml:space="preserve"> M4 + H4 + G4 - F4 - E4</f>
        <v>2438000</v>
      </c>
    </row>
    <row r="5" spans="1:14" x14ac:dyDescent="0.3">
      <c r="A5" s="270"/>
      <c r="B5" s="317" t="s">
        <v>236</v>
      </c>
      <c r="C5" s="328">
        <v>0</v>
      </c>
      <c r="D5" s="328">
        <v>0</v>
      </c>
      <c r="E5" s="329">
        <v>60000000</v>
      </c>
      <c r="F5" s="328">
        <v>0</v>
      </c>
      <c r="G5" s="328">
        <v>15000000</v>
      </c>
      <c r="H5" s="92">
        <f xml:space="preserve"> H4 + 420000</f>
        <v>11340000</v>
      </c>
      <c r="I5" s="153">
        <f xml:space="preserve"> (I4 * J5) + (I4 + C5)</f>
        <v>4999680</v>
      </c>
      <c r="J5" s="330">
        <v>8.0000000000000002E-3</v>
      </c>
      <c r="K5" s="153">
        <f xml:space="preserve">  K4 * L5 + D5 + K4</f>
        <v>32126044</v>
      </c>
      <c r="L5" s="330">
        <v>1.7999999999999999E-2</v>
      </c>
      <c r="M5" s="358">
        <f>I5 + K5</f>
        <v>37125724</v>
      </c>
      <c r="N5" s="353">
        <f xml:space="preserve"> M5 + H5 + G5 - F5 - E5</f>
        <v>3465724</v>
      </c>
    </row>
    <row r="6" spans="1:14" x14ac:dyDescent="0.3">
      <c r="A6" s="270"/>
      <c r="B6" s="317" t="s">
        <v>237</v>
      </c>
      <c r="C6" s="328">
        <v>0</v>
      </c>
      <c r="D6" s="328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xml:space="preserve"> (I5 * J6) + (I5 + C6)</f>
        <v>5039677.4400000004</v>
      </c>
      <c r="J6" s="330">
        <v>8.0000000000000002E-3</v>
      </c>
      <c r="K6" s="153">
        <f xml:space="preserve">  K5 * L6 + D6 + K5</f>
        <v>32704312.791999999</v>
      </c>
      <c r="L6" s="330">
        <v>1.7999999999999999E-2</v>
      </c>
      <c r="M6" s="358">
        <f t="shared" ref="M6:M69" si="0">I6 + K6</f>
        <v>37743990.232000001</v>
      </c>
      <c r="N6" s="353">
        <f t="shared" ref="N6:N69" si="1" xml:space="preserve"> M6 + H6 + G6 - F6 - E6</f>
        <v>123503990.23199999</v>
      </c>
    </row>
    <row r="7" spans="1:14" x14ac:dyDescent="0.3">
      <c r="A7" s="270"/>
      <c r="B7" s="317" t="s">
        <v>238</v>
      </c>
      <c r="C7" s="328">
        <v>0</v>
      </c>
      <c r="D7" s="328">
        <v>0</v>
      </c>
      <c r="E7" s="343">
        <v>10000000</v>
      </c>
      <c r="F7" s="2">
        <f xml:space="preserve"> F6 - 710000</f>
        <v>255290000</v>
      </c>
      <c r="G7" s="2">
        <v>380000000</v>
      </c>
      <c r="H7" s="92">
        <f t="shared" ref="H7:H70" si="2" xml:space="preserve"> H6 + 420000</f>
        <v>12180000</v>
      </c>
      <c r="I7" s="153">
        <f xml:space="preserve"> (I6 * J7) + (I6 + C7)</f>
        <v>5079994.8595200004</v>
      </c>
      <c r="J7" s="330">
        <v>8.0000000000000002E-3</v>
      </c>
      <c r="K7" s="153">
        <f xml:space="preserve">  K6 * L7 + D7 + K6</f>
        <v>33292990.422256</v>
      </c>
      <c r="L7" s="330">
        <v>1.7999999999999999E-2</v>
      </c>
      <c r="M7" s="358">
        <f t="shared" si="0"/>
        <v>38372985.281776004</v>
      </c>
      <c r="N7" s="353">
        <f t="shared" si="1"/>
        <v>165262985.28177601</v>
      </c>
    </row>
    <row r="8" spans="1:14" x14ac:dyDescent="0.3">
      <c r="A8" s="270"/>
      <c r="B8" s="317" t="s">
        <v>239</v>
      </c>
      <c r="C8" s="328">
        <v>0</v>
      </c>
      <c r="D8" s="328">
        <v>0</v>
      </c>
      <c r="E8" s="343">
        <v>10000000</v>
      </c>
      <c r="F8" s="2">
        <f xml:space="preserve"> F7 - 710000</f>
        <v>254580000</v>
      </c>
      <c r="G8" s="2">
        <v>380000000</v>
      </c>
      <c r="H8" s="92">
        <f t="shared" si="2"/>
        <v>12600000</v>
      </c>
      <c r="I8" s="153">
        <f xml:space="preserve"> (I7 * J8) + (I7 + C8)</f>
        <v>5120634.8183961604</v>
      </c>
      <c r="J8" s="330">
        <v>8.0000000000000002E-3</v>
      </c>
      <c r="K8" s="153">
        <f xml:space="preserve">  K7 * L8 + D8 + K7</f>
        <v>33892264.249856606</v>
      </c>
      <c r="L8" s="330">
        <v>1.7999999999999999E-2</v>
      </c>
      <c r="M8" s="358">
        <f t="shared" si="0"/>
        <v>39012899.068252765</v>
      </c>
      <c r="N8" s="353">
        <f t="shared" si="1"/>
        <v>167032899.06825274</v>
      </c>
    </row>
    <row r="9" spans="1:14" x14ac:dyDescent="0.3">
      <c r="A9" s="270"/>
      <c r="B9" s="324" t="s">
        <v>240</v>
      </c>
      <c r="C9" s="328">
        <v>0</v>
      </c>
      <c r="D9" s="328">
        <v>0</v>
      </c>
      <c r="E9" s="343">
        <v>10000000</v>
      </c>
      <c r="F9" s="2">
        <f t="shared" ref="F9:F72" si="3" xml:space="preserve"> F8 - 710000</f>
        <v>253870000</v>
      </c>
      <c r="G9" s="2">
        <v>380000000</v>
      </c>
      <c r="H9" s="92">
        <f t="shared" si="2"/>
        <v>13020000</v>
      </c>
      <c r="I9" s="153">
        <f xml:space="preserve"> (I8 * J9) + (I8 + C9)</f>
        <v>5161599.8969433298</v>
      </c>
      <c r="J9" s="330">
        <v>8.0000000000000002E-3</v>
      </c>
      <c r="K9" s="153">
        <f xml:space="preserve">  K8 * L9 + D9 + K8</f>
        <v>34502325.006354026</v>
      </c>
      <c r="L9" s="330">
        <v>1.7999999999999999E-2</v>
      </c>
      <c r="M9" s="358">
        <f t="shared" si="0"/>
        <v>39663924.903297357</v>
      </c>
      <c r="N9" s="353">
        <f t="shared" si="1"/>
        <v>168813924.90329736</v>
      </c>
    </row>
    <row r="10" spans="1:14" s="336" customFormat="1" ht="17.25" thickBot="1" x14ac:dyDescent="0.35">
      <c r="A10" s="270"/>
      <c r="B10" s="331" t="s">
        <v>241</v>
      </c>
      <c r="C10" s="332">
        <v>0</v>
      </c>
      <c r="D10" s="332">
        <v>0</v>
      </c>
      <c r="E10" s="333">
        <v>0</v>
      </c>
      <c r="F10" s="334">
        <f t="shared" si="3"/>
        <v>253160000</v>
      </c>
      <c r="G10" s="334">
        <v>380000000</v>
      </c>
      <c r="H10" s="332">
        <f t="shared" si="2"/>
        <v>13440000</v>
      </c>
      <c r="I10" s="354">
        <f xml:space="preserve"> (I9 * J10) + (I9 + C10)</f>
        <v>5202892.6961188763</v>
      </c>
      <c r="J10" s="335">
        <v>8.0000000000000002E-3</v>
      </c>
      <c r="K10" s="354">
        <f xml:space="preserve">  K9 * L10 + D10 + K9</f>
        <v>35123366.856468402</v>
      </c>
      <c r="L10" s="335">
        <v>1.7999999999999999E-2</v>
      </c>
      <c r="M10" s="359">
        <f t="shared" si="0"/>
        <v>40326259.552587278</v>
      </c>
      <c r="N10" s="354">
        <f t="shared" si="1"/>
        <v>180606259.55258727</v>
      </c>
    </row>
    <row r="11" spans="1:14" x14ac:dyDescent="0.3">
      <c r="A11" s="270">
        <v>2026</v>
      </c>
      <c r="B11" s="323" t="s">
        <v>242</v>
      </c>
      <c r="C11" s="328">
        <v>100000</v>
      </c>
      <c r="D11" s="328">
        <v>400000</v>
      </c>
      <c r="E11" s="8">
        <v>0</v>
      </c>
      <c r="F11" s="2">
        <f t="shared" si="3"/>
        <v>252450000</v>
      </c>
      <c r="G11" s="2">
        <v>380000000</v>
      </c>
      <c r="H11" s="92">
        <f t="shared" si="2"/>
        <v>13860000</v>
      </c>
      <c r="I11" s="153">
        <f xml:space="preserve"> (I10 * J11) + (I10 + C11)</f>
        <v>5344515.8376878276</v>
      </c>
      <c r="J11" s="330">
        <v>8.0000000000000002E-3</v>
      </c>
      <c r="K11" s="153">
        <f xml:space="preserve">  K10 * L11 + D11 + K10</f>
        <v>36155587.45988483</v>
      </c>
      <c r="L11" s="330">
        <v>1.7999999999999999E-2</v>
      </c>
      <c r="M11" s="358">
        <f t="shared" si="0"/>
        <v>41500103.297572657</v>
      </c>
      <c r="N11" s="353">
        <f t="shared" si="1"/>
        <v>182910103.29757267</v>
      </c>
    </row>
    <row r="12" spans="1:14" x14ac:dyDescent="0.3">
      <c r="A12" s="270"/>
      <c r="B12" s="317" t="s">
        <v>243</v>
      </c>
      <c r="C12" s="328">
        <v>100000</v>
      </c>
      <c r="D12" s="328">
        <v>400000</v>
      </c>
      <c r="E12" s="8">
        <v>0</v>
      </c>
      <c r="F12" s="2">
        <f t="shared" si="3"/>
        <v>251740000</v>
      </c>
      <c r="G12" s="2">
        <v>380000000</v>
      </c>
      <c r="H12" s="92">
        <f t="shared" si="2"/>
        <v>14280000</v>
      </c>
      <c r="I12" s="153">
        <f xml:space="preserve"> (I11 * J12) + (I11 + C12)</f>
        <v>5487271.9643893307</v>
      </c>
      <c r="J12" s="330">
        <v>8.0000000000000002E-3</v>
      </c>
      <c r="K12" s="153">
        <f xml:space="preserve">  K11 * L12 + D12 + K11</f>
        <v>37206388.03416276</v>
      </c>
      <c r="L12" s="330">
        <v>1.7999999999999999E-2</v>
      </c>
      <c r="M12" s="358">
        <f t="shared" si="0"/>
        <v>42693659.998552091</v>
      </c>
      <c r="N12" s="353">
        <f t="shared" si="1"/>
        <v>185233659.99855208</v>
      </c>
    </row>
    <row r="13" spans="1:14" x14ac:dyDescent="0.3">
      <c r="A13" s="270"/>
      <c r="B13" s="317" t="s">
        <v>244</v>
      </c>
      <c r="C13" s="328">
        <v>100000</v>
      </c>
      <c r="D13" s="328">
        <v>400000</v>
      </c>
      <c r="E13" s="8">
        <v>0</v>
      </c>
      <c r="F13" s="2">
        <f t="shared" si="3"/>
        <v>251030000</v>
      </c>
      <c r="G13" s="2">
        <v>380000000</v>
      </c>
      <c r="H13" s="92">
        <f t="shared" si="2"/>
        <v>14700000</v>
      </c>
      <c r="I13" s="153">
        <f xml:space="preserve"> (I12 * J13) + (I12 + C13)</f>
        <v>5631170.1401044456</v>
      </c>
      <c r="J13" s="330">
        <v>8.0000000000000002E-3</v>
      </c>
      <c r="K13" s="153">
        <f xml:space="preserve">  K12 * L13 + D13 + K12</f>
        <v>38276103.018777691</v>
      </c>
      <c r="L13" s="330">
        <v>1.7999999999999999E-2</v>
      </c>
      <c r="M13" s="358">
        <f t="shared" si="0"/>
        <v>43907273.158882134</v>
      </c>
      <c r="N13" s="353">
        <f t="shared" si="1"/>
        <v>187577273.15888214</v>
      </c>
    </row>
    <row r="14" spans="1:14" x14ac:dyDescent="0.3">
      <c r="A14" s="270"/>
      <c r="B14" s="317" t="s">
        <v>245</v>
      </c>
      <c r="C14" s="328">
        <v>100000</v>
      </c>
      <c r="D14" s="328">
        <v>400000</v>
      </c>
      <c r="E14" s="8">
        <v>0</v>
      </c>
      <c r="F14" s="2">
        <f t="shared" si="3"/>
        <v>250320000</v>
      </c>
      <c r="G14" s="2">
        <v>380000000</v>
      </c>
      <c r="H14" s="92">
        <f t="shared" si="2"/>
        <v>15120000</v>
      </c>
      <c r="I14" s="153">
        <f xml:space="preserve"> (I13 * J14) + (I13 + C14)</f>
        <v>5776219.5012252815</v>
      </c>
      <c r="J14" s="330">
        <v>8.0000000000000002E-3</v>
      </c>
      <c r="K14" s="153">
        <f xml:space="preserve">  K13 * L14 + D14 + K13</f>
        <v>39365072.873115689</v>
      </c>
      <c r="L14" s="330">
        <v>1.7999999999999999E-2</v>
      </c>
      <c r="M14" s="358">
        <f t="shared" si="0"/>
        <v>45141292.374340966</v>
      </c>
      <c r="N14" s="353">
        <f t="shared" si="1"/>
        <v>189941292.37434095</v>
      </c>
    </row>
    <row r="15" spans="1:14" x14ac:dyDescent="0.3">
      <c r="A15" s="270"/>
      <c r="B15" s="317" t="s">
        <v>246</v>
      </c>
      <c r="C15" s="328">
        <v>100000</v>
      </c>
      <c r="D15" s="328">
        <v>400000</v>
      </c>
      <c r="E15" s="8">
        <v>0</v>
      </c>
      <c r="F15" s="2">
        <f t="shared" si="3"/>
        <v>249610000</v>
      </c>
      <c r="G15" s="2">
        <v>380000000</v>
      </c>
      <c r="H15" s="92">
        <f t="shared" si="2"/>
        <v>15540000</v>
      </c>
      <c r="I15" s="153">
        <f xml:space="preserve"> (I14 * J15) + (I14 + C15)</f>
        <v>5922429.2572350837</v>
      </c>
      <c r="J15" s="330">
        <v>8.0000000000000002E-3</v>
      </c>
      <c r="K15" s="153">
        <f xml:space="preserve">  K14 * L15 + D15 + K14</f>
        <v>40473644.184831768</v>
      </c>
      <c r="L15" s="330">
        <v>1.7999999999999999E-2</v>
      </c>
      <c r="M15" s="358">
        <f t="shared" si="0"/>
        <v>46396073.442066848</v>
      </c>
      <c r="N15" s="353">
        <f t="shared" si="1"/>
        <v>192326073.44206685</v>
      </c>
    </row>
    <row r="16" spans="1:14" x14ac:dyDescent="0.3">
      <c r="A16" s="270"/>
      <c r="B16" s="317" t="s">
        <v>233</v>
      </c>
      <c r="C16" s="328">
        <v>100000</v>
      </c>
      <c r="D16" s="328">
        <v>400000</v>
      </c>
      <c r="E16" s="8">
        <v>0</v>
      </c>
      <c r="F16" s="2">
        <f t="shared" si="3"/>
        <v>248900000</v>
      </c>
      <c r="G16" s="2">
        <v>380000000</v>
      </c>
      <c r="H16" s="92">
        <f t="shared" si="2"/>
        <v>15960000</v>
      </c>
      <c r="I16" s="153">
        <f xml:space="preserve"> (I15 * J16) + (I15 + C16)</f>
        <v>6069808.6912929649</v>
      </c>
      <c r="J16" s="330">
        <v>8.0000000000000002E-3</v>
      </c>
      <c r="K16" s="153">
        <f xml:space="preserve">  K15 * L16 + D16 + K15</f>
        <v>41602169.780158743</v>
      </c>
      <c r="L16" s="330">
        <v>1.7999999999999999E-2</v>
      </c>
      <c r="M16" s="358">
        <f t="shared" si="0"/>
        <v>47671978.471451707</v>
      </c>
      <c r="N16" s="353">
        <f t="shared" si="1"/>
        <v>194731978.4714517</v>
      </c>
    </row>
    <row r="17" spans="1:14" x14ac:dyDescent="0.3">
      <c r="A17" s="270"/>
      <c r="B17" s="317" t="s">
        <v>235</v>
      </c>
      <c r="C17" s="328">
        <v>100000</v>
      </c>
      <c r="D17" s="328">
        <v>400000</v>
      </c>
      <c r="E17" s="8">
        <v>0</v>
      </c>
      <c r="F17" s="2">
        <f t="shared" si="3"/>
        <v>248190000</v>
      </c>
      <c r="G17" s="2">
        <v>380000000</v>
      </c>
      <c r="H17" s="92">
        <f t="shared" si="2"/>
        <v>16380000</v>
      </c>
      <c r="I17" s="153">
        <f xml:space="preserve"> (I16 * J17) + (I16 + C17)</f>
        <v>6218367.1608233089</v>
      </c>
      <c r="J17" s="330">
        <v>8.0000000000000002E-3</v>
      </c>
      <c r="K17" s="153">
        <f xml:space="preserve">  K16 * L17 + D17 + K16</f>
        <v>42751008.836201601</v>
      </c>
      <c r="L17" s="330">
        <v>1.7999999999999999E-2</v>
      </c>
      <c r="M17" s="358">
        <f t="shared" si="0"/>
        <v>48969375.997024909</v>
      </c>
      <c r="N17" s="353">
        <f t="shared" si="1"/>
        <v>197159375.99702489</v>
      </c>
    </row>
    <row r="18" spans="1:14" x14ac:dyDescent="0.3">
      <c r="A18" s="270"/>
      <c r="B18" s="317" t="s">
        <v>237</v>
      </c>
      <c r="C18" s="328">
        <v>100000</v>
      </c>
      <c r="D18" s="328">
        <v>400000</v>
      </c>
      <c r="E18" s="8">
        <v>0</v>
      </c>
      <c r="F18" s="2">
        <f t="shared" si="3"/>
        <v>247480000</v>
      </c>
      <c r="G18" s="2">
        <v>380000000</v>
      </c>
      <c r="H18" s="92">
        <f t="shared" si="2"/>
        <v>16800000</v>
      </c>
      <c r="I18" s="153">
        <f xml:space="preserve"> (I17 * J18) + (I17 + C18)</f>
        <v>6368114.0981098954</v>
      </c>
      <c r="J18" s="330">
        <v>8.0000000000000002E-3</v>
      </c>
      <c r="K18" s="153">
        <f xml:space="preserve">  K17 * L18 + D18 + K17</f>
        <v>43920526.995253228</v>
      </c>
      <c r="L18" s="330">
        <v>1.7999999999999999E-2</v>
      </c>
      <c r="M18" s="358">
        <f t="shared" si="0"/>
        <v>50288641.093363121</v>
      </c>
      <c r="N18" s="353">
        <f t="shared" si="1"/>
        <v>199608641.09336311</v>
      </c>
    </row>
    <row r="19" spans="1:14" x14ac:dyDescent="0.3">
      <c r="A19" s="270"/>
      <c r="B19" s="317" t="s">
        <v>238</v>
      </c>
      <c r="C19" s="328">
        <v>100000</v>
      </c>
      <c r="D19" s="328">
        <v>400000</v>
      </c>
      <c r="E19" s="8">
        <v>0</v>
      </c>
      <c r="F19" s="2">
        <f t="shared" si="3"/>
        <v>246770000</v>
      </c>
      <c r="G19" s="2">
        <v>380000000</v>
      </c>
      <c r="H19" s="92">
        <f t="shared" si="2"/>
        <v>17220000</v>
      </c>
      <c r="I19" s="153">
        <f xml:space="preserve"> (I18 * J19) + (I18 + C19)</f>
        <v>6519059.0108947745</v>
      </c>
      <c r="J19" s="330">
        <v>8.0000000000000002E-3</v>
      </c>
      <c r="K19" s="153">
        <f xml:space="preserve">  K18 * L19 + D19 + K18</f>
        <v>45111096.481167786</v>
      </c>
      <c r="L19" s="330">
        <v>1.7999999999999999E-2</v>
      </c>
      <c r="M19" s="358">
        <f t="shared" si="0"/>
        <v>51630155.492062561</v>
      </c>
      <c r="N19" s="353">
        <f t="shared" si="1"/>
        <v>202080155.49206257</v>
      </c>
    </row>
    <row r="20" spans="1:14" x14ac:dyDescent="0.3">
      <c r="A20" s="270"/>
      <c r="B20" s="317" t="s">
        <v>239</v>
      </c>
      <c r="C20" s="328">
        <v>100000</v>
      </c>
      <c r="D20" s="328">
        <v>400000</v>
      </c>
      <c r="E20" s="8">
        <v>0</v>
      </c>
      <c r="F20" s="2">
        <f t="shared" si="3"/>
        <v>246060000</v>
      </c>
      <c r="G20" s="2">
        <v>380000000</v>
      </c>
      <c r="H20" s="92">
        <f t="shared" si="2"/>
        <v>17640000</v>
      </c>
      <c r="I20" s="153">
        <f xml:space="preserve"> (I19 * J20) + (I19 + C20)</f>
        <v>6671211.4829819323</v>
      </c>
      <c r="J20" s="330">
        <v>8.0000000000000002E-3</v>
      </c>
      <c r="K20" s="153">
        <f xml:space="preserve">  K19 * L20 + D20 + K19</f>
        <v>46323096.217828803</v>
      </c>
      <c r="L20" s="330">
        <v>1.7999999999999999E-2</v>
      </c>
      <c r="M20" s="358">
        <f t="shared" si="0"/>
        <v>52994307.700810738</v>
      </c>
      <c r="N20" s="353">
        <f t="shared" si="1"/>
        <v>204574307.70081073</v>
      </c>
    </row>
    <row r="21" spans="1:14" x14ac:dyDescent="0.3">
      <c r="A21" s="270"/>
      <c r="B21" s="324" t="s">
        <v>240</v>
      </c>
      <c r="C21" s="328">
        <v>100000</v>
      </c>
      <c r="D21" s="328">
        <v>400000</v>
      </c>
      <c r="E21" s="8">
        <v>0</v>
      </c>
      <c r="F21" s="2">
        <f t="shared" si="3"/>
        <v>245350000</v>
      </c>
      <c r="G21" s="2">
        <v>380000000</v>
      </c>
      <c r="H21" s="92">
        <f t="shared" si="2"/>
        <v>18060000</v>
      </c>
      <c r="I21" s="153">
        <f xml:space="preserve"> (I20 * J21) + (I20 + C21)</f>
        <v>6824581.1748457877</v>
      </c>
      <c r="J21" s="330">
        <v>8.0000000000000002E-3</v>
      </c>
      <c r="K21" s="153">
        <f xml:space="preserve">  K20 * L21 + D21 + K20</f>
        <v>47556911.949749723</v>
      </c>
      <c r="L21" s="330">
        <v>1.7999999999999999E-2</v>
      </c>
      <c r="M21" s="358">
        <f t="shared" si="0"/>
        <v>54381493.124595508</v>
      </c>
      <c r="N21" s="353">
        <f t="shared" si="1"/>
        <v>207091493.12459552</v>
      </c>
    </row>
    <row r="22" spans="1:14" s="336" customFormat="1" ht="17.25" thickBot="1" x14ac:dyDescent="0.35">
      <c r="A22" s="270"/>
      <c r="B22" s="331" t="s">
        <v>241</v>
      </c>
      <c r="C22" s="332">
        <f xml:space="preserve"> 100000 + 3000000</f>
        <v>3100000</v>
      </c>
      <c r="D22" s="332">
        <f xml:space="preserve"> 400000 - 3000000</f>
        <v>-2600000</v>
      </c>
      <c r="E22" s="333">
        <v>0</v>
      </c>
      <c r="F22" s="334">
        <f t="shared" si="3"/>
        <v>244640000</v>
      </c>
      <c r="G22" s="334">
        <v>380000000</v>
      </c>
      <c r="H22" s="332">
        <f t="shared" si="2"/>
        <v>18480000</v>
      </c>
      <c r="I22" s="354">
        <f xml:space="preserve"> (I21 * J22) + (I21 + C22)</f>
        <v>9979177.8242445551</v>
      </c>
      <c r="J22" s="335">
        <v>8.0000000000000002E-3</v>
      </c>
      <c r="K22" s="354">
        <f xml:space="preserve">  K21 * L22 + D22 + K21</f>
        <v>45812936.364845216</v>
      </c>
      <c r="L22" s="335">
        <v>1.7999999999999999E-2</v>
      </c>
      <c r="M22" s="359">
        <f t="shared" si="0"/>
        <v>55792114.189089775</v>
      </c>
      <c r="N22" s="354">
        <f t="shared" si="1"/>
        <v>209632114.18908978</v>
      </c>
    </row>
    <row r="23" spans="1:14" x14ac:dyDescent="0.3">
      <c r="A23" s="270">
        <v>2027</v>
      </c>
      <c r="B23" s="323" t="s">
        <v>242</v>
      </c>
      <c r="C23" s="328">
        <v>100000</v>
      </c>
      <c r="D23" s="328">
        <v>400000</v>
      </c>
      <c r="E23" s="8">
        <v>0</v>
      </c>
      <c r="F23" s="2">
        <f t="shared" si="3"/>
        <v>243930000</v>
      </c>
      <c r="G23" s="2">
        <v>380000000</v>
      </c>
      <c r="H23" s="92">
        <f t="shared" si="2"/>
        <v>18900000</v>
      </c>
      <c r="I23" s="153">
        <f xml:space="preserve"> (I22 * J23) + (I22 + C23)</f>
        <v>10159011.246838512</v>
      </c>
      <c r="J23" s="330">
        <v>8.0000000000000002E-3</v>
      </c>
      <c r="K23" s="153">
        <f xml:space="preserve">  K22 * L23 + D23 + K22</f>
        <v>47037569.219412431</v>
      </c>
      <c r="L23" s="330">
        <v>1.7999999999999999E-2</v>
      </c>
      <c r="M23" s="358">
        <f t="shared" si="0"/>
        <v>57196580.466250941</v>
      </c>
      <c r="N23" s="353">
        <f t="shared" si="1"/>
        <v>212166580.46625096</v>
      </c>
    </row>
    <row r="24" spans="1:14" x14ac:dyDescent="0.3">
      <c r="A24" s="270"/>
      <c r="B24" s="317" t="s">
        <v>243</v>
      </c>
      <c r="C24" s="328">
        <v>100000</v>
      </c>
      <c r="D24" s="328">
        <v>400000</v>
      </c>
      <c r="E24" s="8">
        <v>0</v>
      </c>
      <c r="F24" s="2">
        <f t="shared" si="3"/>
        <v>243220000</v>
      </c>
      <c r="G24" s="2">
        <v>380000000</v>
      </c>
      <c r="H24" s="92">
        <f t="shared" si="2"/>
        <v>19320000</v>
      </c>
      <c r="I24" s="153">
        <f xml:space="preserve"> (I23 * J24) + (I23 + C24)</f>
        <v>10340283.336813221</v>
      </c>
      <c r="J24" s="330">
        <v>8.0000000000000002E-3</v>
      </c>
      <c r="K24" s="153">
        <f xml:space="preserve">  K23 * L24 + D24 + K23</f>
        <v>48284245.465361856</v>
      </c>
      <c r="L24" s="330">
        <v>1.7999999999999999E-2</v>
      </c>
      <c r="M24" s="358">
        <f t="shared" si="0"/>
        <v>58624528.802175075</v>
      </c>
      <c r="N24" s="353">
        <f t="shared" si="1"/>
        <v>214724528.80217505</v>
      </c>
    </row>
    <row r="25" spans="1:14" x14ac:dyDescent="0.3">
      <c r="A25" s="270"/>
      <c r="B25" s="317" t="s">
        <v>244</v>
      </c>
      <c r="C25" s="328">
        <v>100000</v>
      </c>
      <c r="D25" s="328">
        <v>400000</v>
      </c>
      <c r="E25" s="8">
        <v>0</v>
      </c>
      <c r="F25" s="2">
        <f t="shared" si="3"/>
        <v>242510000</v>
      </c>
      <c r="G25" s="2">
        <v>380000000</v>
      </c>
      <c r="H25" s="92">
        <f t="shared" si="2"/>
        <v>19740000</v>
      </c>
      <c r="I25" s="153">
        <f xml:space="preserve"> (I24 * J25) + (I24 + C25)</f>
        <v>10523005.603507727</v>
      </c>
      <c r="J25" s="330">
        <v>8.0000000000000002E-3</v>
      </c>
      <c r="K25" s="153">
        <f xml:space="preserve">  K24 * L25 + D25 + K24</f>
        <v>49553361.883738369</v>
      </c>
      <c r="L25" s="330">
        <v>1.7999999999999999E-2</v>
      </c>
      <c r="M25" s="358">
        <f t="shared" si="0"/>
        <v>60076367.487246096</v>
      </c>
      <c r="N25" s="353">
        <f t="shared" si="1"/>
        <v>217306367.4872461</v>
      </c>
    </row>
    <row r="26" spans="1:14" x14ac:dyDescent="0.3">
      <c r="A26" s="270"/>
      <c r="B26" s="317" t="s">
        <v>245</v>
      </c>
      <c r="C26" s="328">
        <v>100000</v>
      </c>
      <c r="D26" s="328">
        <v>400000</v>
      </c>
      <c r="E26" s="8">
        <v>0</v>
      </c>
      <c r="F26" s="2">
        <f t="shared" si="3"/>
        <v>241800000</v>
      </c>
      <c r="G26" s="2">
        <v>380000000</v>
      </c>
      <c r="H26" s="92">
        <f t="shared" si="2"/>
        <v>20160000</v>
      </c>
      <c r="I26" s="153">
        <f xml:space="preserve"> (I25 * J26) + (I25 + C26)</f>
        <v>10707189.648335788</v>
      </c>
      <c r="J26" s="330">
        <v>8.0000000000000002E-3</v>
      </c>
      <c r="K26" s="153">
        <f xml:space="preserve">  K25 * L26 + D26 + K25</f>
        <v>50845322.39764566</v>
      </c>
      <c r="L26" s="330">
        <v>1.7999999999999999E-2</v>
      </c>
      <c r="M26" s="358">
        <f t="shared" si="0"/>
        <v>61552512.045981452</v>
      </c>
      <c r="N26" s="353">
        <f t="shared" si="1"/>
        <v>219912512.04598147</v>
      </c>
    </row>
    <row r="27" spans="1:14" x14ac:dyDescent="0.3">
      <c r="A27" s="270"/>
      <c r="B27" s="317" t="s">
        <v>246</v>
      </c>
      <c r="C27" s="328">
        <v>100000</v>
      </c>
      <c r="D27" s="328">
        <v>400000</v>
      </c>
      <c r="E27" s="8">
        <v>0</v>
      </c>
      <c r="F27" s="2">
        <f t="shared" si="3"/>
        <v>241090000</v>
      </c>
      <c r="G27" s="2">
        <v>380000000</v>
      </c>
      <c r="H27" s="92">
        <f t="shared" si="2"/>
        <v>20580000</v>
      </c>
      <c r="I27" s="153">
        <f xml:space="preserve"> (I26 * J27) + (I26 + C27)</f>
        <v>10892847.165522475</v>
      </c>
      <c r="J27" s="330">
        <v>8.0000000000000002E-3</v>
      </c>
      <c r="K27" s="153">
        <f xml:space="preserve">  K26 * L27 + D27 + K26</f>
        <v>52160538.20080328</v>
      </c>
      <c r="L27" s="330">
        <v>1.7999999999999999E-2</v>
      </c>
      <c r="M27" s="358">
        <f t="shared" si="0"/>
        <v>63053385.366325751</v>
      </c>
      <c r="N27" s="353">
        <f t="shared" si="1"/>
        <v>222543385.36632574</v>
      </c>
    </row>
    <row r="28" spans="1:14" x14ac:dyDescent="0.3">
      <c r="A28" s="270"/>
      <c r="B28" s="317" t="s">
        <v>233</v>
      </c>
      <c r="C28" s="328">
        <v>100000</v>
      </c>
      <c r="D28" s="328">
        <v>400000</v>
      </c>
      <c r="E28" s="8">
        <v>0</v>
      </c>
      <c r="F28" s="2">
        <f t="shared" si="3"/>
        <v>240380000</v>
      </c>
      <c r="G28" s="2">
        <v>380000000</v>
      </c>
      <c r="H28" s="92">
        <f t="shared" si="2"/>
        <v>21000000</v>
      </c>
      <c r="I28" s="153">
        <f xml:space="preserve"> (I27 * J28) + (I27 + C28)</f>
        <v>11079989.942846654</v>
      </c>
      <c r="J28" s="330">
        <v>8.0000000000000002E-3</v>
      </c>
      <c r="K28" s="153">
        <f xml:space="preserve">  K27 * L28 + D28 + K27</f>
        <v>53499427.888417736</v>
      </c>
      <c r="L28" s="330">
        <v>1.7999999999999999E-2</v>
      </c>
      <c r="M28" s="358">
        <f t="shared" si="0"/>
        <v>64579417.831264392</v>
      </c>
      <c r="N28" s="353">
        <f t="shared" si="1"/>
        <v>225199417.83126438</v>
      </c>
    </row>
    <row r="29" spans="1:14" x14ac:dyDescent="0.3">
      <c r="A29" s="270"/>
      <c r="B29" s="317" t="s">
        <v>235</v>
      </c>
      <c r="C29" s="328">
        <v>100000</v>
      </c>
      <c r="D29" s="328">
        <v>400000</v>
      </c>
      <c r="E29" s="8">
        <v>0</v>
      </c>
      <c r="F29" s="2">
        <f t="shared" si="3"/>
        <v>239670000</v>
      </c>
      <c r="G29" s="2">
        <v>380000000</v>
      </c>
      <c r="H29" s="92">
        <f t="shared" si="2"/>
        <v>21420000</v>
      </c>
      <c r="I29" s="153">
        <f xml:space="preserve"> (I28 * J29) + (I28 + C29)</f>
        <v>11268629.862389427</v>
      </c>
      <c r="J29" s="330">
        <v>8.0000000000000002E-3</v>
      </c>
      <c r="K29" s="153">
        <f xml:space="preserve">  K28 * L29 + D29 + K28</f>
        <v>54862417.590409257</v>
      </c>
      <c r="L29" s="330">
        <v>1.7999999999999999E-2</v>
      </c>
      <c r="M29" s="358">
        <f t="shared" si="0"/>
        <v>66131047.452798679</v>
      </c>
      <c r="N29" s="353">
        <f t="shared" si="1"/>
        <v>227881047.45279866</v>
      </c>
    </row>
    <row r="30" spans="1:14" x14ac:dyDescent="0.3">
      <c r="A30" s="270"/>
      <c r="B30" s="317" t="s">
        <v>237</v>
      </c>
      <c r="C30" s="328">
        <v>100000</v>
      </c>
      <c r="D30" s="328">
        <v>400000</v>
      </c>
      <c r="E30" s="8">
        <v>0</v>
      </c>
      <c r="F30" s="2">
        <f t="shared" si="3"/>
        <v>238960000</v>
      </c>
      <c r="G30" s="2">
        <v>380000000</v>
      </c>
      <c r="H30" s="92">
        <f t="shared" si="2"/>
        <v>21840000</v>
      </c>
      <c r="I30" s="153">
        <f xml:space="preserve"> (I29 * J30) + (I29 + C30)</f>
        <v>11458778.901288543</v>
      </c>
      <c r="J30" s="330">
        <v>8.0000000000000002E-3</v>
      </c>
      <c r="K30" s="153">
        <f xml:space="preserve">  K29 * L30 + D30 + K29</f>
        <v>56249941.10703662</v>
      </c>
      <c r="L30" s="330">
        <v>1.7999999999999999E-2</v>
      </c>
      <c r="M30" s="358">
        <f t="shared" si="0"/>
        <v>67708720.00832516</v>
      </c>
      <c r="N30" s="353">
        <f t="shared" si="1"/>
        <v>230588720.00832516</v>
      </c>
    </row>
    <row r="31" spans="1:14" x14ac:dyDescent="0.3">
      <c r="A31" s="270"/>
      <c r="B31" s="317" t="s">
        <v>238</v>
      </c>
      <c r="C31" s="328">
        <v>100000</v>
      </c>
      <c r="D31" s="328">
        <v>400000</v>
      </c>
      <c r="E31" s="8">
        <v>0</v>
      </c>
      <c r="F31" s="2">
        <f t="shared" si="3"/>
        <v>238250000</v>
      </c>
      <c r="G31" s="2">
        <v>380000000</v>
      </c>
      <c r="H31" s="92">
        <f t="shared" si="2"/>
        <v>22260000</v>
      </c>
      <c r="I31" s="153">
        <f xml:space="preserve"> (I30 * J31) + (I30 + C31)</f>
        <v>11650449.132498851</v>
      </c>
      <c r="J31" s="330">
        <v>8.0000000000000002E-3</v>
      </c>
      <c r="K31" s="153">
        <f xml:space="preserve">  K30 * L31 + D31 + K30</f>
        <v>57662440.046963282</v>
      </c>
      <c r="L31" s="330">
        <v>1.7999999999999999E-2</v>
      </c>
      <c r="M31" s="358">
        <f t="shared" si="0"/>
        <v>69312889.179462135</v>
      </c>
      <c r="N31" s="353">
        <f t="shared" si="1"/>
        <v>233322889.17946213</v>
      </c>
    </row>
    <row r="32" spans="1:14" x14ac:dyDescent="0.3">
      <c r="A32" s="270"/>
      <c r="B32" s="317" t="s">
        <v>239</v>
      </c>
      <c r="C32" s="328">
        <v>100000</v>
      </c>
      <c r="D32" s="328">
        <v>400000</v>
      </c>
      <c r="E32" s="8">
        <v>0</v>
      </c>
      <c r="F32" s="2">
        <f t="shared" si="3"/>
        <v>237540000</v>
      </c>
      <c r="G32" s="2">
        <v>380000000</v>
      </c>
      <c r="H32" s="92">
        <f t="shared" si="2"/>
        <v>22680000</v>
      </c>
      <c r="I32" s="153">
        <f xml:space="preserve"> (I31 * J32) + (I31 + C32)</f>
        <v>11843652.725558842</v>
      </c>
      <c r="J32" s="330">
        <v>8.0000000000000002E-3</v>
      </c>
      <c r="K32" s="153">
        <f xml:space="preserve">  K31 * L32 + D32 + K31</f>
        <v>59100363.967808619</v>
      </c>
      <c r="L32" s="330">
        <v>1.7999999999999999E-2</v>
      </c>
      <c r="M32" s="358">
        <f t="shared" si="0"/>
        <v>70944016.693367466</v>
      </c>
      <c r="N32" s="353">
        <f t="shared" si="1"/>
        <v>236084016.69336748</v>
      </c>
    </row>
    <row r="33" spans="1:14" x14ac:dyDescent="0.3">
      <c r="A33" s="270"/>
      <c r="B33" s="317" t="s">
        <v>240</v>
      </c>
      <c r="C33" s="328">
        <v>100000</v>
      </c>
      <c r="D33" s="328">
        <v>400000</v>
      </c>
      <c r="E33" s="8">
        <v>0</v>
      </c>
      <c r="F33" s="2">
        <f t="shared" si="3"/>
        <v>236830000</v>
      </c>
      <c r="G33" s="2">
        <v>380000000</v>
      </c>
      <c r="H33" s="92">
        <f t="shared" si="2"/>
        <v>23100000</v>
      </c>
      <c r="I33" s="153">
        <f xml:space="preserve"> (I32 * J33) + (I32 + C33)</f>
        <v>12038401.947363311</v>
      </c>
      <c r="J33" s="330">
        <v>8.0000000000000002E-3</v>
      </c>
      <c r="K33" s="153">
        <f xml:space="preserve">  K32 * L33 + D33 + K32</f>
        <v>60564170.519229174</v>
      </c>
      <c r="L33" s="330">
        <v>1.7999999999999999E-2</v>
      </c>
      <c r="M33" s="358">
        <f t="shared" si="0"/>
        <v>72602572.466592491</v>
      </c>
      <c r="N33" s="353">
        <f t="shared" si="1"/>
        <v>238872572.46659249</v>
      </c>
    </row>
    <row r="34" spans="1:14" s="96" customFormat="1" x14ac:dyDescent="0.3">
      <c r="A34" s="270"/>
      <c r="B34" s="341" t="s">
        <v>241</v>
      </c>
      <c r="C34" s="332">
        <f xml:space="preserve"> 100000 + 3000000</f>
        <v>3100000</v>
      </c>
      <c r="D34" s="332">
        <f xml:space="preserve"> 400000 - 3000000 -10000000</f>
        <v>-12600000</v>
      </c>
      <c r="E34" s="333">
        <v>0</v>
      </c>
      <c r="F34" s="334">
        <f t="shared" si="3"/>
        <v>236120000</v>
      </c>
      <c r="G34" s="334">
        <v>380000000</v>
      </c>
      <c r="H34" s="92">
        <f t="shared" si="2"/>
        <v>23520000</v>
      </c>
      <c r="I34" s="153">
        <f xml:space="preserve"> (I33 * J34) + (I33 + C34)</f>
        <v>15234709.162942218</v>
      </c>
      <c r="J34" s="335">
        <v>8.0000000000000002E-3</v>
      </c>
      <c r="K34" s="153">
        <f xml:space="preserve">  K33 * L34 + D34 + K33</f>
        <v>49054325.588575296</v>
      </c>
      <c r="L34" s="335">
        <v>1.7999999999999999E-2</v>
      </c>
      <c r="M34" s="359">
        <f t="shared" si="0"/>
        <v>64289034.751517512</v>
      </c>
      <c r="N34" s="353">
        <f t="shared" si="1"/>
        <v>231689034.75151753</v>
      </c>
    </row>
    <row r="35" spans="1:14" x14ac:dyDescent="0.3">
      <c r="A35" s="270">
        <v>2028</v>
      </c>
      <c r="B35" s="317" t="s">
        <v>242</v>
      </c>
      <c r="C35" s="328">
        <v>100000</v>
      </c>
      <c r="D35" s="328">
        <v>400000</v>
      </c>
      <c r="E35" s="8">
        <v>0</v>
      </c>
      <c r="F35" s="2">
        <f t="shared" si="3"/>
        <v>235410000</v>
      </c>
      <c r="G35" s="2">
        <v>380000000</v>
      </c>
      <c r="H35" s="92">
        <f t="shared" si="2"/>
        <v>23940000</v>
      </c>
      <c r="I35" s="153">
        <f xml:space="preserve"> (I34 * J35) + (I34 + C35)</f>
        <v>15456586.836245755</v>
      </c>
      <c r="J35" s="330">
        <v>8.0000000000000002E-3</v>
      </c>
      <c r="K35" s="153">
        <f xml:space="preserve">  K34 * L35 + D35 + K34</f>
        <v>50337303.449169651</v>
      </c>
      <c r="L35" s="330">
        <v>1.7999999999999999E-2</v>
      </c>
      <c r="M35" s="358">
        <f t="shared" si="0"/>
        <v>65793890.285415404</v>
      </c>
      <c r="N35" s="353">
        <f t="shared" si="1"/>
        <v>234323890.28541541</v>
      </c>
    </row>
    <row r="36" spans="1:14" x14ac:dyDescent="0.3">
      <c r="A36" s="270"/>
      <c r="B36" s="317" t="s">
        <v>243</v>
      </c>
      <c r="C36" s="328">
        <v>100000</v>
      </c>
      <c r="D36" s="328">
        <v>400000</v>
      </c>
      <c r="E36" s="8">
        <v>0</v>
      </c>
      <c r="F36" s="2">
        <f t="shared" si="3"/>
        <v>234700000</v>
      </c>
      <c r="G36" s="2">
        <v>380000000</v>
      </c>
      <c r="H36" s="92">
        <f t="shared" si="2"/>
        <v>24360000</v>
      </c>
      <c r="I36" s="153">
        <f xml:space="preserve"> (I35 * J36) + (I35 + C36)</f>
        <v>15680239.530935721</v>
      </c>
      <c r="J36" s="330">
        <v>8.0000000000000002E-3</v>
      </c>
      <c r="K36" s="153">
        <f xml:space="preserve">  K35 * L36 + D36 + K35</f>
        <v>51643374.911254704</v>
      </c>
      <c r="L36" s="330">
        <v>1.7999999999999999E-2</v>
      </c>
      <c r="M36" s="358">
        <f t="shared" si="0"/>
        <v>67323614.442190424</v>
      </c>
      <c r="N36" s="353">
        <f t="shared" si="1"/>
        <v>236983614.44219041</v>
      </c>
    </row>
    <row r="37" spans="1:14" x14ac:dyDescent="0.3">
      <c r="A37" s="270"/>
      <c r="B37" s="317" t="s">
        <v>244</v>
      </c>
      <c r="C37" s="328">
        <v>100000</v>
      </c>
      <c r="D37" s="328">
        <v>400000</v>
      </c>
      <c r="E37" s="8">
        <v>0</v>
      </c>
      <c r="F37" s="2">
        <f t="shared" si="3"/>
        <v>233990000</v>
      </c>
      <c r="G37" s="2">
        <v>380000000</v>
      </c>
      <c r="H37" s="92">
        <f t="shared" si="2"/>
        <v>24780000</v>
      </c>
      <c r="I37" s="153">
        <f xml:space="preserve"> (I36 * J37) + (I36 + C37)</f>
        <v>15905681.447183207</v>
      </c>
      <c r="J37" s="330">
        <v>8.0000000000000002E-3</v>
      </c>
      <c r="K37" s="153">
        <f xml:space="preserve">  K36 * L37 + D37 + K36</f>
        <v>52972955.659657292</v>
      </c>
      <c r="L37" s="330">
        <v>1.7999999999999999E-2</v>
      </c>
      <c r="M37" s="358">
        <f t="shared" si="0"/>
        <v>68878637.106840491</v>
      </c>
      <c r="N37" s="353">
        <f t="shared" si="1"/>
        <v>239668637.10684049</v>
      </c>
    </row>
    <row r="38" spans="1:14" x14ac:dyDescent="0.3">
      <c r="A38" s="270"/>
      <c r="B38" s="317" t="s">
        <v>245</v>
      </c>
      <c r="C38" s="328">
        <v>100000</v>
      </c>
      <c r="D38" s="328">
        <v>400000</v>
      </c>
      <c r="E38" s="8">
        <v>0</v>
      </c>
      <c r="F38" s="2">
        <f t="shared" si="3"/>
        <v>233280000</v>
      </c>
      <c r="G38" s="2">
        <v>380000000</v>
      </c>
      <c r="H38" s="92">
        <f t="shared" si="2"/>
        <v>25200000</v>
      </c>
      <c r="I38" s="153">
        <f xml:space="preserve"> (I37 * J38) + (I37 + C38)</f>
        <v>16132926.898760673</v>
      </c>
      <c r="J38" s="330">
        <v>8.0000000000000002E-3</v>
      </c>
      <c r="K38" s="153">
        <f xml:space="preserve">  K37 * L38 + D38 + K37</f>
        <v>54326468.861531124</v>
      </c>
      <c r="L38" s="330">
        <v>1.7999999999999999E-2</v>
      </c>
      <c r="M38" s="358">
        <f t="shared" si="0"/>
        <v>70459395.7602918</v>
      </c>
      <c r="N38" s="353">
        <f t="shared" si="1"/>
        <v>242379395.76029181</v>
      </c>
    </row>
    <row r="39" spans="1:14" x14ac:dyDescent="0.3">
      <c r="A39" s="270"/>
      <c r="B39" s="317" t="s">
        <v>246</v>
      </c>
      <c r="C39" s="328">
        <v>100000</v>
      </c>
      <c r="D39" s="328">
        <v>400000</v>
      </c>
      <c r="E39" s="8">
        <v>0</v>
      </c>
      <c r="F39" s="2">
        <f t="shared" si="3"/>
        <v>232570000</v>
      </c>
      <c r="G39" s="2">
        <v>380000000</v>
      </c>
      <c r="H39" s="92">
        <f t="shared" si="2"/>
        <v>25620000</v>
      </c>
      <c r="I39" s="153">
        <f xml:space="preserve"> (I38 * J39) + (I38 + C39)</f>
        <v>16361990.313950758</v>
      </c>
      <c r="J39" s="330">
        <v>8.0000000000000002E-3</v>
      </c>
      <c r="K39" s="153">
        <f xml:space="preserve">  K38 * L39 + D39 + K38</f>
        <v>55704345.301038682</v>
      </c>
      <c r="L39" s="330">
        <v>1.7999999999999999E-2</v>
      </c>
      <c r="M39" s="358">
        <f t="shared" si="0"/>
        <v>72066335.614989445</v>
      </c>
      <c r="N39" s="353">
        <f t="shared" si="1"/>
        <v>245116335.61498946</v>
      </c>
    </row>
    <row r="40" spans="1:14" x14ac:dyDescent="0.3">
      <c r="A40" s="270"/>
      <c r="B40" s="317" t="s">
        <v>233</v>
      </c>
      <c r="C40" s="328">
        <v>100000</v>
      </c>
      <c r="D40" s="328">
        <v>400000</v>
      </c>
      <c r="E40" s="8">
        <v>0</v>
      </c>
      <c r="F40" s="2">
        <f t="shared" si="3"/>
        <v>231860000</v>
      </c>
      <c r="G40" s="2">
        <v>380000000</v>
      </c>
      <c r="H40" s="92">
        <f t="shared" si="2"/>
        <v>26040000</v>
      </c>
      <c r="I40" s="153">
        <f xml:space="preserve"> (I39 * J40) + (I39 + C40)</f>
        <v>16592886.236462364</v>
      </c>
      <c r="J40" s="330">
        <v>8.0000000000000002E-3</v>
      </c>
      <c r="K40" s="153">
        <f xml:space="preserve">  K39 * L40 + D40 + K39</f>
        <v>57107023.516457379</v>
      </c>
      <c r="L40" s="330">
        <v>1.7999999999999999E-2</v>
      </c>
      <c r="M40" s="358">
        <f t="shared" si="0"/>
        <v>73699909.752919748</v>
      </c>
      <c r="N40" s="353">
        <f t="shared" si="1"/>
        <v>247879909.75291973</v>
      </c>
    </row>
    <row r="41" spans="1:14" x14ac:dyDescent="0.3">
      <c r="A41" s="270"/>
      <c r="B41" s="317" t="s">
        <v>235</v>
      </c>
      <c r="C41" s="328">
        <v>100000</v>
      </c>
      <c r="D41" s="328">
        <v>400000</v>
      </c>
      <c r="E41" s="8">
        <v>0</v>
      </c>
      <c r="F41" s="2">
        <f t="shared" si="3"/>
        <v>231150000</v>
      </c>
      <c r="G41" s="2">
        <v>380000000</v>
      </c>
      <c r="H41" s="92">
        <f t="shared" si="2"/>
        <v>26460000</v>
      </c>
      <c r="I41" s="153">
        <f xml:space="preserve"> (I40 * J41) + (I40 + C41)</f>
        <v>16825629.326354064</v>
      </c>
      <c r="J41" s="330">
        <v>8.0000000000000002E-3</v>
      </c>
      <c r="K41" s="153">
        <f xml:space="preserve">  K40 * L41 + D41 + K40</f>
        <v>58534949.939753614</v>
      </c>
      <c r="L41" s="330">
        <v>1.7999999999999999E-2</v>
      </c>
      <c r="M41" s="358">
        <f t="shared" si="0"/>
        <v>75360579.266107678</v>
      </c>
      <c r="N41" s="353">
        <f t="shared" si="1"/>
        <v>250670579.26610768</v>
      </c>
    </row>
    <row r="42" spans="1:14" x14ac:dyDescent="0.3">
      <c r="A42" s="270"/>
      <c r="B42" s="317" t="s">
        <v>237</v>
      </c>
      <c r="C42" s="328">
        <v>100000</v>
      </c>
      <c r="D42" s="328">
        <v>400000</v>
      </c>
      <c r="E42" s="8">
        <v>0</v>
      </c>
      <c r="F42" s="2">
        <f t="shared" si="3"/>
        <v>230440000</v>
      </c>
      <c r="G42" s="2">
        <v>380000000</v>
      </c>
      <c r="H42" s="92">
        <f t="shared" si="2"/>
        <v>26880000</v>
      </c>
      <c r="I42" s="153">
        <f xml:space="preserve"> (I41 * J42) + (I41 + C42)</f>
        <v>17060234.360964898</v>
      </c>
      <c r="J42" s="330">
        <v>8.0000000000000002E-3</v>
      </c>
      <c r="K42" s="153">
        <f xml:space="preserve">  K41 * L42 + D42 + K41</f>
        <v>59988579.038669176</v>
      </c>
      <c r="L42" s="330">
        <v>1.7999999999999999E-2</v>
      </c>
      <c r="M42" s="358">
        <f t="shared" si="0"/>
        <v>77048813.399634078</v>
      </c>
      <c r="N42" s="353">
        <f t="shared" si="1"/>
        <v>253488813.39963406</v>
      </c>
    </row>
    <row r="43" spans="1:14" x14ac:dyDescent="0.3">
      <c r="A43" s="270"/>
      <c r="B43" s="317" t="s">
        <v>238</v>
      </c>
      <c r="C43" s="328">
        <v>100000</v>
      </c>
      <c r="D43" s="328">
        <v>400000</v>
      </c>
      <c r="E43" s="8">
        <v>0</v>
      </c>
      <c r="F43" s="2">
        <f t="shared" si="3"/>
        <v>229730000</v>
      </c>
      <c r="G43" s="2">
        <v>380000000</v>
      </c>
      <c r="H43" s="92">
        <f t="shared" si="2"/>
        <v>27300000</v>
      </c>
      <c r="I43" s="153">
        <f xml:space="preserve"> (I42 * J43) + (I42 + C43)</f>
        <v>17296716.235852618</v>
      </c>
      <c r="J43" s="330">
        <v>8.0000000000000002E-3</v>
      </c>
      <c r="K43" s="153">
        <f xml:space="preserve">  K42 * L43 + D43 + K42</f>
        <v>61468373.461365223</v>
      </c>
      <c r="L43" s="330">
        <v>1.7999999999999999E-2</v>
      </c>
      <c r="M43" s="358">
        <f t="shared" si="0"/>
        <v>78765089.697217837</v>
      </c>
      <c r="N43" s="353">
        <f t="shared" si="1"/>
        <v>256335089.69721782</v>
      </c>
    </row>
    <row r="44" spans="1:14" x14ac:dyDescent="0.3">
      <c r="A44" s="270"/>
      <c r="B44" s="317" t="s">
        <v>239</v>
      </c>
      <c r="C44" s="328">
        <v>100000</v>
      </c>
      <c r="D44" s="328">
        <v>400000</v>
      </c>
      <c r="E44" s="8">
        <v>0</v>
      </c>
      <c r="F44" s="2">
        <f t="shared" si="3"/>
        <v>229020000</v>
      </c>
      <c r="G44" s="2">
        <v>380000000</v>
      </c>
      <c r="H44" s="92">
        <f t="shared" si="2"/>
        <v>27720000</v>
      </c>
      <c r="I44" s="153">
        <f xml:space="preserve"> (I43 * J44) + (I43 + C44)</f>
        <v>17535089.96573944</v>
      </c>
      <c r="J44" s="330">
        <v>8.0000000000000002E-3</v>
      </c>
      <c r="K44" s="153">
        <f xml:space="preserve">  K43 * L44 + D44 + K43</f>
        <v>62974804.183669798</v>
      </c>
      <c r="L44" s="330">
        <v>1.7999999999999999E-2</v>
      </c>
      <c r="M44" s="358">
        <f t="shared" si="0"/>
        <v>80509894.149409235</v>
      </c>
      <c r="N44" s="353">
        <f t="shared" si="1"/>
        <v>259209894.14940923</v>
      </c>
    </row>
    <row r="45" spans="1:14" x14ac:dyDescent="0.3">
      <c r="A45" s="270"/>
      <c r="B45" s="317" t="s">
        <v>240</v>
      </c>
      <c r="C45" s="328">
        <v>100000</v>
      </c>
      <c r="D45" s="328">
        <v>400000</v>
      </c>
      <c r="E45" s="8">
        <v>0</v>
      </c>
      <c r="F45" s="2">
        <f t="shared" si="3"/>
        <v>228310000</v>
      </c>
      <c r="G45" s="2">
        <v>380000000</v>
      </c>
      <c r="H45" s="92">
        <f t="shared" si="2"/>
        <v>28140000</v>
      </c>
      <c r="I45" s="153">
        <f xml:space="preserve"> (I44 * J45) + (I44 + C45)</f>
        <v>17775370.685465354</v>
      </c>
      <c r="J45" s="330">
        <v>8.0000000000000002E-3</v>
      </c>
      <c r="K45" s="153">
        <f xml:space="preserve">  K44 * L45 + D45 + K44</f>
        <v>64508350.658975855</v>
      </c>
      <c r="L45" s="330">
        <v>1.7999999999999999E-2</v>
      </c>
      <c r="M45" s="358">
        <f t="shared" si="0"/>
        <v>82283721.344441205</v>
      </c>
      <c r="N45" s="353">
        <f t="shared" si="1"/>
        <v>262113721.34444118</v>
      </c>
    </row>
    <row r="46" spans="1:14" s="347" customFormat="1" x14ac:dyDescent="0.3">
      <c r="A46" s="270"/>
      <c r="B46" s="344" t="s">
        <v>241</v>
      </c>
      <c r="C46" s="92">
        <f xml:space="preserve"> 100000 + 3000000</f>
        <v>3100000</v>
      </c>
      <c r="D46" s="92">
        <f xml:space="preserve"> 400000 - 3000000</f>
        <v>-2600000</v>
      </c>
      <c r="E46" s="345">
        <v>0</v>
      </c>
      <c r="F46" s="131">
        <f xml:space="preserve"> F45 - 710000</f>
        <v>227600000</v>
      </c>
      <c r="G46" s="131">
        <v>380000000</v>
      </c>
      <c r="H46" s="92">
        <f t="shared" si="2"/>
        <v>28560000</v>
      </c>
      <c r="I46" s="153">
        <f xml:space="preserve"> (I45 * J46) + (I45 + C46)</f>
        <v>21017573.650949076</v>
      </c>
      <c r="J46" s="346">
        <v>8.0000000000000002E-3</v>
      </c>
      <c r="K46" s="153">
        <f xml:space="preserve">  K45 * L46 + D46 + K45</f>
        <v>63069500.970837422</v>
      </c>
      <c r="L46" s="346">
        <v>1.7999999999999999E-2</v>
      </c>
      <c r="M46" s="360">
        <f t="shared" si="0"/>
        <v>84087074.621786505</v>
      </c>
      <c r="N46" s="353">
        <f t="shared" si="1"/>
        <v>265047074.62178648</v>
      </c>
    </row>
    <row r="47" spans="1:14" x14ac:dyDescent="0.3">
      <c r="A47" s="270">
        <v>2029</v>
      </c>
      <c r="B47" s="317" t="s">
        <v>242</v>
      </c>
      <c r="C47" s="328">
        <v>100000</v>
      </c>
      <c r="D47" s="328">
        <v>400000</v>
      </c>
      <c r="E47" s="8">
        <v>0</v>
      </c>
      <c r="F47" s="2">
        <f t="shared" si="3"/>
        <v>226890000</v>
      </c>
      <c r="G47" s="2">
        <v>380000000</v>
      </c>
      <c r="H47" s="92">
        <f t="shared" si="2"/>
        <v>28980000</v>
      </c>
      <c r="I47" s="153">
        <f xml:space="preserve"> (I46 * J47) + (I46 + C47)</f>
        <v>21285714.240156669</v>
      </c>
      <c r="J47" s="330">
        <v>8.0000000000000002E-3</v>
      </c>
      <c r="K47" s="153">
        <f xml:space="preserve">  K46 * L47 + D47 + K46</f>
        <v>64604751.988312498</v>
      </c>
      <c r="L47" s="330">
        <v>1.7999999999999999E-2</v>
      </c>
      <c r="M47" s="358">
        <f t="shared" si="0"/>
        <v>85890466.228469163</v>
      </c>
      <c r="N47" s="353">
        <f t="shared" si="1"/>
        <v>267980466.22846913</v>
      </c>
    </row>
    <row r="48" spans="1:14" x14ac:dyDescent="0.3">
      <c r="A48" s="270"/>
      <c r="B48" s="317" t="s">
        <v>243</v>
      </c>
      <c r="C48" s="328">
        <v>100000</v>
      </c>
      <c r="D48" s="328">
        <v>400000</v>
      </c>
      <c r="E48" s="8">
        <v>0</v>
      </c>
      <c r="F48" s="2">
        <f t="shared" si="3"/>
        <v>226180000</v>
      </c>
      <c r="G48" s="2">
        <v>380000000</v>
      </c>
      <c r="H48" s="92">
        <f t="shared" si="2"/>
        <v>29400000</v>
      </c>
      <c r="I48" s="153">
        <f xml:space="preserve"> (I47 * J48) + (I47 + C48)</f>
        <v>21555999.954077922</v>
      </c>
      <c r="J48" s="330">
        <v>8.0000000000000002E-3</v>
      </c>
      <c r="K48" s="153">
        <f xml:space="preserve">  K47 * L48 + D48 + K47</f>
        <v>66167637.524102122</v>
      </c>
      <c r="L48" s="330">
        <v>1.7999999999999999E-2</v>
      </c>
      <c r="M48" s="358">
        <f t="shared" si="0"/>
        <v>87723637.478180051</v>
      </c>
      <c r="N48" s="353">
        <f t="shared" si="1"/>
        <v>270943637.47818005</v>
      </c>
    </row>
    <row r="49" spans="1:14" x14ac:dyDescent="0.3">
      <c r="A49" s="270"/>
      <c r="B49" s="317" t="s">
        <v>244</v>
      </c>
      <c r="C49" s="328">
        <v>100000</v>
      </c>
      <c r="D49" s="328">
        <v>400000</v>
      </c>
      <c r="E49" s="8">
        <v>0</v>
      </c>
      <c r="F49" s="2">
        <f t="shared" si="3"/>
        <v>225470000</v>
      </c>
      <c r="G49" s="2">
        <v>380000000</v>
      </c>
      <c r="H49" s="92">
        <f t="shared" si="2"/>
        <v>29820000</v>
      </c>
      <c r="I49" s="153">
        <f xml:space="preserve"> (I48 * J49) + (I48 + C49)</f>
        <v>21828447.953710545</v>
      </c>
      <c r="J49" s="330">
        <v>8.0000000000000002E-3</v>
      </c>
      <c r="K49" s="153">
        <f xml:space="preserve">  K48 * L49 + D49 + K48</f>
        <v>67758654.999535963</v>
      </c>
      <c r="L49" s="330">
        <v>1.7999999999999999E-2</v>
      </c>
      <c r="M49" s="358">
        <f t="shared" si="0"/>
        <v>89587102.953246504</v>
      </c>
      <c r="N49" s="353">
        <f t="shared" si="1"/>
        <v>273937102.95324647</v>
      </c>
    </row>
    <row r="50" spans="1:14" x14ac:dyDescent="0.3">
      <c r="A50" s="270"/>
      <c r="B50" s="317" t="s">
        <v>245</v>
      </c>
      <c r="C50" s="328">
        <v>100000</v>
      </c>
      <c r="D50" s="328">
        <v>400000</v>
      </c>
      <c r="E50" s="8">
        <v>0</v>
      </c>
      <c r="F50" s="2">
        <f t="shared" si="3"/>
        <v>224760000</v>
      </c>
      <c r="G50" s="2">
        <v>380000000</v>
      </c>
      <c r="H50" s="92">
        <f t="shared" si="2"/>
        <v>30240000</v>
      </c>
      <c r="I50" s="153">
        <f xml:space="preserve"> (I49 * J50) + (I49 + C50)</f>
        <v>22103075.537340228</v>
      </c>
      <c r="J50" s="330">
        <v>8.0000000000000002E-3</v>
      </c>
      <c r="K50" s="153">
        <f xml:space="preserve">  K49 * L50 + D50 + K49</f>
        <v>69378310.78952761</v>
      </c>
      <c r="L50" s="330">
        <v>1.7999999999999999E-2</v>
      </c>
      <c r="M50" s="358">
        <f t="shared" si="0"/>
        <v>91481386.326867834</v>
      </c>
      <c r="N50" s="353">
        <f t="shared" si="1"/>
        <v>276961386.32686782</v>
      </c>
    </row>
    <row r="51" spans="1:14" x14ac:dyDescent="0.3">
      <c r="A51" s="270"/>
      <c r="B51" s="317" t="s">
        <v>246</v>
      </c>
      <c r="C51" s="328">
        <v>100000</v>
      </c>
      <c r="D51" s="328">
        <v>400000</v>
      </c>
      <c r="E51" s="8">
        <v>0</v>
      </c>
      <c r="F51" s="2">
        <f t="shared" si="3"/>
        <v>224050000</v>
      </c>
      <c r="G51" s="2">
        <v>380000000</v>
      </c>
      <c r="H51" s="92">
        <f t="shared" si="2"/>
        <v>30660000</v>
      </c>
      <c r="I51" s="153">
        <f xml:space="preserve"> (I50 * J51) + (I50 + C51)</f>
        <v>22379900.14163895</v>
      </c>
      <c r="J51" s="330">
        <v>8.0000000000000002E-3</v>
      </c>
      <c r="K51" s="153">
        <f xml:space="preserve">  K50 * L51 + D51 + K50</f>
        <v>71027120.383739114</v>
      </c>
      <c r="L51" s="330">
        <v>1.7999999999999999E-2</v>
      </c>
      <c r="M51" s="358">
        <f t="shared" si="0"/>
        <v>93407020.525378063</v>
      </c>
      <c r="N51" s="353">
        <f t="shared" si="1"/>
        <v>280017020.52537805</v>
      </c>
    </row>
    <row r="52" spans="1:14" x14ac:dyDescent="0.3">
      <c r="A52" s="270"/>
      <c r="B52" s="317" t="s">
        <v>233</v>
      </c>
      <c r="C52" s="328">
        <v>100000</v>
      </c>
      <c r="D52" s="328">
        <v>400000</v>
      </c>
      <c r="E52" s="8">
        <v>0</v>
      </c>
      <c r="F52" s="2">
        <f t="shared" si="3"/>
        <v>223340000</v>
      </c>
      <c r="G52" s="2">
        <v>380000000</v>
      </c>
      <c r="H52" s="92">
        <f t="shared" si="2"/>
        <v>31080000</v>
      </c>
      <c r="I52" s="153">
        <f xml:space="preserve"> (I51 * J52) + (I51 + C52)</f>
        <v>22658939.342772063</v>
      </c>
      <c r="J52" s="330">
        <v>8.0000000000000002E-3</v>
      </c>
      <c r="K52" s="153">
        <f xml:space="preserve">  K51 * L52 + D52 + K51</f>
        <v>72705608.550646424</v>
      </c>
      <c r="L52" s="330">
        <v>1.7999999999999999E-2</v>
      </c>
      <c r="M52" s="358">
        <f t="shared" si="0"/>
        <v>95364547.893418491</v>
      </c>
      <c r="N52" s="353">
        <f t="shared" si="1"/>
        <v>283104547.89341849</v>
      </c>
    </row>
    <row r="53" spans="1:14" x14ac:dyDescent="0.3">
      <c r="A53" s="270"/>
      <c r="B53" s="317" t="s">
        <v>235</v>
      </c>
      <c r="C53" s="328">
        <v>100000</v>
      </c>
      <c r="D53" s="328">
        <v>400000</v>
      </c>
      <c r="E53" s="8">
        <v>0</v>
      </c>
      <c r="F53" s="2">
        <f t="shared" si="3"/>
        <v>222630000</v>
      </c>
      <c r="G53" s="2">
        <v>380000000</v>
      </c>
      <c r="H53" s="92">
        <f t="shared" si="2"/>
        <v>31500000</v>
      </c>
      <c r="I53" s="153">
        <f xml:space="preserve"> (I52 * J53) + (I52 + C53)</f>
        <v>22940210.85751424</v>
      </c>
      <c r="J53" s="330">
        <v>8.0000000000000002E-3</v>
      </c>
      <c r="K53" s="153">
        <f xml:space="preserve">  K52 * L53 + D53 + K52</f>
        <v>74414309.504558057</v>
      </c>
      <c r="L53" s="330">
        <v>1.7999999999999999E-2</v>
      </c>
      <c r="M53" s="358">
        <f t="shared" si="0"/>
        <v>97354520.362072289</v>
      </c>
      <c r="N53" s="353">
        <f t="shared" si="1"/>
        <v>286224520.36207229</v>
      </c>
    </row>
    <row r="54" spans="1:14" x14ac:dyDescent="0.3">
      <c r="A54" s="270"/>
      <c r="B54" s="317" t="s">
        <v>237</v>
      </c>
      <c r="C54" s="328">
        <v>100000</v>
      </c>
      <c r="D54" s="328">
        <v>400000</v>
      </c>
      <c r="E54" s="8">
        <v>0</v>
      </c>
      <c r="F54" s="2">
        <f t="shared" si="3"/>
        <v>221920000</v>
      </c>
      <c r="G54" s="2">
        <v>380000000</v>
      </c>
      <c r="H54" s="92">
        <f t="shared" si="2"/>
        <v>31920000</v>
      </c>
      <c r="I54" s="153">
        <f xml:space="preserve"> (I53 * J54) + (I53 + C54)</f>
        <v>23223732.544374354</v>
      </c>
      <c r="J54" s="330">
        <v>8.0000000000000002E-3</v>
      </c>
      <c r="K54" s="153">
        <f xml:space="preserve">  K53 * L54 + D54 + K53</f>
        <v>76153767.075640097</v>
      </c>
      <c r="L54" s="330">
        <v>1.7999999999999999E-2</v>
      </c>
      <c r="M54" s="358">
        <f t="shared" si="0"/>
        <v>99377499.620014459</v>
      </c>
      <c r="N54" s="353">
        <f t="shared" si="1"/>
        <v>289377499.62001443</v>
      </c>
    </row>
    <row r="55" spans="1:14" x14ac:dyDescent="0.3">
      <c r="A55" s="270"/>
      <c r="B55" s="317" t="s">
        <v>238</v>
      </c>
      <c r="C55" s="328">
        <v>100000</v>
      </c>
      <c r="D55" s="328">
        <v>400000</v>
      </c>
      <c r="E55" s="8">
        <v>0</v>
      </c>
      <c r="F55" s="2">
        <f t="shared" si="3"/>
        <v>221210000</v>
      </c>
      <c r="G55" s="2">
        <v>380000000</v>
      </c>
      <c r="H55" s="92">
        <f t="shared" si="2"/>
        <v>32340000</v>
      </c>
      <c r="I55" s="153">
        <f xml:space="preserve"> (I54 * J55) + (I54 + C55)</f>
        <v>23509522.404729348</v>
      </c>
      <c r="J55" s="330">
        <v>8.0000000000000002E-3</v>
      </c>
      <c r="K55" s="153">
        <f xml:space="preserve">  K54 * L55 + D55 + K54</f>
        <v>77924534.883001626</v>
      </c>
      <c r="L55" s="330">
        <v>1.7999999999999999E-2</v>
      </c>
      <c r="M55" s="358">
        <f t="shared" si="0"/>
        <v>101434057.28773098</v>
      </c>
      <c r="N55" s="353">
        <f t="shared" si="1"/>
        <v>292564057.28773099</v>
      </c>
    </row>
    <row r="56" spans="1:14" x14ac:dyDescent="0.3">
      <c r="A56" s="270"/>
      <c r="B56" s="317" t="s">
        <v>239</v>
      </c>
      <c r="C56" s="328">
        <v>100000</v>
      </c>
      <c r="D56" s="328">
        <v>400000</v>
      </c>
      <c r="E56" s="8">
        <v>0</v>
      </c>
      <c r="F56" s="2">
        <f t="shared" si="3"/>
        <v>220500000</v>
      </c>
      <c r="G56" s="2">
        <v>380000000</v>
      </c>
      <c r="H56" s="92">
        <f t="shared" si="2"/>
        <v>32760000</v>
      </c>
      <c r="I56" s="153">
        <f xml:space="preserve"> (I55 * J56) + (I55 + C56)</f>
        <v>23797598.583967183</v>
      </c>
      <c r="J56" s="330">
        <v>8.0000000000000002E-3</v>
      </c>
      <c r="K56" s="153">
        <f xml:space="preserve">  K55 * L56 + D56 + K55</f>
        <v>79727176.510895655</v>
      </c>
      <c r="L56" s="330">
        <v>1.7999999999999999E-2</v>
      </c>
      <c r="M56" s="358">
        <f t="shared" si="0"/>
        <v>103524775.09486283</v>
      </c>
      <c r="N56" s="353">
        <f t="shared" si="1"/>
        <v>295784775.09486282</v>
      </c>
    </row>
    <row r="57" spans="1:14" x14ac:dyDescent="0.3">
      <c r="A57" s="270"/>
      <c r="B57" s="317" t="s">
        <v>240</v>
      </c>
      <c r="C57" s="328">
        <v>100000</v>
      </c>
      <c r="D57" s="328">
        <v>400000</v>
      </c>
      <c r="E57" s="8">
        <v>0</v>
      </c>
      <c r="F57" s="2">
        <f t="shared" si="3"/>
        <v>219790000</v>
      </c>
      <c r="G57" s="2">
        <v>380000000</v>
      </c>
      <c r="H57" s="92">
        <f t="shared" si="2"/>
        <v>33180000</v>
      </c>
      <c r="I57" s="153">
        <f xml:space="preserve"> (I56 * J57) + (I56 + C57)</f>
        <v>24087979.372638918</v>
      </c>
      <c r="J57" s="330">
        <v>8.0000000000000002E-3</v>
      </c>
      <c r="K57" s="153">
        <f xml:space="preserve">  K56 * L57 + D57 + K56</f>
        <v>81562265.68809177</v>
      </c>
      <c r="L57" s="330">
        <v>1.7999999999999999E-2</v>
      </c>
      <c r="M57" s="358">
        <f t="shared" si="0"/>
        <v>105650245.0607307</v>
      </c>
      <c r="N57" s="353">
        <f t="shared" si="1"/>
        <v>299040245.0607307</v>
      </c>
    </row>
    <row r="58" spans="1:14" s="347" customFormat="1" x14ac:dyDescent="0.3">
      <c r="A58" s="270"/>
      <c r="B58" s="344" t="s">
        <v>241</v>
      </c>
      <c r="C58" s="92">
        <f xml:space="preserve"> 100000 + 3000000</f>
        <v>3100000</v>
      </c>
      <c r="D58" s="92">
        <f xml:space="preserve"> 400000 - 3000000 - 10000000</f>
        <v>-12600000</v>
      </c>
      <c r="E58" s="345">
        <v>0</v>
      </c>
      <c r="F58" s="131">
        <f xml:space="preserve"> F57 - 710000</f>
        <v>219080000</v>
      </c>
      <c r="G58" s="131">
        <v>380000000</v>
      </c>
      <c r="H58" s="92">
        <f t="shared" si="2"/>
        <v>33600000</v>
      </c>
      <c r="I58" s="153">
        <f xml:space="preserve"> (I57 * J58) + (I57 + C58)</f>
        <v>27380683.207620028</v>
      </c>
      <c r="J58" s="346">
        <v>8.0000000000000002E-3</v>
      </c>
      <c r="K58" s="153">
        <f xml:space="preserve">  K57 * L58 + D58 + K57</f>
        <v>70430386.470477417</v>
      </c>
      <c r="L58" s="346">
        <v>1.7999999999999999E-2</v>
      </c>
      <c r="M58" s="360">
        <f t="shared" si="0"/>
        <v>97811069.678097442</v>
      </c>
      <c r="N58" s="353">
        <f t="shared" si="1"/>
        <v>292331069.67809743</v>
      </c>
    </row>
    <row r="59" spans="1:14" x14ac:dyDescent="0.3">
      <c r="A59" s="270">
        <v>2030</v>
      </c>
      <c r="B59" s="317" t="s">
        <v>242</v>
      </c>
      <c r="C59" s="328">
        <v>100000</v>
      </c>
      <c r="D59" s="328">
        <v>400000</v>
      </c>
      <c r="E59" s="8">
        <v>0</v>
      </c>
      <c r="F59" s="2">
        <f t="shared" si="3"/>
        <v>218370000</v>
      </c>
      <c r="G59" s="2">
        <v>380000000</v>
      </c>
      <c r="H59" s="92">
        <f t="shared" si="2"/>
        <v>34020000</v>
      </c>
      <c r="I59" s="153">
        <f xml:space="preserve"> (I58 * J59) + (I58 + C59)</f>
        <v>27699728.673280988</v>
      </c>
      <c r="J59" s="330">
        <v>8.0000000000000002E-3</v>
      </c>
      <c r="K59" s="153">
        <f xml:space="preserve">  K58 * L59 + D59 + K58</f>
        <v>72098133.426946014</v>
      </c>
      <c r="L59" s="330">
        <v>1.7999999999999999E-2</v>
      </c>
      <c r="M59" s="358">
        <f t="shared" si="0"/>
        <v>99797862.100226998</v>
      </c>
      <c r="N59" s="353">
        <f t="shared" si="1"/>
        <v>295447862.100227</v>
      </c>
    </row>
    <row r="60" spans="1:14" x14ac:dyDescent="0.3">
      <c r="A60" s="270"/>
      <c r="B60" s="317" t="s">
        <v>243</v>
      </c>
      <c r="C60" s="328">
        <v>100000</v>
      </c>
      <c r="D60" s="328">
        <v>400000</v>
      </c>
      <c r="E60" s="8">
        <v>0</v>
      </c>
      <c r="F60" s="2">
        <f t="shared" si="3"/>
        <v>217660000</v>
      </c>
      <c r="G60" s="2">
        <v>380000000</v>
      </c>
      <c r="H60" s="92">
        <f t="shared" si="2"/>
        <v>34440000</v>
      </c>
      <c r="I60" s="153">
        <f xml:space="preserve"> (I59 * J60) + (I59 + C60)</f>
        <v>28021326.502667237</v>
      </c>
      <c r="J60" s="330">
        <v>8.0000000000000002E-3</v>
      </c>
      <c r="K60" s="153">
        <f xml:space="preserve">  K59 * L60 + D60 + K59</f>
        <v>73795899.828631043</v>
      </c>
      <c r="L60" s="330">
        <v>1.7999999999999999E-2</v>
      </c>
      <c r="M60" s="358">
        <f t="shared" si="0"/>
        <v>101817226.33129828</v>
      </c>
      <c r="N60" s="353">
        <f t="shared" si="1"/>
        <v>298597226.33129829</v>
      </c>
    </row>
    <row r="61" spans="1:14" x14ac:dyDescent="0.3">
      <c r="A61" s="270"/>
      <c r="B61" s="317" t="s">
        <v>244</v>
      </c>
      <c r="C61" s="328">
        <v>100000</v>
      </c>
      <c r="D61" s="328">
        <v>400000</v>
      </c>
      <c r="E61" s="8">
        <v>0</v>
      </c>
      <c r="F61" s="2">
        <f t="shared" si="3"/>
        <v>216950000</v>
      </c>
      <c r="G61" s="2">
        <v>380000000</v>
      </c>
      <c r="H61" s="92">
        <f t="shared" si="2"/>
        <v>34860000</v>
      </c>
      <c r="I61" s="153">
        <f xml:space="preserve"> (I60 * J61) + (I60 + C61)</f>
        <v>28345497.114688575</v>
      </c>
      <c r="J61" s="330">
        <v>8.0000000000000002E-3</v>
      </c>
      <c r="K61" s="153">
        <f xml:space="preserve">  K60 * L61 + D61 + K60</f>
        <v>75524226.025546402</v>
      </c>
      <c r="L61" s="330">
        <v>1.7999999999999999E-2</v>
      </c>
      <c r="M61" s="358">
        <f t="shared" si="0"/>
        <v>103869723.14023498</v>
      </c>
      <c r="N61" s="353">
        <f t="shared" si="1"/>
        <v>301779723.14023495</v>
      </c>
    </row>
    <row r="62" spans="1:14" x14ac:dyDescent="0.3">
      <c r="A62" s="270"/>
      <c r="B62" s="317" t="s">
        <v>245</v>
      </c>
      <c r="C62" s="328">
        <v>100000</v>
      </c>
      <c r="D62" s="328">
        <v>400000</v>
      </c>
      <c r="E62" s="8">
        <v>0</v>
      </c>
      <c r="F62" s="2">
        <f t="shared" si="3"/>
        <v>216240000</v>
      </c>
      <c r="G62" s="2">
        <v>380000000</v>
      </c>
      <c r="H62" s="92">
        <f t="shared" si="2"/>
        <v>35280000</v>
      </c>
      <c r="I62" s="153">
        <f xml:space="preserve"> (I61 * J62) + (I61 + C62)</f>
        <v>28672261.091606084</v>
      </c>
      <c r="J62" s="330">
        <v>8.0000000000000002E-3</v>
      </c>
      <c r="K62" s="153">
        <f xml:space="preserve">  K61 * L62 + D62 + K61</f>
        <v>77283662.09400624</v>
      </c>
      <c r="L62" s="330">
        <v>1.7999999999999999E-2</v>
      </c>
      <c r="M62" s="358">
        <f t="shared" si="0"/>
        <v>105955923.18561232</v>
      </c>
      <c r="N62" s="353">
        <f t="shared" si="1"/>
        <v>304995923.18561232</v>
      </c>
    </row>
    <row r="63" spans="1:14" x14ac:dyDescent="0.3">
      <c r="A63" s="270"/>
      <c r="B63" s="317" t="s">
        <v>246</v>
      </c>
      <c r="C63" s="328">
        <v>100000</v>
      </c>
      <c r="D63" s="328">
        <v>400000</v>
      </c>
      <c r="E63" s="8">
        <v>0</v>
      </c>
      <c r="F63" s="2">
        <f t="shared" si="3"/>
        <v>215530000</v>
      </c>
      <c r="G63" s="2">
        <v>380000000</v>
      </c>
      <c r="H63" s="92">
        <f t="shared" si="2"/>
        <v>35700000</v>
      </c>
      <c r="I63" s="153">
        <f xml:space="preserve"> (I62 * J63) + (I62 + C63)</f>
        <v>29001639.180338934</v>
      </c>
      <c r="J63" s="330">
        <v>8.0000000000000002E-3</v>
      </c>
      <c r="K63" s="153">
        <f xml:space="preserve">  K62 * L63 + D63 + K62</f>
        <v>79074768.01169835</v>
      </c>
      <c r="L63" s="330">
        <v>1.7999999999999999E-2</v>
      </c>
      <c r="M63" s="358">
        <f t="shared" si="0"/>
        <v>108076407.19203728</v>
      </c>
      <c r="N63" s="353">
        <f t="shared" si="1"/>
        <v>308246407.19203728</v>
      </c>
    </row>
    <row r="64" spans="1:14" x14ac:dyDescent="0.3">
      <c r="A64" s="270"/>
      <c r="B64" s="317" t="s">
        <v>233</v>
      </c>
      <c r="C64" s="328">
        <v>100000</v>
      </c>
      <c r="D64" s="328">
        <v>400000</v>
      </c>
      <c r="E64" s="8">
        <v>0</v>
      </c>
      <c r="F64" s="2">
        <f t="shared" si="3"/>
        <v>214820000</v>
      </c>
      <c r="G64" s="2">
        <v>380000000</v>
      </c>
      <c r="H64" s="92">
        <f t="shared" si="2"/>
        <v>36120000</v>
      </c>
      <c r="I64" s="153">
        <f xml:space="preserve"> (I63 * J64) + (I63 + C64)</f>
        <v>29333652.293781646</v>
      </c>
      <c r="J64" s="330">
        <v>8.0000000000000002E-3</v>
      </c>
      <c r="K64" s="153">
        <f xml:space="preserve">  K63 * L64 + D64 + K63</f>
        <v>80898113.83590892</v>
      </c>
      <c r="L64" s="330">
        <v>1.7999999999999999E-2</v>
      </c>
      <c r="M64" s="358">
        <f t="shared" si="0"/>
        <v>110231766.12969056</v>
      </c>
      <c r="N64" s="353">
        <f t="shared" si="1"/>
        <v>311531766.12969053</v>
      </c>
    </row>
    <row r="65" spans="1:14" x14ac:dyDescent="0.3">
      <c r="A65" s="270"/>
      <c r="B65" s="317" t="s">
        <v>235</v>
      </c>
      <c r="C65" s="328">
        <v>100000</v>
      </c>
      <c r="D65" s="328">
        <v>400000</v>
      </c>
      <c r="E65" s="8">
        <v>0</v>
      </c>
      <c r="F65" s="2">
        <f t="shared" si="3"/>
        <v>214110000</v>
      </c>
      <c r="G65" s="2">
        <v>380000000</v>
      </c>
      <c r="H65" s="92">
        <f t="shared" si="2"/>
        <v>36540000</v>
      </c>
      <c r="I65" s="153">
        <f xml:space="preserve"> (I64 * J65) + (I64 + C65)</f>
        <v>29668321.5121319</v>
      </c>
      <c r="J65" s="330">
        <v>8.0000000000000002E-3</v>
      </c>
      <c r="K65" s="153">
        <f xml:space="preserve">  K64 * L65 + D65 + K64</f>
        <v>82754279.884955287</v>
      </c>
      <c r="L65" s="330">
        <v>1.7999999999999999E-2</v>
      </c>
      <c r="M65" s="358">
        <f t="shared" si="0"/>
        <v>112422601.39708719</v>
      </c>
      <c r="N65" s="353">
        <f t="shared" si="1"/>
        <v>314852601.39708722</v>
      </c>
    </row>
    <row r="66" spans="1:14" x14ac:dyDescent="0.3">
      <c r="A66" s="270"/>
      <c r="B66" s="317" t="s">
        <v>237</v>
      </c>
      <c r="C66" s="328">
        <v>100000</v>
      </c>
      <c r="D66" s="328">
        <v>400000</v>
      </c>
      <c r="E66" s="8">
        <v>0</v>
      </c>
      <c r="F66" s="2">
        <f t="shared" si="3"/>
        <v>213400000</v>
      </c>
      <c r="G66" s="2">
        <v>380000000</v>
      </c>
      <c r="H66" s="92">
        <f t="shared" si="2"/>
        <v>36960000</v>
      </c>
      <c r="I66" s="153">
        <f xml:space="preserve"> (I65 * J66) + (I65 + C66)</f>
        <v>30005668.084228955</v>
      </c>
      <c r="J66" s="330">
        <v>8.0000000000000002E-3</v>
      </c>
      <c r="K66" s="153">
        <f xml:space="preserve">  K65 * L66 + D66 + K65</f>
        <v>84643856.922884479</v>
      </c>
      <c r="L66" s="330">
        <v>1.7999999999999999E-2</v>
      </c>
      <c r="M66" s="358">
        <f t="shared" si="0"/>
        <v>114649525.00711343</v>
      </c>
      <c r="N66" s="353">
        <f t="shared" si="1"/>
        <v>318209525.00711346</v>
      </c>
    </row>
    <row r="67" spans="1:14" x14ac:dyDescent="0.3">
      <c r="A67" s="270"/>
      <c r="B67" s="317" t="s">
        <v>238</v>
      </c>
      <c r="C67" s="328">
        <v>100000</v>
      </c>
      <c r="D67" s="328">
        <v>400000</v>
      </c>
      <c r="E67" s="8">
        <v>0</v>
      </c>
      <c r="F67" s="2">
        <f t="shared" si="3"/>
        <v>212690000</v>
      </c>
      <c r="G67" s="2">
        <v>380000000</v>
      </c>
      <c r="H67" s="92">
        <f t="shared" si="2"/>
        <v>37380000</v>
      </c>
      <c r="I67" s="153">
        <f xml:space="preserve"> (I66 * J67) + (I66 + C67)</f>
        <v>30345713.428902786</v>
      </c>
      <c r="J67" s="330">
        <v>8.0000000000000002E-3</v>
      </c>
      <c r="K67" s="153">
        <f xml:space="preserve">  K66 * L67 + D67 + K66</f>
        <v>86567446.347496405</v>
      </c>
      <c r="L67" s="330">
        <v>1.7999999999999999E-2</v>
      </c>
      <c r="M67" s="358">
        <f t="shared" si="0"/>
        <v>116913159.7763992</v>
      </c>
      <c r="N67" s="353">
        <f t="shared" si="1"/>
        <v>321603159.7763992</v>
      </c>
    </row>
    <row r="68" spans="1:14" x14ac:dyDescent="0.3">
      <c r="A68" s="270"/>
      <c r="B68" s="317" t="s">
        <v>239</v>
      </c>
      <c r="C68" s="328">
        <v>100000</v>
      </c>
      <c r="D68" s="328">
        <v>400000</v>
      </c>
      <c r="E68" s="8">
        <v>0</v>
      </c>
      <c r="F68" s="2">
        <f t="shared" si="3"/>
        <v>211980000</v>
      </c>
      <c r="G68" s="2">
        <v>380000000</v>
      </c>
      <c r="H68" s="92">
        <f t="shared" si="2"/>
        <v>37800000</v>
      </c>
      <c r="I68" s="153">
        <f xml:space="preserve"> (I67 * J68) + (I67 + C68)</f>
        <v>30688479.136334009</v>
      </c>
      <c r="J68" s="330">
        <v>8.0000000000000002E-3</v>
      </c>
      <c r="K68" s="153">
        <f xml:space="preserve">  K67 * L68 + D68 + K67</f>
        <v>88525660.381751344</v>
      </c>
      <c r="L68" s="330">
        <v>1.7999999999999999E-2</v>
      </c>
      <c r="M68" s="358">
        <f t="shared" si="0"/>
        <v>119214139.51808536</v>
      </c>
      <c r="N68" s="353">
        <f t="shared" si="1"/>
        <v>325034139.51808536</v>
      </c>
    </row>
    <row r="69" spans="1:14" x14ac:dyDescent="0.3">
      <c r="A69" s="270"/>
      <c r="B69" s="317" t="s">
        <v>240</v>
      </c>
      <c r="C69" s="328">
        <v>100000</v>
      </c>
      <c r="D69" s="328">
        <v>400000</v>
      </c>
      <c r="E69" s="8">
        <v>0</v>
      </c>
      <c r="F69" s="2">
        <f t="shared" si="3"/>
        <v>211270000</v>
      </c>
      <c r="G69" s="2">
        <v>380000000</v>
      </c>
      <c r="H69" s="92">
        <f t="shared" si="2"/>
        <v>38220000</v>
      </c>
      <c r="I69" s="153">
        <f xml:space="preserve"> (I68 * J69) + (I68 + C69)</f>
        <v>31033986.96942468</v>
      </c>
      <c r="J69" s="330">
        <v>8.0000000000000002E-3</v>
      </c>
      <c r="K69" s="153">
        <f xml:space="preserve">  K68 * L69 + D69 + K68</f>
        <v>90519122.268622875</v>
      </c>
      <c r="L69" s="330">
        <v>1.7999999999999999E-2</v>
      </c>
      <c r="M69" s="358">
        <f t="shared" si="0"/>
        <v>121553109.23804756</v>
      </c>
      <c r="N69" s="353">
        <f t="shared" si="1"/>
        <v>328503109.2380476</v>
      </c>
    </row>
    <row r="70" spans="1:14" s="347" customFormat="1" x14ac:dyDescent="0.3">
      <c r="A70" s="270"/>
      <c r="B70" s="344" t="s">
        <v>241</v>
      </c>
      <c r="C70" s="92">
        <f xml:space="preserve"> 100000 + 3000000</f>
        <v>3100000</v>
      </c>
      <c r="D70" s="92">
        <f xml:space="preserve"> 400000 - 3000000 -10000000</f>
        <v>-12600000</v>
      </c>
      <c r="E70" s="345">
        <v>0</v>
      </c>
      <c r="F70" s="131">
        <f xml:space="preserve"> F69 - 710000 - 15000000</f>
        <v>195560000</v>
      </c>
      <c r="G70" s="131">
        <v>380000000</v>
      </c>
      <c r="H70" s="92">
        <f t="shared" si="2"/>
        <v>38640000</v>
      </c>
      <c r="I70" s="153">
        <f xml:space="preserve"> (I69 * J70) + (I69 + C70)</f>
        <v>34382258.865180075</v>
      </c>
      <c r="J70" s="346">
        <v>8.0000000000000002E-3</v>
      </c>
      <c r="K70" s="153">
        <f xml:space="preserve">  K69 * L70 + D70 + K69</f>
        <v>79548466.469458088</v>
      </c>
      <c r="L70" s="346">
        <v>1.7999999999999999E-2</v>
      </c>
      <c r="M70" s="360">
        <f t="shared" ref="M70:M130" si="4">I70 + K70</f>
        <v>113930725.33463816</v>
      </c>
      <c r="N70" s="353">
        <f t="shared" ref="N70:N130" si="5" xml:space="preserve"> M70 + H70 + G70 - F70 - E70</f>
        <v>337010725.33463818</v>
      </c>
    </row>
    <row r="71" spans="1:14" x14ac:dyDescent="0.3">
      <c r="A71" s="270">
        <v>2031</v>
      </c>
      <c r="B71" s="317" t="s">
        <v>242</v>
      </c>
      <c r="C71" s="328">
        <v>100000</v>
      </c>
      <c r="D71" s="328">
        <v>400000</v>
      </c>
      <c r="E71" s="8">
        <v>0</v>
      </c>
      <c r="F71" s="2">
        <f t="shared" si="3"/>
        <v>194850000</v>
      </c>
      <c r="G71" s="2">
        <v>380000000</v>
      </c>
      <c r="H71" s="92">
        <f t="shared" ref="H71:H130" si="6" xml:space="preserve"> H70 + 420000</f>
        <v>39060000</v>
      </c>
      <c r="I71" s="153">
        <f xml:space="preserve"> (I70 * J71) + (I70 + C71)</f>
        <v>34757316.936101519</v>
      </c>
      <c r="J71" s="330">
        <v>8.0000000000000002E-3</v>
      </c>
      <c r="K71" s="153">
        <f xml:space="preserve">  K70 * L71 + D71 + K70</f>
        <v>81380338.86590834</v>
      </c>
      <c r="L71" s="330">
        <v>1.7999999999999999E-2</v>
      </c>
      <c r="M71" s="358">
        <f t="shared" si="4"/>
        <v>116137655.80200985</v>
      </c>
      <c r="N71" s="353">
        <f t="shared" si="5"/>
        <v>340347655.80200982</v>
      </c>
    </row>
    <row r="72" spans="1:14" x14ac:dyDescent="0.3">
      <c r="A72" s="270"/>
      <c r="B72" s="317" t="s">
        <v>243</v>
      </c>
      <c r="C72" s="328">
        <v>100000</v>
      </c>
      <c r="D72" s="328">
        <v>400000</v>
      </c>
      <c r="E72" s="8">
        <v>0</v>
      </c>
      <c r="F72" s="2">
        <f t="shared" si="3"/>
        <v>194140000</v>
      </c>
      <c r="G72" s="2">
        <v>380000000</v>
      </c>
      <c r="H72" s="92">
        <f t="shared" si="6"/>
        <v>39480000</v>
      </c>
      <c r="I72" s="153">
        <f xml:space="preserve"> (I71 * J72) + (I71 + C72)</f>
        <v>35135375.471590333</v>
      </c>
      <c r="J72" s="330">
        <v>8.0000000000000002E-3</v>
      </c>
      <c r="K72" s="153">
        <f xml:space="preserve">  K71 * L72 + D72 + K71</f>
        <v>83245184.965494692</v>
      </c>
      <c r="L72" s="330">
        <v>1.7999999999999999E-2</v>
      </c>
      <c r="M72" s="358">
        <f t="shared" si="4"/>
        <v>118380560.43708503</v>
      </c>
      <c r="N72" s="353">
        <f t="shared" si="5"/>
        <v>343720560.43708503</v>
      </c>
    </row>
    <row r="73" spans="1:14" x14ac:dyDescent="0.3">
      <c r="A73" s="270"/>
      <c r="B73" s="317" t="s">
        <v>244</v>
      </c>
      <c r="C73" s="328">
        <v>100000</v>
      </c>
      <c r="D73" s="328">
        <v>400000</v>
      </c>
      <c r="E73" s="8">
        <v>0</v>
      </c>
      <c r="F73" s="2">
        <f t="shared" ref="F73:F130" si="7" xml:space="preserve"> F72 - 710000</f>
        <v>193430000</v>
      </c>
      <c r="G73" s="2">
        <v>380000000</v>
      </c>
      <c r="H73" s="92">
        <f t="shared" si="6"/>
        <v>39900000</v>
      </c>
      <c r="I73" s="153">
        <f xml:space="preserve"> (I72 * J73) + (I72 + C73)</f>
        <v>35516458.475363053</v>
      </c>
      <c r="J73" s="330">
        <v>8.0000000000000002E-3</v>
      </c>
      <c r="K73" s="153">
        <f xml:space="preserve">  K72 * L73 + D73 + K72</f>
        <v>85143598.294873595</v>
      </c>
      <c r="L73" s="330">
        <v>1.7999999999999999E-2</v>
      </c>
      <c r="M73" s="358">
        <f t="shared" si="4"/>
        <v>120660056.77023664</v>
      </c>
      <c r="N73" s="353">
        <f t="shared" si="5"/>
        <v>347130056.77023661</v>
      </c>
    </row>
    <row r="74" spans="1:14" x14ac:dyDescent="0.3">
      <c r="A74" s="270"/>
      <c r="B74" s="317" t="s">
        <v>245</v>
      </c>
      <c r="C74" s="328">
        <v>100000</v>
      </c>
      <c r="D74" s="328">
        <v>400000</v>
      </c>
      <c r="E74" s="8">
        <v>0</v>
      </c>
      <c r="F74" s="2">
        <f t="shared" si="7"/>
        <v>192720000</v>
      </c>
      <c r="G74" s="2">
        <v>380000000</v>
      </c>
      <c r="H74" s="92">
        <f t="shared" si="6"/>
        <v>40320000</v>
      </c>
      <c r="I74" s="153">
        <f xml:space="preserve"> (I73 * J74) + (I73 + C74)</f>
        <v>35900590.143165961</v>
      </c>
      <c r="J74" s="330">
        <v>8.0000000000000002E-3</v>
      </c>
      <c r="K74" s="153">
        <f xml:space="preserve">  K73 * L74 + D74 + K73</f>
        <v>87076183.064181313</v>
      </c>
      <c r="L74" s="330">
        <v>1.7999999999999999E-2</v>
      </c>
      <c r="M74" s="358">
        <f t="shared" si="4"/>
        <v>122976773.20734727</v>
      </c>
      <c r="N74" s="353">
        <f t="shared" si="5"/>
        <v>350576773.20734727</v>
      </c>
    </row>
    <row r="75" spans="1:14" x14ac:dyDescent="0.3">
      <c r="A75" s="270"/>
      <c r="B75" s="317" t="s">
        <v>246</v>
      </c>
      <c r="C75" s="328">
        <v>100000</v>
      </c>
      <c r="D75" s="328">
        <v>400000</v>
      </c>
      <c r="E75" s="8">
        <v>0</v>
      </c>
      <c r="F75" s="2">
        <f t="shared" si="7"/>
        <v>192010000</v>
      </c>
      <c r="G75" s="2">
        <v>380000000</v>
      </c>
      <c r="H75" s="92">
        <f t="shared" si="6"/>
        <v>40740000</v>
      </c>
      <c r="I75" s="153">
        <f xml:space="preserve"> (I74 * J75) + (I74 + C75)</f>
        <v>36287794.864311285</v>
      </c>
      <c r="J75" s="330">
        <v>8.0000000000000002E-3</v>
      </c>
      <c r="K75" s="153">
        <f xml:space="preserve">  K74 * L75 + D75 + K74</f>
        <v>89043554.35933657</v>
      </c>
      <c r="L75" s="330">
        <v>1.7999999999999999E-2</v>
      </c>
      <c r="M75" s="358">
        <f t="shared" si="4"/>
        <v>125331349.22364786</v>
      </c>
      <c r="N75" s="353">
        <f t="shared" si="5"/>
        <v>354061349.22364783</v>
      </c>
    </row>
    <row r="76" spans="1:14" x14ac:dyDescent="0.3">
      <c r="A76" s="270"/>
      <c r="B76" s="317" t="s">
        <v>233</v>
      </c>
      <c r="C76" s="328">
        <v>100000</v>
      </c>
      <c r="D76" s="328">
        <v>400000</v>
      </c>
      <c r="E76" s="8">
        <v>0</v>
      </c>
      <c r="F76" s="2">
        <f t="shared" si="7"/>
        <v>191300000</v>
      </c>
      <c r="G76" s="2">
        <v>380000000</v>
      </c>
      <c r="H76" s="92">
        <f t="shared" si="6"/>
        <v>41160000</v>
      </c>
      <c r="I76" s="153">
        <f xml:space="preserve"> (I75 * J76) + (I75 + C76)</f>
        <v>36678097.223225772</v>
      </c>
      <c r="J76" s="330">
        <v>8.0000000000000002E-3</v>
      </c>
      <c r="K76" s="153">
        <f xml:space="preserve">  K75 * L76 + D76 + K75</f>
        <v>91046338.33780463</v>
      </c>
      <c r="L76" s="330">
        <v>1.7999999999999999E-2</v>
      </c>
      <c r="M76" s="358">
        <f t="shared" si="4"/>
        <v>127724435.5610304</v>
      </c>
      <c r="N76" s="353">
        <f t="shared" si="5"/>
        <v>357584435.56103039</v>
      </c>
    </row>
    <row r="77" spans="1:14" x14ac:dyDescent="0.3">
      <c r="A77" s="270"/>
      <c r="B77" s="317" t="s">
        <v>235</v>
      </c>
      <c r="C77" s="328">
        <v>100000</v>
      </c>
      <c r="D77" s="328">
        <v>400000</v>
      </c>
      <c r="E77" s="8">
        <v>0</v>
      </c>
      <c r="F77" s="2">
        <f t="shared" si="7"/>
        <v>190590000</v>
      </c>
      <c r="G77" s="2">
        <v>380000000</v>
      </c>
      <c r="H77" s="92">
        <f t="shared" si="6"/>
        <v>41580000</v>
      </c>
      <c r="I77" s="153">
        <f xml:space="preserve"> (I76 * J77) + (I76 + C77)</f>
        <v>37071522.00101158</v>
      </c>
      <c r="J77" s="330">
        <v>8.0000000000000002E-3</v>
      </c>
      <c r="K77" s="153">
        <f xml:space="preserve">  K76 * L77 + D77 + K76</f>
        <v>93085172.427885115</v>
      </c>
      <c r="L77" s="330">
        <v>1.7999999999999999E-2</v>
      </c>
      <c r="M77" s="358">
        <f t="shared" si="4"/>
        <v>130156694.4288967</v>
      </c>
      <c r="N77" s="353">
        <f t="shared" si="5"/>
        <v>361146694.42889667</v>
      </c>
    </row>
    <row r="78" spans="1:14" x14ac:dyDescent="0.3">
      <c r="A78" s="270"/>
      <c r="B78" s="317" t="s">
        <v>237</v>
      </c>
      <c r="C78" s="328">
        <v>100000</v>
      </c>
      <c r="D78" s="328">
        <v>400000</v>
      </c>
      <c r="E78" s="8">
        <v>0</v>
      </c>
      <c r="F78" s="2">
        <f t="shared" si="7"/>
        <v>189880000</v>
      </c>
      <c r="G78" s="2">
        <v>380000000</v>
      </c>
      <c r="H78" s="92">
        <f t="shared" si="6"/>
        <v>42000000</v>
      </c>
      <c r="I78" s="153">
        <f xml:space="preserve"> (I77 * J78) + (I77 + C78)</f>
        <v>37468094.177019671</v>
      </c>
      <c r="J78" s="330">
        <v>8.0000000000000002E-3</v>
      </c>
      <c r="K78" s="153">
        <f xml:space="preserve">  K77 * L78 + D78 + K77</f>
        <v>95160705.531587049</v>
      </c>
      <c r="L78" s="330">
        <v>1.7999999999999999E-2</v>
      </c>
      <c r="M78" s="358">
        <f t="shared" si="4"/>
        <v>132628799.70860672</v>
      </c>
      <c r="N78" s="353">
        <f t="shared" si="5"/>
        <v>364748799.70860672</v>
      </c>
    </row>
    <row r="79" spans="1:14" x14ac:dyDescent="0.3">
      <c r="A79" s="270"/>
      <c r="B79" s="317" t="s">
        <v>238</v>
      </c>
      <c r="C79" s="328">
        <v>100000</v>
      </c>
      <c r="D79" s="328">
        <v>400000</v>
      </c>
      <c r="E79" s="8">
        <v>0</v>
      </c>
      <c r="F79" s="2">
        <f t="shared" si="7"/>
        <v>189170000</v>
      </c>
      <c r="G79" s="2">
        <v>380000000</v>
      </c>
      <c r="H79" s="92">
        <f t="shared" si="6"/>
        <v>42420000</v>
      </c>
      <c r="I79" s="153">
        <f xml:space="preserve"> (I78 * J79) + (I78 + C79)</f>
        <v>37867838.930435829</v>
      </c>
      <c r="J79" s="330">
        <v>8.0000000000000002E-3</v>
      </c>
      <c r="K79" s="153">
        <f xml:space="preserve">  K78 * L79 + D79 + K78</f>
        <v>97273598.231155619</v>
      </c>
      <c r="L79" s="330">
        <v>1.7999999999999999E-2</v>
      </c>
      <c r="M79" s="358">
        <f t="shared" si="4"/>
        <v>135141437.16159144</v>
      </c>
      <c r="N79" s="353">
        <f t="shared" si="5"/>
        <v>368391437.16159141</v>
      </c>
    </row>
    <row r="80" spans="1:14" x14ac:dyDescent="0.3">
      <c r="A80" s="270"/>
      <c r="B80" s="317" t="s">
        <v>239</v>
      </c>
      <c r="C80" s="328">
        <v>100000</v>
      </c>
      <c r="D80" s="328">
        <v>400000</v>
      </c>
      <c r="E80" s="8">
        <v>0</v>
      </c>
      <c r="F80" s="2">
        <f t="shared" si="7"/>
        <v>188460000</v>
      </c>
      <c r="G80" s="2">
        <v>380000000</v>
      </c>
      <c r="H80" s="92">
        <f t="shared" si="6"/>
        <v>42840000</v>
      </c>
      <c r="I80" s="153">
        <f xml:space="preserve"> (I79 * J80) + (I79 + C80)</f>
        <v>38270781.641879313</v>
      </c>
      <c r="J80" s="330">
        <v>8.0000000000000002E-3</v>
      </c>
      <c r="K80" s="153">
        <f xml:space="preserve">  K79 * L80 + D80 + K79</f>
        <v>99424522.999316424</v>
      </c>
      <c r="L80" s="330">
        <v>1.7999999999999999E-2</v>
      </c>
      <c r="M80" s="358">
        <f t="shared" si="4"/>
        <v>137695304.64119574</v>
      </c>
      <c r="N80" s="353">
        <f t="shared" si="5"/>
        <v>372075304.64119577</v>
      </c>
    </row>
    <row r="81" spans="1:14" x14ac:dyDescent="0.3">
      <c r="A81" s="270"/>
      <c r="B81" s="317" t="s">
        <v>240</v>
      </c>
      <c r="C81" s="328">
        <v>100000</v>
      </c>
      <c r="D81" s="328">
        <v>400000</v>
      </c>
      <c r="E81" s="8">
        <v>0</v>
      </c>
      <c r="F81" s="2">
        <f t="shared" si="7"/>
        <v>187750000</v>
      </c>
      <c r="G81" s="2">
        <v>380000000</v>
      </c>
      <c r="H81" s="92">
        <f t="shared" si="6"/>
        <v>43260000</v>
      </c>
      <c r="I81" s="153">
        <f xml:space="preserve"> (I80 * J81) + (I80 + C81)</f>
        <v>38676947.895014346</v>
      </c>
      <c r="J81" s="330">
        <v>8.0000000000000002E-3</v>
      </c>
      <c r="K81" s="153">
        <f xml:space="preserve">  K80 * L81 + D81 + K80</f>
        <v>101614164.41330412</v>
      </c>
      <c r="L81" s="330">
        <v>1.7999999999999999E-2</v>
      </c>
      <c r="M81" s="358">
        <f t="shared" si="4"/>
        <v>140291112.30831847</v>
      </c>
      <c r="N81" s="353">
        <f t="shared" si="5"/>
        <v>375801112.3083185</v>
      </c>
    </row>
    <row r="82" spans="1:14" s="347" customFormat="1" x14ac:dyDescent="0.3">
      <c r="A82" s="270"/>
      <c r="B82" s="344" t="s">
        <v>241</v>
      </c>
      <c r="C82" s="92">
        <f xml:space="preserve"> 100000 + 3000000</f>
        <v>3100000</v>
      </c>
      <c r="D82" s="92">
        <f xml:space="preserve"> 400000 - 3000000 - 10000000</f>
        <v>-12600000</v>
      </c>
      <c r="E82" s="345">
        <v>0</v>
      </c>
      <c r="F82" s="131">
        <f xml:space="preserve"> F81 - 710000 - 15000000</f>
        <v>172040000</v>
      </c>
      <c r="G82" s="131">
        <v>380000000</v>
      </c>
      <c r="H82" s="92">
        <f t="shared" si="6"/>
        <v>43680000</v>
      </c>
      <c r="I82" s="153">
        <f xml:space="preserve"> (I81 * J82) + (I81 + C82)</f>
        <v>42086363.478174463</v>
      </c>
      <c r="J82" s="346">
        <v>8.0000000000000002E-3</v>
      </c>
      <c r="K82" s="153">
        <f xml:space="preserve">  K81 * L82 + D82 + K81</f>
        <v>90843219.372743592</v>
      </c>
      <c r="L82" s="346">
        <v>1.7999999999999999E-2</v>
      </c>
      <c r="M82" s="360">
        <f t="shared" si="4"/>
        <v>132929582.85091805</v>
      </c>
      <c r="N82" s="353">
        <f t="shared" si="5"/>
        <v>384569582.85091805</v>
      </c>
    </row>
    <row r="83" spans="1:14" x14ac:dyDescent="0.3">
      <c r="A83" s="270">
        <v>2032</v>
      </c>
      <c r="B83" s="317" t="s">
        <v>242</v>
      </c>
      <c r="C83" s="328">
        <v>100000</v>
      </c>
      <c r="D83" s="328">
        <v>400000</v>
      </c>
      <c r="E83" s="8">
        <v>0</v>
      </c>
      <c r="F83" s="2">
        <f t="shared" si="7"/>
        <v>171330000</v>
      </c>
      <c r="G83" s="2">
        <v>380000000</v>
      </c>
      <c r="H83" s="92">
        <f t="shared" si="6"/>
        <v>44100000</v>
      </c>
      <c r="I83" s="153">
        <f xml:space="preserve"> (I82 * J83) + (I82 + C83)</f>
        <v>42523054.385999858</v>
      </c>
      <c r="J83" s="330">
        <v>8.0000000000000002E-3</v>
      </c>
      <c r="K83" s="153">
        <f xml:space="preserve">  K82 * L83 + D83 + K82</f>
        <v>92878397.321452975</v>
      </c>
      <c r="L83" s="330">
        <v>1.7999999999999999E-2</v>
      </c>
      <c r="M83" s="358">
        <f t="shared" si="4"/>
        <v>135401451.70745283</v>
      </c>
      <c r="N83" s="353">
        <f t="shared" si="5"/>
        <v>388171451.70745277</v>
      </c>
    </row>
    <row r="84" spans="1:14" x14ac:dyDescent="0.3">
      <c r="A84" s="270"/>
      <c r="B84" s="317" t="s">
        <v>243</v>
      </c>
      <c r="C84" s="328">
        <v>100000</v>
      </c>
      <c r="D84" s="328">
        <v>400000</v>
      </c>
      <c r="E84" s="8">
        <v>0</v>
      </c>
      <c r="F84" s="2">
        <f t="shared" si="7"/>
        <v>170620000</v>
      </c>
      <c r="G84" s="2">
        <v>380000000</v>
      </c>
      <c r="H84" s="92">
        <f t="shared" si="6"/>
        <v>44520000</v>
      </c>
      <c r="I84" s="153">
        <f xml:space="preserve"> (I83 * J84) + (I83 + C84)</f>
        <v>42963238.82108786</v>
      </c>
      <c r="J84" s="330">
        <v>8.0000000000000002E-3</v>
      </c>
      <c r="K84" s="153">
        <f xml:space="preserve">  K83 * L84 + D84 + K83</f>
        <v>94950208.473239124</v>
      </c>
      <c r="L84" s="330">
        <v>1.7999999999999999E-2</v>
      </c>
      <c r="M84" s="358">
        <f t="shared" si="4"/>
        <v>137913447.29432699</v>
      </c>
      <c r="N84" s="353">
        <f t="shared" si="5"/>
        <v>391813447.29432702</v>
      </c>
    </row>
    <row r="85" spans="1:14" x14ac:dyDescent="0.3">
      <c r="A85" s="270"/>
      <c r="B85" s="317" t="s">
        <v>244</v>
      </c>
      <c r="C85" s="328">
        <v>100000</v>
      </c>
      <c r="D85" s="328">
        <v>400000</v>
      </c>
      <c r="E85" s="8">
        <v>0</v>
      </c>
      <c r="F85" s="2">
        <f t="shared" si="7"/>
        <v>169910000</v>
      </c>
      <c r="G85" s="2">
        <v>380000000</v>
      </c>
      <c r="H85" s="92">
        <f t="shared" si="6"/>
        <v>44940000</v>
      </c>
      <c r="I85" s="153">
        <f xml:space="preserve"> (I84 * J85) + (I84 + C85)</f>
        <v>43406944.731656559</v>
      </c>
      <c r="J85" s="330">
        <v>8.0000000000000002E-3</v>
      </c>
      <c r="K85" s="153">
        <f xml:space="preserve">  K84 * L85 + D85 + K84</f>
        <v>97059312.225757435</v>
      </c>
      <c r="L85" s="330">
        <v>1.7999999999999999E-2</v>
      </c>
      <c r="M85" s="358">
        <f t="shared" si="4"/>
        <v>140466256.957414</v>
      </c>
      <c r="N85" s="353">
        <f t="shared" si="5"/>
        <v>395496256.95741403</v>
      </c>
    </row>
    <row r="86" spans="1:14" x14ac:dyDescent="0.3">
      <c r="A86" s="270"/>
      <c r="B86" s="317" t="s">
        <v>245</v>
      </c>
      <c r="C86" s="328">
        <v>100000</v>
      </c>
      <c r="D86" s="328">
        <v>400000</v>
      </c>
      <c r="E86" s="8">
        <v>0</v>
      </c>
      <c r="F86" s="2">
        <f t="shared" si="7"/>
        <v>169200000</v>
      </c>
      <c r="G86" s="2">
        <v>380000000</v>
      </c>
      <c r="H86" s="92">
        <f t="shared" si="6"/>
        <v>45360000</v>
      </c>
      <c r="I86" s="153">
        <f xml:space="preserve"> (I85 * J86) + (I85 + C86)</f>
        <v>43854200.289509811</v>
      </c>
      <c r="J86" s="330">
        <v>8.0000000000000002E-3</v>
      </c>
      <c r="K86" s="153">
        <f xml:space="preserve">  K85 * L86 + D86 + K85</f>
        <v>99206379.845821068</v>
      </c>
      <c r="L86" s="330">
        <v>1.7999999999999999E-2</v>
      </c>
      <c r="M86" s="358">
        <f t="shared" si="4"/>
        <v>143060580.13533089</v>
      </c>
      <c r="N86" s="353">
        <f t="shared" si="5"/>
        <v>399220580.13533092</v>
      </c>
    </row>
    <row r="87" spans="1:14" x14ac:dyDescent="0.3">
      <c r="A87" s="270"/>
      <c r="B87" s="317" t="s">
        <v>246</v>
      </c>
      <c r="C87" s="328">
        <v>100000</v>
      </c>
      <c r="D87" s="328">
        <v>400000</v>
      </c>
      <c r="E87" s="8">
        <v>0</v>
      </c>
      <c r="F87" s="2">
        <f t="shared" si="7"/>
        <v>168490000</v>
      </c>
      <c r="G87" s="2">
        <v>380000000</v>
      </c>
      <c r="H87" s="92">
        <f t="shared" si="6"/>
        <v>45780000</v>
      </c>
      <c r="I87" s="153">
        <f xml:space="preserve"> (I86 * J87) + (I86 + C87)</f>
        <v>44305033.891825892</v>
      </c>
      <c r="J87" s="330">
        <v>8.0000000000000002E-3</v>
      </c>
      <c r="K87" s="153">
        <f xml:space="preserve">  K86 * L87 + D87 + K86</f>
        <v>101392094.68304585</v>
      </c>
      <c r="L87" s="330">
        <v>1.7999999999999999E-2</v>
      </c>
      <c r="M87" s="358">
        <f t="shared" si="4"/>
        <v>145697128.57487175</v>
      </c>
      <c r="N87" s="353">
        <f t="shared" si="5"/>
        <v>402987128.57487178</v>
      </c>
    </row>
    <row r="88" spans="1:14" x14ac:dyDescent="0.3">
      <c r="A88" s="270"/>
      <c r="B88" s="317" t="s">
        <v>233</v>
      </c>
      <c r="C88" s="328">
        <v>100000</v>
      </c>
      <c r="D88" s="328">
        <v>400000</v>
      </c>
      <c r="E88" s="8">
        <v>0</v>
      </c>
      <c r="F88" s="2">
        <f t="shared" si="7"/>
        <v>167780000</v>
      </c>
      <c r="G88" s="2">
        <v>380000000</v>
      </c>
      <c r="H88" s="92">
        <f t="shared" si="6"/>
        <v>46200000</v>
      </c>
      <c r="I88" s="153">
        <f xml:space="preserve"> (I87 * J88) + (I87 + C88)</f>
        <v>44759474.1629605</v>
      </c>
      <c r="J88" s="330">
        <v>8.0000000000000002E-3</v>
      </c>
      <c r="K88" s="153">
        <f xml:space="preserve">  K87 * L88 + D88 + K87</f>
        <v>103617152.38734068</v>
      </c>
      <c r="L88" s="330">
        <v>1.7999999999999999E-2</v>
      </c>
      <c r="M88" s="358">
        <f t="shared" si="4"/>
        <v>148376626.55030119</v>
      </c>
      <c r="N88" s="353">
        <f t="shared" si="5"/>
        <v>406796626.55030119</v>
      </c>
    </row>
    <row r="89" spans="1:14" x14ac:dyDescent="0.3">
      <c r="A89" s="270"/>
      <c r="B89" s="317" t="s">
        <v>235</v>
      </c>
      <c r="C89" s="328">
        <v>100000</v>
      </c>
      <c r="D89" s="328">
        <v>400000</v>
      </c>
      <c r="E89" s="8">
        <v>0</v>
      </c>
      <c r="F89" s="2">
        <f t="shared" si="7"/>
        <v>167070000</v>
      </c>
      <c r="G89" s="2">
        <v>380000000</v>
      </c>
      <c r="H89" s="92">
        <f t="shared" si="6"/>
        <v>46620000</v>
      </c>
      <c r="I89" s="153">
        <f xml:space="preserve"> (I88 * J89) + (I88 + C89)</f>
        <v>45217549.956264183</v>
      </c>
      <c r="J89" s="330">
        <v>8.0000000000000002E-3</v>
      </c>
      <c r="K89" s="153">
        <f xml:space="preserve">  K88 * L89 + D89 + K88</f>
        <v>105882261.13031282</v>
      </c>
      <c r="L89" s="330">
        <v>1.7999999999999999E-2</v>
      </c>
      <c r="M89" s="358">
        <f t="shared" si="4"/>
        <v>151099811.086577</v>
      </c>
      <c r="N89" s="353">
        <f t="shared" si="5"/>
        <v>410649811.08657694</v>
      </c>
    </row>
    <row r="90" spans="1:14" x14ac:dyDescent="0.3">
      <c r="A90" s="270"/>
      <c r="B90" s="317" t="s">
        <v>237</v>
      </c>
      <c r="C90" s="328">
        <v>100000</v>
      </c>
      <c r="D90" s="328">
        <v>400000</v>
      </c>
      <c r="E90" s="8">
        <v>0</v>
      </c>
      <c r="F90" s="2">
        <f t="shared" si="7"/>
        <v>166360000</v>
      </c>
      <c r="G90" s="2">
        <v>380000000</v>
      </c>
      <c r="H90" s="92">
        <f t="shared" si="6"/>
        <v>47040000</v>
      </c>
      <c r="I90" s="153">
        <f xml:space="preserve"> (I89 * J90) + (I89 + C90)</f>
        <v>45679290.355914295</v>
      </c>
      <c r="J90" s="330">
        <v>8.0000000000000002E-3</v>
      </c>
      <c r="K90" s="153">
        <f xml:space="preserve">  K89 * L90 + D90 + K89</f>
        <v>108188141.83065845</v>
      </c>
      <c r="L90" s="330">
        <v>1.7999999999999999E-2</v>
      </c>
      <c r="M90" s="358">
        <f t="shared" si="4"/>
        <v>153867432.18657273</v>
      </c>
      <c r="N90" s="353">
        <f t="shared" si="5"/>
        <v>414547432.18657279</v>
      </c>
    </row>
    <row r="91" spans="1:14" x14ac:dyDescent="0.3">
      <c r="A91" s="270"/>
      <c r="B91" s="317" t="s">
        <v>238</v>
      </c>
      <c r="C91" s="328">
        <v>100000</v>
      </c>
      <c r="D91" s="328">
        <v>400000</v>
      </c>
      <c r="E91" s="8">
        <v>0</v>
      </c>
      <c r="F91" s="2">
        <f t="shared" si="7"/>
        <v>165650000</v>
      </c>
      <c r="G91" s="2">
        <v>380000000</v>
      </c>
      <c r="H91" s="92">
        <f t="shared" si="6"/>
        <v>47460000</v>
      </c>
      <c r="I91" s="153">
        <f xml:space="preserve"> (I90 * J91) + (I90 + C91)</f>
        <v>46144724.678761609</v>
      </c>
      <c r="J91" s="330">
        <v>8.0000000000000002E-3</v>
      </c>
      <c r="K91" s="153">
        <f xml:space="preserve">  K90 * L91 + D91 + K90</f>
        <v>110535528.38361031</v>
      </c>
      <c r="L91" s="330">
        <v>1.7999999999999999E-2</v>
      </c>
      <c r="M91" s="358">
        <f t="shared" si="4"/>
        <v>156680253.06237191</v>
      </c>
      <c r="N91" s="353">
        <f t="shared" si="5"/>
        <v>418490253.06237197</v>
      </c>
    </row>
    <row r="92" spans="1:14" x14ac:dyDescent="0.3">
      <c r="A92" s="270"/>
      <c r="B92" s="317" t="s">
        <v>239</v>
      </c>
      <c r="C92" s="328">
        <v>100000</v>
      </c>
      <c r="D92" s="328">
        <v>400000</v>
      </c>
      <c r="E92" s="8">
        <v>0</v>
      </c>
      <c r="F92" s="2">
        <f t="shared" si="7"/>
        <v>164940000</v>
      </c>
      <c r="G92" s="2">
        <v>380000000</v>
      </c>
      <c r="H92" s="92">
        <f t="shared" si="6"/>
        <v>47880000</v>
      </c>
      <c r="I92" s="153">
        <f xml:space="preserve"> (I91 * J92) + (I91 + C92)</f>
        <v>46613882.4761917</v>
      </c>
      <c r="J92" s="330">
        <v>8.0000000000000002E-3</v>
      </c>
      <c r="K92" s="153">
        <f xml:space="preserve">  K91 * L92 + D92 + K91</f>
        <v>112925167.89451529</v>
      </c>
      <c r="L92" s="330">
        <v>1.7999999999999999E-2</v>
      </c>
      <c r="M92" s="358">
        <f t="shared" si="4"/>
        <v>159539050.37070698</v>
      </c>
      <c r="N92" s="353">
        <f t="shared" si="5"/>
        <v>422479050.37070704</v>
      </c>
    </row>
    <row r="93" spans="1:14" x14ac:dyDescent="0.3">
      <c r="A93" s="270"/>
      <c r="B93" s="317" t="s">
        <v>240</v>
      </c>
      <c r="C93" s="328">
        <v>100000</v>
      </c>
      <c r="D93" s="328">
        <v>400000</v>
      </c>
      <c r="E93" s="8">
        <v>0</v>
      </c>
      <c r="F93" s="2">
        <f t="shared" si="7"/>
        <v>164230000</v>
      </c>
      <c r="G93" s="2">
        <v>380000000</v>
      </c>
      <c r="H93" s="92">
        <f t="shared" si="6"/>
        <v>48300000</v>
      </c>
      <c r="I93" s="153">
        <f xml:space="preserve"> (I92 * J93) + (I92 + C93)</f>
        <v>47086793.536001235</v>
      </c>
      <c r="J93" s="330">
        <v>8.0000000000000002E-3</v>
      </c>
      <c r="K93" s="153">
        <f xml:space="preserve">  K92 * L93 + D93 + K92</f>
        <v>115357820.91661656</v>
      </c>
      <c r="L93" s="330">
        <v>1.7999999999999999E-2</v>
      </c>
      <c r="M93" s="358">
        <f t="shared" si="4"/>
        <v>162444614.45261779</v>
      </c>
      <c r="N93" s="353">
        <f t="shared" si="5"/>
        <v>426514614.45261776</v>
      </c>
    </row>
    <row r="94" spans="1:14" s="347" customFormat="1" x14ac:dyDescent="0.3">
      <c r="A94" s="270"/>
      <c r="B94" s="344" t="s">
        <v>241</v>
      </c>
      <c r="C94" s="92">
        <f xml:space="preserve"> 100000 + 3000000</f>
        <v>3100000</v>
      </c>
      <c r="D94" s="92">
        <f xml:space="preserve"> 400000 - 3000000 - 10000000</f>
        <v>-12600000</v>
      </c>
      <c r="E94" s="345">
        <v>0</v>
      </c>
      <c r="F94" s="131">
        <f xml:space="preserve"> F93 - 710000 - 15000000</f>
        <v>148520000</v>
      </c>
      <c r="G94" s="131">
        <v>380000000</v>
      </c>
      <c r="H94" s="92">
        <f t="shared" si="6"/>
        <v>48720000</v>
      </c>
      <c r="I94" s="153">
        <f xml:space="preserve"> (I93 * J94) + (I93 + C94)</f>
        <v>50563487.884289242</v>
      </c>
      <c r="J94" s="346">
        <v>8.0000000000000002E-3</v>
      </c>
      <c r="K94" s="153">
        <f xml:space="preserve">  K93 * L94 + D94 + K93</f>
        <v>104834261.69311565</v>
      </c>
      <c r="L94" s="346">
        <v>1.7999999999999999E-2</v>
      </c>
      <c r="M94" s="360">
        <f t="shared" si="4"/>
        <v>155397749.57740489</v>
      </c>
      <c r="N94" s="353">
        <f t="shared" si="5"/>
        <v>435597749.57740486</v>
      </c>
    </row>
    <row r="95" spans="1:14" x14ac:dyDescent="0.3">
      <c r="A95" s="270">
        <v>2033</v>
      </c>
      <c r="B95" s="317" t="s">
        <v>242</v>
      </c>
      <c r="C95" s="328">
        <v>100000</v>
      </c>
      <c r="D95" s="328">
        <v>400000</v>
      </c>
      <c r="E95" s="8">
        <v>0</v>
      </c>
      <c r="F95" s="2">
        <f t="shared" si="7"/>
        <v>147810000</v>
      </c>
      <c r="G95" s="2">
        <v>380000000</v>
      </c>
      <c r="H95" s="92">
        <f t="shared" si="6"/>
        <v>49140000</v>
      </c>
      <c r="I95" s="153">
        <f xml:space="preserve"> (I94 * J95) + (I94 + C95)</f>
        <v>51067995.787363559</v>
      </c>
      <c r="J95" s="330">
        <v>8.0000000000000002E-3</v>
      </c>
      <c r="K95" s="153">
        <f xml:space="preserve">  K94 * L95 + D95 + K94</f>
        <v>107121278.40359174</v>
      </c>
      <c r="L95" s="330">
        <v>1.7999999999999999E-2</v>
      </c>
      <c r="M95" s="358">
        <f t="shared" si="4"/>
        <v>158189274.19095528</v>
      </c>
      <c r="N95" s="353">
        <f t="shared" si="5"/>
        <v>439519274.19095528</v>
      </c>
    </row>
    <row r="96" spans="1:14" x14ac:dyDescent="0.3">
      <c r="A96" s="270"/>
      <c r="B96" s="317" t="s">
        <v>243</v>
      </c>
      <c r="C96" s="328">
        <v>100000</v>
      </c>
      <c r="D96" s="328">
        <v>400000</v>
      </c>
      <c r="E96" s="8">
        <v>0</v>
      </c>
      <c r="F96" s="2">
        <f t="shared" si="7"/>
        <v>147100000</v>
      </c>
      <c r="G96" s="2">
        <v>380000000</v>
      </c>
      <c r="H96" s="92">
        <f t="shared" si="6"/>
        <v>49560000</v>
      </c>
      <c r="I96" s="153">
        <f xml:space="preserve"> (I95 * J96) + (I95 + C96)</f>
        <v>51576539.753662467</v>
      </c>
      <c r="J96" s="330">
        <v>8.0000000000000002E-3</v>
      </c>
      <c r="K96" s="153">
        <f xml:space="preserve">  K95 * L96 + D96 + K95</f>
        <v>109449461.41485639</v>
      </c>
      <c r="L96" s="330">
        <v>1.7999999999999999E-2</v>
      </c>
      <c r="M96" s="358">
        <f t="shared" si="4"/>
        <v>161026001.16851884</v>
      </c>
      <c r="N96" s="353">
        <f t="shared" si="5"/>
        <v>443486001.16851878</v>
      </c>
    </row>
    <row r="97" spans="1:14" x14ac:dyDescent="0.3">
      <c r="A97" s="270"/>
      <c r="B97" s="317" t="s">
        <v>244</v>
      </c>
      <c r="C97" s="328">
        <v>100000</v>
      </c>
      <c r="D97" s="328">
        <v>400000</v>
      </c>
      <c r="E97" s="8">
        <v>0</v>
      </c>
      <c r="F97" s="2">
        <f t="shared" si="7"/>
        <v>146390000</v>
      </c>
      <c r="G97" s="2">
        <v>380000000</v>
      </c>
      <c r="H97" s="92">
        <f t="shared" si="6"/>
        <v>49980000</v>
      </c>
      <c r="I97" s="153">
        <f xml:space="preserve"> (I96 * J97) + (I96 + C97)</f>
        <v>52089152.071691766</v>
      </c>
      <c r="J97" s="330">
        <v>8.0000000000000002E-3</v>
      </c>
      <c r="K97" s="153">
        <f xml:space="preserve">  K96 * L97 + D97 + K96</f>
        <v>111819551.7203238</v>
      </c>
      <c r="L97" s="330">
        <v>1.7999999999999999E-2</v>
      </c>
      <c r="M97" s="358">
        <f t="shared" si="4"/>
        <v>163908703.79201555</v>
      </c>
      <c r="N97" s="353">
        <f t="shared" si="5"/>
        <v>447498703.79201555</v>
      </c>
    </row>
    <row r="98" spans="1:14" x14ac:dyDescent="0.3">
      <c r="A98" s="270"/>
      <c r="B98" s="317" t="s">
        <v>245</v>
      </c>
      <c r="C98" s="328">
        <v>100000</v>
      </c>
      <c r="D98" s="328">
        <v>400000</v>
      </c>
      <c r="E98" s="8">
        <v>0</v>
      </c>
      <c r="F98" s="2">
        <f t="shared" si="7"/>
        <v>145680000</v>
      </c>
      <c r="G98" s="2">
        <v>380000000</v>
      </c>
      <c r="H98" s="92">
        <f t="shared" si="6"/>
        <v>50400000</v>
      </c>
      <c r="I98" s="153">
        <f xml:space="preserve"> (I97 * J98) + (I97 + C98)</f>
        <v>52605865.288265303</v>
      </c>
      <c r="J98" s="330">
        <v>8.0000000000000002E-3</v>
      </c>
      <c r="K98" s="153">
        <f xml:space="preserve">  K97 * L98 + D98 + K97</f>
        <v>114232303.65128963</v>
      </c>
      <c r="L98" s="330">
        <v>1.7999999999999999E-2</v>
      </c>
      <c r="M98" s="358">
        <f t="shared" si="4"/>
        <v>166838168.93955493</v>
      </c>
      <c r="N98" s="353">
        <f t="shared" si="5"/>
        <v>451558168.93955493</v>
      </c>
    </row>
    <row r="99" spans="1:14" x14ac:dyDescent="0.3">
      <c r="A99" s="270"/>
      <c r="B99" s="317" t="s">
        <v>246</v>
      </c>
      <c r="C99" s="328">
        <v>100000</v>
      </c>
      <c r="D99" s="328">
        <v>400000</v>
      </c>
      <c r="E99" s="8">
        <v>0</v>
      </c>
      <c r="F99" s="2">
        <f t="shared" si="7"/>
        <v>144970000</v>
      </c>
      <c r="G99" s="2">
        <v>380000000</v>
      </c>
      <c r="H99" s="92">
        <f t="shared" si="6"/>
        <v>50820000</v>
      </c>
      <c r="I99" s="153">
        <f xml:space="preserve"> (I98 * J99) + (I98 + C99)</f>
        <v>53126712.210571423</v>
      </c>
      <c r="J99" s="330">
        <v>8.0000000000000002E-3</v>
      </c>
      <c r="K99" s="153">
        <f xml:space="preserve">  K98 * L99 + D99 + K98</f>
        <v>116688485.11701284</v>
      </c>
      <c r="L99" s="330">
        <v>1.7999999999999999E-2</v>
      </c>
      <c r="M99" s="358">
        <f t="shared" si="4"/>
        <v>169815197.32758427</v>
      </c>
      <c r="N99" s="353">
        <f t="shared" si="5"/>
        <v>455665197.32758427</v>
      </c>
    </row>
    <row r="100" spans="1:14" x14ac:dyDescent="0.3">
      <c r="A100" s="270"/>
      <c r="B100" s="317" t="s">
        <v>233</v>
      </c>
      <c r="C100" s="328">
        <v>100000</v>
      </c>
      <c r="D100" s="328">
        <v>400000</v>
      </c>
      <c r="E100" s="8">
        <v>0</v>
      </c>
      <c r="F100" s="2">
        <f t="shared" si="7"/>
        <v>144260000</v>
      </c>
      <c r="G100" s="2">
        <v>380000000</v>
      </c>
      <c r="H100" s="92">
        <f t="shared" si="6"/>
        <v>51240000</v>
      </c>
      <c r="I100" s="153">
        <f xml:space="preserve"> (I99 * J100) + (I99 + C100)</f>
        <v>53651725.908255994</v>
      </c>
      <c r="J100" s="330">
        <v>8.0000000000000002E-3</v>
      </c>
      <c r="K100" s="153">
        <f xml:space="preserve">  K99 * L100 + D100 + K99</f>
        <v>119188877.84911907</v>
      </c>
      <c r="L100" s="330">
        <v>1.7999999999999999E-2</v>
      </c>
      <c r="M100" s="358">
        <f t="shared" si="4"/>
        <v>172840603.75737506</v>
      </c>
      <c r="N100" s="353">
        <f t="shared" si="5"/>
        <v>459820603.757375</v>
      </c>
    </row>
    <row r="101" spans="1:14" x14ac:dyDescent="0.3">
      <c r="A101" s="270"/>
      <c r="B101" s="317" t="s">
        <v>235</v>
      </c>
      <c r="C101" s="328">
        <v>100000</v>
      </c>
      <c r="D101" s="328">
        <v>400000</v>
      </c>
      <c r="E101" s="8">
        <v>0</v>
      </c>
      <c r="F101" s="2">
        <f t="shared" si="7"/>
        <v>143550000</v>
      </c>
      <c r="G101" s="2">
        <v>380000000</v>
      </c>
      <c r="H101" s="92">
        <f t="shared" si="6"/>
        <v>51660000</v>
      </c>
      <c r="I101" s="153">
        <f xml:space="preserve"> (I100 * J101) + (I100 + C101)</f>
        <v>54180939.715522043</v>
      </c>
      <c r="J101" s="330">
        <v>8.0000000000000002E-3</v>
      </c>
      <c r="K101" s="153">
        <f xml:space="preserve">  K100 * L101 + D101 + K100</f>
        <v>121734277.65040322</v>
      </c>
      <c r="L101" s="330">
        <v>1.7999999999999999E-2</v>
      </c>
      <c r="M101" s="358">
        <f t="shared" si="4"/>
        <v>175915217.36592525</v>
      </c>
      <c r="N101" s="353">
        <f t="shared" si="5"/>
        <v>464025217.36592531</v>
      </c>
    </row>
    <row r="102" spans="1:14" x14ac:dyDescent="0.3">
      <c r="A102" s="270"/>
      <c r="B102" s="317" t="s">
        <v>237</v>
      </c>
      <c r="C102" s="328">
        <v>100000</v>
      </c>
      <c r="D102" s="328">
        <v>400000</v>
      </c>
      <c r="E102" s="8">
        <v>0</v>
      </c>
      <c r="F102" s="2">
        <f t="shared" si="7"/>
        <v>142840000</v>
      </c>
      <c r="G102" s="2">
        <v>380000000</v>
      </c>
      <c r="H102" s="92">
        <f t="shared" si="6"/>
        <v>52080000</v>
      </c>
      <c r="I102" s="153">
        <f xml:space="preserve"> (I101 * J102) + (I101 + C102)</f>
        <v>54714387.233246222</v>
      </c>
      <c r="J102" s="330">
        <v>8.0000000000000002E-3</v>
      </c>
      <c r="K102" s="153">
        <f xml:space="preserve">  K101 * L102 + D102 + K101</f>
        <v>124325494.64811048</v>
      </c>
      <c r="L102" s="330">
        <v>1.7999999999999999E-2</v>
      </c>
      <c r="M102" s="358">
        <f t="shared" si="4"/>
        <v>179039881.88135672</v>
      </c>
      <c r="N102" s="353">
        <f t="shared" si="5"/>
        <v>468279881.88135672</v>
      </c>
    </row>
    <row r="103" spans="1:14" x14ac:dyDescent="0.3">
      <c r="A103" s="270"/>
      <c r="B103" s="317" t="s">
        <v>238</v>
      </c>
      <c r="C103" s="328">
        <v>100000</v>
      </c>
      <c r="D103" s="328">
        <v>400000</v>
      </c>
      <c r="E103" s="8">
        <v>0</v>
      </c>
      <c r="F103" s="2">
        <f t="shared" si="7"/>
        <v>142130000</v>
      </c>
      <c r="G103" s="2">
        <v>380000000</v>
      </c>
      <c r="H103" s="92">
        <f t="shared" si="6"/>
        <v>52500000</v>
      </c>
      <c r="I103" s="153">
        <f xml:space="preserve"> (I102 * J103) + (I102 + C103)</f>
        <v>55252102.331112191</v>
      </c>
      <c r="J103" s="330">
        <v>8.0000000000000002E-3</v>
      </c>
      <c r="K103" s="153">
        <f xml:space="preserve">  K102 * L103 + D103 + K102</f>
        <v>126963353.55177647</v>
      </c>
      <c r="L103" s="330">
        <v>1.7999999999999999E-2</v>
      </c>
      <c r="M103" s="358">
        <f t="shared" si="4"/>
        <v>182215455.88288867</v>
      </c>
      <c r="N103" s="353">
        <f t="shared" si="5"/>
        <v>472585455.88288867</v>
      </c>
    </row>
    <row r="104" spans="1:14" x14ac:dyDescent="0.3">
      <c r="A104" s="270"/>
      <c r="B104" s="317" t="s">
        <v>239</v>
      </c>
      <c r="C104" s="328">
        <v>100000</v>
      </c>
      <c r="D104" s="328">
        <v>400000</v>
      </c>
      <c r="E104" s="8">
        <v>0</v>
      </c>
      <c r="F104" s="2">
        <f t="shared" si="7"/>
        <v>141420000</v>
      </c>
      <c r="G104" s="2">
        <v>380000000</v>
      </c>
      <c r="H104" s="92">
        <f t="shared" si="6"/>
        <v>52920000</v>
      </c>
      <c r="I104" s="153">
        <f xml:space="preserve"> (I103 * J104) + (I103 + C104)</f>
        <v>55794119.149761088</v>
      </c>
      <c r="J104" s="330">
        <v>8.0000000000000002E-3</v>
      </c>
      <c r="K104" s="153">
        <f xml:space="preserve">  K103 * L104 + D104 + K103</f>
        <v>129648693.91570845</v>
      </c>
      <c r="L104" s="330">
        <v>1.7999999999999999E-2</v>
      </c>
      <c r="M104" s="358">
        <f t="shared" si="4"/>
        <v>185442813.06546953</v>
      </c>
      <c r="N104" s="353">
        <f t="shared" si="5"/>
        <v>476942813.0654695</v>
      </c>
    </row>
    <row r="105" spans="1:14" x14ac:dyDescent="0.3">
      <c r="A105" s="270"/>
      <c r="B105" s="317" t="s">
        <v>240</v>
      </c>
      <c r="C105" s="328">
        <v>100000</v>
      </c>
      <c r="D105" s="328">
        <v>400000</v>
      </c>
      <c r="E105" s="8">
        <v>0</v>
      </c>
      <c r="F105" s="2">
        <f t="shared" si="7"/>
        <v>140710000</v>
      </c>
      <c r="G105" s="2">
        <v>380000000</v>
      </c>
      <c r="H105" s="92">
        <f t="shared" si="6"/>
        <v>53340000</v>
      </c>
      <c r="I105" s="153">
        <f xml:space="preserve"> (I104 * J105) + (I104 + C105)</f>
        <v>56340472.102959178</v>
      </c>
      <c r="J105" s="330">
        <v>8.0000000000000002E-3</v>
      </c>
      <c r="K105" s="153">
        <f xml:space="preserve">  K104 * L105 + D105 + K104</f>
        <v>132382370.4061912</v>
      </c>
      <c r="L105" s="330">
        <v>1.7999999999999999E-2</v>
      </c>
      <c r="M105" s="358">
        <f t="shared" si="4"/>
        <v>188722842.50915039</v>
      </c>
      <c r="N105" s="353">
        <f t="shared" si="5"/>
        <v>481352842.50915039</v>
      </c>
    </row>
    <row r="106" spans="1:14" s="347" customFormat="1" x14ac:dyDescent="0.3">
      <c r="A106" s="270"/>
      <c r="B106" s="344" t="s">
        <v>241</v>
      </c>
      <c r="C106" s="92">
        <f xml:space="preserve"> 100000 + 3000000</f>
        <v>3100000</v>
      </c>
      <c r="D106" s="92">
        <f xml:space="preserve"> 400000 - 3000000 - 10000000</f>
        <v>-12600000</v>
      </c>
      <c r="E106" s="345">
        <v>0</v>
      </c>
      <c r="F106" s="131">
        <f xml:space="preserve"> F105 - 710000 - 15000000</f>
        <v>125000000</v>
      </c>
      <c r="G106" s="131">
        <v>380000000</v>
      </c>
      <c r="H106" s="92">
        <f t="shared" si="6"/>
        <v>53760000</v>
      </c>
      <c r="I106" s="153">
        <f xml:space="preserve"> (I105 * J106) + (I105 + C106)</f>
        <v>59891195.879782856</v>
      </c>
      <c r="J106" s="346">
        <v>8.0000000000000002E-3</v>
      </c>
      <c r="K106" s="153">
        <f xml:space="preserve">  K105 * L106 + D106 + K105</f>
        <v>122165253.07350264</v>
      </c>
      <c r="L106" s="346">
        <v>1.7999999999999999E-2</v>
      </c>
      <c r="M106" s="360">
        <f t="shared" si="4"/>
        <v>182056448.95328552</v>
      </c>
      <c r="N106" s="353">
        <f t="shared" si="5"/>
        <v>490816448.95328546</v>
      </c>
    </row>
    <row r="107" spans="1:14" x14ac:dyDescent="0.3">
      <c r="A107" s="270">
        <v>2034</v>
      </c>
      <c r="B107" s="317" t="s">
        <v>242</v>
      </c>
      <c r="C107" s="328">
        <v>100000</v>
      </c>
      <c r="D107" s="328">
        <v>400000</v>
      </c>
      <c r="E107" s="8">
        <v>0</v>
      </c>
      <c r="F107" s="2">
        <f t="shared" si="7"/>
        <v>124290000</v>
      </c>
      <c r="G107" s="2">
        <v>380000000</v>
      </c>
      <c r="H107" s="92">
        <f t="shared" si="6"/>
        <v>54180000</v>
      </c>
      <c r="I107" s="153">
        <f xml:space="preserve"> (I106 * J107) + (I106 + C107)</f>
        <v>60470325.446821116</v>
      </c>
      <c r="J107" s="330">
        <v>8.0000000000000002E-3</v>
      </c>
      <c r="K107" s="153">
        <f xml:space="preserve">  K106 * L107 + D107 + K106</f>
        <v>124764227.62882569</v>
      </c>
      <c r="L107" s="330">
        <v>1.7999999999999999E-2</v>
      </c>
      <c r="M107" s="358">
        <f t="shared" si="4"/>
        <v>185234553.07564682</v>
      </c>
      <c r="N107" s="353">
        <f t="shared" si="5"/>
        <v>495124553.07564688</v>
      </c>
    </row>
    <row r="108" spans="1:14" x14ac:dyDescent="0.3">
      <c r="A108" s="270"/>
      <c r="B108" s="317" t="s">
        <v>243</v>
      </c>
      <c r="C108" s="328">
        <v>100000</v>
      </c>
      <c r="D108" s="328">
        <v>400000</v>
      </c>
      <c r="E108" s="8">
        <v>0</v>
      </c>
      <c r="F108" s="2">
        <f t="shared" si="7"/>
        <v>123580000</v>
      </c>
      <c r="G108" s="2">
        <v>380000000</v>
      </c>
      <c r="H108" s="92">
        <f t="shared" si="6"/>
        <v>54600000</v>
      </c>
      <c r="I108" s="153">
        <f xml:space="preserve"> (I107 * J108) + (I107 + C108)</f>
        <v>61054088.050395682</v>
      </c>
      <c r="J108" s="330">
        <v>8.0000000000000002E-3</v>
      </c>
      <c r="K108" s="153">
        <f xml:space="preserve">  K107 * L108 + D108 + K107</f>
        <v>127409983.72614455</v>
      </c>
      <c r="L108" s="330">
        <v>1.7999999999999999E-2</v>
      </c>
      <c r="M108" s="358">
        <f t="shared" si="4"/>
        <v>188464071.77654022</v>
      </c>
      <c r="N108" s="353">
        <f t="shared" si="5"/>
        <v>499484071.77654028</v>
      </c>
    </row>
    <row r="109" spans="1:14" x14ac:dyDescent="0.3">
      <c r="A109" s="270"/>
      <c r="B109" s="317" t="s">
        <v>244</v>
      </c>
      <c r="C109" s="328">
        <v>100000</v>
      </c>
      <c r="D109" s="328">
        <v>400000</v>
      </c>
      <c r="E109" s="8">
        <v>0</v>
      </c>
      <c r="F109" s="2">
        <f t="shared" si="7"/>
        <v>122870000</v>
      </c>
      <c r="G109" s="2">
        <v>380000000</v>
      </c>
      <c r="H109" s="92">
        <f t="shared" si="6"/>
        <v>55020000</v>
      </c>
      <c r="I109" s="153">
        <f xml:space="preserve"> (I108 * J109) + (I108 + C109)</f>
        <v>61642520.754798844</v>
      </c>
      <c r="J109" s="330">
        <v>8.0000000000000002E-3</v>
      </c>
      <c r="K109" s="153">
        <f xml:space="preserve">  K108 * L109 + D109 + K108</f>
        <v>130103363.43321516</v>
      </c>
      <c r="L109" s="330">
        <v>1.7999999999999999E-2</v>
      </c>
      <c r="M109" s="358">
        <f t="shared" si="4"/>
        <v>191745884.188014</v>
      </c>
      <c r="N109" s="353">
        <f t="shared" si="5"/>
        <v>503895884.18801403</v>
      </c>
    </row>
    <row r="110" spans="1:14" x14ac:dyDescent="0.3">
      <c r="A110" s="270"/>
      <c r="B110" s="317" t="s">
        <v>245</v>
      </c>
      <c r="C110" s="328">
        <v>100000</v>
      </c>
      <c r="D110" s="328">
        <v>400000</v>
      </c>
      <c r="E110" s="8">
        <v>0</v>
      </c>
      <c r="F110" s="2">
        <f t="shared" si="7"/>
        <v>122160000</v>
      </c>
      <c r="G110" s="2">
        <v>380000000</v>
      </c>
      <c r="H110" s="92">
        <f t="shared" si="6"/>
        <v>55440000</v>
      </c>
      <c r="I110" s="153">
        <f xml:space="preserve"> (I109 * J110) + (I109 + C110)</f>
        <v>62235660.920837238</v>
      </c>
      <c r="J110" s="330">
        <v>8.0000000000000002E-3</v>
      </c>
      <c r="K110" s="153">
        <f xml:space="preserve">  K109 * L110 + D110 + K109</f>
        <v>132845223.97501303</v>
      </c>
      <c r="L110" s="330">
        <v>1.7999999999999999E-2</v>
      </c>
      <c r="M110" s="358">
        <f t="shared" si="4"/>
        <v>195080884.89585027</v>
      </c>
      <c r="N110" s="353">
        <f t="shared" si="5"/>
        <v>508360884.8958503</v>
      </c>
    </row>
    <row r="111" spans="1:14" x14ac:dyDescent="0.3">
      <c r="A111" s="270"/>
      <c r="B111" s="317" t="s">
        <v>246</v>
      </c>
      <c r="C111" s="328">
        <v>100000</v>
      </c>
      <c r="D111" s="328">
        <v>400000</v>
      </c>
      <c r="E111" s="8">
        <v>0</v>
      </c>
      <c r="F111" s="2">
        <f t="shared" si="7"/>
        <v>121450000</v>
      </c>
      <c r="G111" s="2">
        <v>380000000</v>
      </c>
      <c r="H111" s="92">
        <f t="shared" si="6"/>
        <v>55860000</v>
      </c>
      <c r="I111" s="153">
        <f xml:space="preserve"> (I110 * J111) + (I110 + C111)</f>
        <v>62833546.208203934</v>
      </c>
      <c r="J111" s="330">
        <v>8.0000000000000002E-3</v>
      </c>
      <c r="K111" s="153">
        <f xml:space="preserve">  K110 * L111 + D111 + K110</f>
        <v>135636438.00656328</v>
      </c>
      <c r="L111" s="330">
        <v>1.7999999999999999E-2</v>
      </c>
      <c r="M111" s="358">
        <f t="shared" si="4"/>
        <v>198469984.21476722</v>
      </c>
      <c r="N111" s="353">
        <f t="shared" si="5"/>
        <v>512879984.21476722</v>
      </c>
    </row>
    <row r="112" spans="1:14" x14ac:dyDescent="0.3">
      <c r="A112" s="270"/>
      <c r="B112" s="317" t="s">
        <v>233</v>
      </c>
      <c r="C112" s="328">
        <v>100000</v>
      </c>
      <c r="D112" s="328">
        <v>400000</v>
      </c>
      <c r="E112" s="8">
        <v>0</v>
      </c>
      <c r="F112" s="2">
        <f t="shared" si="7"/>
        <v>120740000</v>
      </c>
      <c r="G112" s="2">
        <v>380000000</v>
      </c>
      <c r="H112" s="92">
        <f t="shared" si="6"/>
        <v>56280000</v>
      </c>
      <c r="I112" s="153">
        <f xml:space="preserve"> (I111 * J112) + (I111 + C112)</f>
        <v>63436214.577869564</v>
      </c>
      <c r="J112" s="330">
        <v>8.0000000000000002E-3</v>
      </c>
      <c r="K112" s="153">
        <f xml:space="preserve">  K111 * L112 + D112 + K111</f>
        <v>138477893.89068142</v>
      </c>
      <c r="L112" s="330">
        <v>1.7999999999999999E-2</v>
      </c>
      <c r="M112" s="358">
        <f t="shared" si="4"/>
        <v>201914108.46855098</v>
      </c>
      <c r="N112" s="353">
        <f t="shared" si="5"/>
        <v>517454108.46855092</v>
      </c>
    </row>
    <row r="113" spans="1:14" x14ac:dyDescent="0.3">
      <c r="A113" s="270"/>
      <c r="B113" s="317" t="s">
        <v>235</v>
      </c>
      <c r="C113" s="328">
        <v>100000</v>
      </c>
      <c r="D113" s="328">
        <v>400000</v>
      </c>
      <c r="E113" s="8">
        <v>0</v>
      </c>
      <c r="F113" s="2">
        <f t="shared" si="7"/>
        <v>120030000</v>
      </c>
      <c r="G113" s="2">
        <v>380000000</v>
      </c>
      <c r="H113" s="92">
        <f t="shared" si="6"/>
        <v>56700000</v>
      </c>
      <c r="I113" s="153">
        <f xml:space="preserve"> (I112 * J113) + (I112 + C113)</f>
        <v>64043704.29449252</v>
      </c>
      <c r="J113" s="330">
        <v>8.0000000000000002E-3</v>
      </c>
      <c r="K113" s="153">
        <f xml:space="preserve">  K112 * L113 + D113 + K112</f>
        <v>141370495.9807137</v>
      </c>
      <c r="L113" s="330">
        <v>1.7999999999999999E-2</v>
      </c>
      <c r="M113" s="358">
        <f t="shared" si="4"/>
        <v>205414200.27520621</v>
      </c>
      <c r="N113" s="353">
        <f t="shared" si="5"/>
        <v>522084200.27520621</v>
      </c>
    </row>
    <row r="114" spans="1:14" x14ac:dyDescent="0.3">
      <c r="A114" s="270"/>
      <c r="B114" s="317" t="s">
        <v>237</v>
      </c>
      <c r="C114" s="328">
        <v>100000</v>
      </c>
      <c r="D114" s="328">
        <v>400000</v>
      </c>
      <c r="E114" s="8">
        <v>0</v>
      </c>
      <c r="F114" s="2">
        <f t="shared" si="7"/>
        <v>119320000</v>
      </c>
      <c r="G114" s="2">
        <v>380000000</v>
      </c>
      <c r="H114" s="92">
        <f t="shared" si="6"/>
        <v>57120000</v>
      </c>
      <c r="I114" s="153">
        <f xml:space="preserve"> (I113 * J114) + (I113 + C114)</f>
        <v>64656053.92884846</v>
      </c>
      <c r="J114" s="330">
        <v>8.0000000000000002E-3</v>
      </c>
      <c r="K114" s="153">
        <f xml:space="preserve">  K113 * L114 + D114 + K113</f>
        <v>144315164.90836653</v>
      </c>
      <c r="L114" s="330">
        <v>1.7999999999999999E-2</v>
      </c>
      <c r="M114" s="358">
        <f t="shared" si="4"/>
        <v>208971218.83721501</v>
      </c>
      <c r="N114" s="353">
        <f t="shared" si="5"/>
        <v>526771218.83721495</v>
      </c>
    </row>
    <row r="115" spans="1:14" x14ac:dyDescent="0.3">
      <c r="A115" s="270"/>
      <c r="B115" s="317" t="s">
        <v>238</v>
      </c>
      <c r="C115" s="328">
        <v>100000</v>
      </c>
      <c r="D115" s="328">
        <v>400000</v>
      </c>
      <c r="E115" s="8">
        <v>0</v>
      </c>
      <c r="F115" s="2">
        <f t="shared" si="7"/>
        <v>118610000</v>
      </c>
      <c r="G115" s="2">
        <v>380000000</v>
      </c>
      <c r="H115" s="92">
        <f t="shared" si="6"/>
        <v>57540000</v>
      </c>
      <c r="I115" s="153">
        <f xml:space="preserve"> (I114 * J115) + (I114 + C115)</f>
        <v>65273302.360279247</v>
      </c>
      <c r="J115" s="330">
        <v>8.0000000000000002E-3</v>
      </c>
      <c r="K115" s="153">
        <f xml:space="preserve">  K114 * L115 + D115 + K114</f>
        <v>147312837.87671712</v>
      </c>
      <c r="L115" s="330">
        <v>1.7999999999999999E-2</v>
      </c>
      <c r="M115" s="358">
        <f t="shared" si="4"/>
        <v>212586140.23699635</v>
      </c>
      <c r="N115" s="353">
        <f t="shared" si="5"/>
        <v>531516140.23699641</v>
      </c>
    </row>
    <row r="116" spans="1:14" x14ac:dyDescent="0.3">
      <c r="A116" s="270"/>
      <c r="B116" s="317" t="s">
        <v>239</v>
      </c>
      <c r="C116" s="328">
        <v>100000</v>
      </c>
      <c r="D116" s="328">
        <v>400000</v>
      </c>
      <c r="E116" s="8">
        <v>0</v>
      </c>
      <c r="F116" s="2">
        <f t="shared" si="7"/>
        <v>117900000</v>
      </c>
      <c r="G116" s="2">
        <v>380000000</v>
      </c>
      <c r="H116" s="92">
        <f t="shared" si="6"/>
        <v>57960000</v>
      </c>
      <c r="I116" s="153">
        <f xml:space="preserve"> (I115 * J116) + (I115 + C116)</f>
        <v>65895488.779161483</v>
      </c>
      <c r="J116" s="330">
        <v>8.0000000000000002E-3</v>
      </c>
      <c r="K116" s="153">
        <f xml:space="preserve">  K115 * L116 + D116 + K115</f>
        <v>150364468.95849803</v>
      </c>
      <c r="L116" s="330">
        <v>1.7999999999999999E-2</v>
      </c>
      <c r="M116" s="358">
        <f t="shared" si="4"/>
        <v>216259957.73765951</v>
      </c>
      <c r="N116" s="353">
        <f t="shared" si="5"/>
        <v>536319957.73765945</v>
      </c>
    </row>
    <row r="117" spans="1:14" x14ac:dyDescent="0.3">
      <c r="A117" s="270"/>
      <c r="B117" s="317" t="s">
        <v>240</v>
      </c>
      <c r="C117" s="328">
        <v>100000</v>
      </c>
      <c r="D117" s="328">
        <v>400000</v>
      </c>
      <c r="E117" s="8">
        <v>0</v>
      </c>
      <c r="F117" s="2">
        <f t="shared" si="7"/>
        <v>117190000</v>
      </c>
      <c r="G117" s="2">
        <v>380000000</v>
      </c>
      <c r="H117" s="92">
        <f t="shared" si="6"/>
        <v>58380000</v>
      </c>
      <c r="I117" s="153">
        <f xml:space="preserve"> (I116 * J117) + (I116 + C117)</f>
        <v>66522652.689394772</v>
      </c>
      <c r="J117" s="330">
        <v>8.0000000000000002E-3</v>
      </c>
      <c r="K117" s="153">
        <f xml:space="preserve">  K116 * L117 + D117 + K116</f>
        <v>153471029.39975101</v>
      </c>
      <c r="L117" s="330">
        <v>1.7999999999999999E-2</v>
      </c>
      <c r="M117" s="358">
        <f t="shared" si="4"/>
        <v>219993682.08914578</v>
      </c>
      <c r="N117" s="353">
        <f t="shared" si="5"/>
        <v>541183682.08914578</v>
      </c>
    </row>
    <row r="118" spans="1:14" s="347" customFormat="1" x14ac:dyDescent="0.3">
      <c r="A118" s="270"/>
      <c r="B118" s="344" t="s">
        <v>241</v>
      </c>
      <c r="C118" s="92">
        <f xml:space="preserve"> 100000 + 3000000</f>
        <v>3100000</v>
      </c>
      <c r="D118" s="92">
        <f xml:space="preserve"> 400000 - 3000000 - 10000000</f>
        <v>-12600000</v>
      </c>
      <c r="E118" s="345">
        <v>0</v>
      </c>
      <c r="F118" s="131">
        <f xml:space="preserve"> F117 - 710000 - 15000000</f>
        <v>101480000</v>
      </c>
      <c r="G118" s="131">
        <v>380000000</v>
      </c>
      <c r="H118" s="92">
        <f t="shared" si="6"/>
        <v>58800000</v>
      </c>
      <c r="I118" s="153">
        <f xml:space="preserve"> (I117 * J118) + (I117 + C118)</f>
        <v>70154833.910909936</v>
      </c>
      <c r="J118" s="346">
        <v>8.0000000000000002E-3</v>
      </c>
      <c r="K118" s="153">
        <f xml:space="preserve">  K117 * L118 + D118 + K117</f>
        <v>143633507.92894652</v>
      </c>
      <c r="L118" s="346">
        <v>1.7999999999999999E-2</v>
      </c>
      <c r="M118" s="360">
        <f t="shared" si="4"/>
        <v>213788341.83985645</v>
      </c>
      <c r="N118" s="353">
        <f t="shared" si="5"/>
        <v>551108341.83985639</v>
      </c>
    </row>
    <row r="119" spans="1:14" x14ac:dyDescent="0.3">
      <c r="A119" s="270">
        <v>2035</v>
      </c>
      <c r="B119" s="317" t="s">
        <v>242</v>
      </c>
      <c r="C119" s="328">
        <v>100000</v>
      </c>
      <c r="D119" s="328">
        <v>400000</v>
      </c>
      <c r="E119" s="8">
        <v>0</v>
      </c>
      <c r="F119" s="2">
        <f t="shared" si="7"/>
        <v>100770000</v>
      </c>
      <c r="G119" s="2">
        <v>380000000</v>
      </c>
      <c r="H119" s="92">
        <f t="shared" si="6"/>
        <v>59220000</v>
      </c>
      <c r="I119" s="153">
        <f xml:space="preserve"> (I118 * J119) + (I118 + C119)</f>
        <v>70816072.582197219</v>
      </c>
      <c r="J119" s="330">
        <v>8.0000000000000002E-3</v>
      </c>
      <c r="K119" s="153">
        <f xml:space="preserve">  K118 * L119 + D119 + K118</f>
        <v>146618911.07166755</v>
      </c>
      <c r="L119" s="330">
        <v>1.7999999999999999E-2</v>
      </c>
      <c r="M119" s="358">
        <f t="shared" si="4"/>
        <v>217434983.65386477</v>
      </c>
      <c r="N119" s="353">
        <f t="shared" si="5"/>
        <v>555884983.65386474</v>
      </c>
    </row>
    <row r="120" spans="1:14" x14ac:dyDescent="0.3">
      <c r="A120" s="270"/>
      <c r="B120" s="317" t="s">
        <v>243</v>
      </c>
      <c r="C120" s="328">
        <v>100000</v>
      </c>
      <c r="D120" s="328">
        <v>400000</v>
      </c>
      <c r="E120" s="8">
        <v>0</v>
      </c>
      <c r="F120" s="2">
        <f t="shared" si="7"/>
        <v>100060000</v>
      </c>
      <c r="G120" s="2">
        <v>380000000</v>
      </c>
      <c r="H120" s="92">
        <f t="shared" si="6"/>
        <v>59640000</v>
      </c>
      <c r="I120" s="153">
        <f xml:space="preserve"> (I119 * J120) + (I119 + C120)</f>
        <v>71482601.162854791</v>
      </c>
      <c r="J120" s="330">
        <v>8.0000000000000002E-3</v>
      </c>
      <c r="K120" s="153">
        <f xml:space="preserve">  K119 * L120 + D120 + K119</f>
        <v>149658051.47095758</v>
      </c>
      <c r="L120" s="330">
        <v>1.7999999999999999E-2</v>
      </c>
      <c r="M120" s="358">
        <f t="shared" si="4"/>
        <v>221140652.63381237</v>
      </c>
      <c r="N120" s="353">
        <f t="shared" si="5"/>
        <v>560720652.63381243</v>
      </c>
    </row>
    <row r="121" spans="1:14" x14ac:dyDescent="0.3">
      <c r="A121" s="270"/>
      <c r="B121" s="317" t="s">
        <v>244</v>
      </c>
      <c r="C121" s="328">
        <v>100000</v>
      </c>
      <c r="D121" s="328">
        <v>400000</v>
      </c>
      <c r="E121" s="8">
        <v>0</v>
      </c>
      <c r="F121" s="2">
        <f t="shared" si="7"/>
        <v>99350000</v>
      </c>
      <c r="G121" s="2">
        <v>380000000</v>
      </c>
      <c r="H121" s="92">
        <f t="shared" si="6"/>
        <v>60060000</v>
      </c>
      <c r="I121" s="153">
        <f xml:space="preserve"> (I120 * J121) + (I120 + C121)</f>
        <v>72154461.972157627</v>
      </c>
      <c r="J121" s="330">
        <v>8.0000000000000002E-3</v>
      </c>
      <c r="K121" s="153">
        <f xml:space="preserve">  K120 * L121 + D121 + K120</f>
        <v>152751896.3974348</v>
      </c>
      <c r="L121" s="330">
        <v>1.7999999999999999E-2</v>
      </c>
      <c r="M121" s="358">
        <f t="shared" si="4"/>
        <v>224906358.36959243</v>
      </c>
      <c r="N121" s="353">
        <f t="shared" si="5"/>
        <v>565616358.36959243</v>
      </c>
    </row>
    <row r="122" spans="1:14" x14ac:dyDescent="0.3">
      <c r="A122" s="270"/>
      <c r="B122" s="317" t="s">
        <v>245</v>
      </c>
      <c r="C122" s="328">
        <v>100000</v>
      </c>
      <c r="D122" s="328">
        <v>400000</v>
      </c>
      <c r="E122" s="8">
        <v>0</v>
      </c>
      <c r="F122" s="2">
        <f t="shared" si="7"/>
        <v>98640000</v>
      </c>
      <c r="G122" s="2">
        <v>380000000</v>
      </c>
      <c r="H122" s="92">
        <f t="shared" si="6"/>
        <v>60480000</v>
      </c>
      <c r="I122" s="153">
        <f xml:space="preserve"> (I121 * J122) + (I121 + C122)</f>
        <v>72831697.667934895</v>
      </c>
      <c r="J122" s="330">
        <v>8.0000000000000002E-3</v>
      </c>
      <c r="K122" s="153">
        <f xml:space="preserve">  K121 * L122 + D122 + K121</f>
        <v>155901430.53258863</v>
      </c>
      <c r="L122" s="330">
        <v>1.7999999999999999E-2</v>
      </c>
      <c r="M122" s="358">
        <f t="shared" si="4"/>
        <v>228733128.20052353</v>
      </c>
      <c r="N122" s="353">
        <f t="shared" si="5"/>
        <v>570573128.2005235</v>
      </c>
    </row>
    <row r="123" spans="1:14" x14ac:dyDescent="0.3">
      <c r="A123" s="270"/>
      <c r="B123" s="317" t="s">
        <v>246</v>
      </c>
      <c r="C123" s="328">
        <v>100000</v>
      </c>
      <c r="D123" s="328">
        <v>400000</v>
      </c>
      <c r="E123" s="8">
        <v>0</v>
      </c>
      <c r="F123" s="2">
        <f t="shared" si="7"/>
        <v>97930000</v>
      </c>
      <c r="G123" s="2">
        <v>380000000</v>
      </c>
      <c r="H123" s="92">
        <f t="shared" si="6"/>
        <v>60900000</v>
      </c>
      <c r="I123" s="153">
        <f xml:space="preserve"> (I122 * J123) + (I122 + C123)</f>
        <v>73514351.249278367</v>
      </c>
      <c r="J123" s="330">
        <v>8.0000000000000002E-3</v>
      </c>
      <c r="K123" s="153">
        <f xml:space="preserve">  K122 * L123 + D123 + K122</f>
        <v>159107656.28217521</v>
      </c>
      <c r="L123" s="330">
        <v>1.7999999999999999E-2</v>
      </c>
      <c r="M123" s="358">
        <f t="shared" si="4"/>
        <v>232622007.53145358</v>
      </c>
      <c r="N123" s="353">
        <f t="shared" si="5"/>
        <v>575592007.53145361</v>
      </c>
    </row>
    <row r="124" spans="1:14" x14ac:dyDescent="0.3">
      <c r="A124" s="270"/>
      <c r="B124" s="317" t="s">
        <v>233</v>
      </c>
      <c r="C124" s="328">
        <v>100000</v>
      </c>
      <c r="D124" s="328">
        <v>400000</v>
      </c>
      <c r="E124" s="8">
        <v>0</v>
      </c>
      <c r="F124" s="2">
        <f t="shared" si="7"/>
        <v>97220000</v>
      </c>
      <c r="G124" s="2">
        <v>380000000</v>
      </c>
      <c r="H124" s="92">
        <f t="shared" si="6"/>
        <v>61320000</v>
      </c>
      <c r="I124" s="153">
        <f xml:space="preserve"> (I123 * J124) + (I123 + C124)</f>
        <v>74202466.059272587</v>
      </c>
      <c r="J124" s="330">
        <v>8.0000000000000002E-3</v>
      </c>
      <c r="K124" s="153">
        <f xml:space="preserve">  K123 * L124 + D124 + K123</f>
        <v>162371594.09525436</v>
      </c>
      <c r="L124" s="330">
        <v>1.7999999999999999E-2</v>
      </c>
      <c r="M124" s="358">
        <f t="shared" si="4"/>
        <v>236574060.15452695</v>
      </c>
      <c r="N124" s="353">
        <f t="shared" si="5"/>
        <v>580674060.15452695</v>
      </c>
    </row>
    <row r="125" spans="1:14" x14ac:dyDescent="0.3">
      <c r="A125" s="270"/>
      <c r="B125" s="317" t="s">
        <v>235</v>
      </c>
      <c r="C125" s="328">
        <v>100000</v>
      </c>
      <c r="D125" s="328">
        <v>400000</v>
      </c>
      <c r="E125" s="8">
        <v>0</v>
      </c>
      <c r="F125" s="2">
        <f t="shared" si="7"/>
        <v>96510000</v>
      </c>
      <c r="G125" s="2">
        <v>380000000</v>
      </c>
      <c r="H125" s="92">
        <f t="shared" si="6"/>
        <v>61740000</v>
      </c>
      <c r="I125" s="153">
        <f xml:space="preserve"> (I124 * J125) + (I124 + C125)</f>
        <v>74896085.787746772</v>
      </c>
      <c r="J125" s="330">
        <v>8.0000000000000002E-3</v>
      </c>
      <c r="K125" s="153">
        <f xml:space="preserve">  K124 * L125 + D125 + K124</f>
        <v>165694282.78896895</v>
      </c>
      <c r="L125" s="330">
        <v>1.7999999999999999E-2</v>
      </c>
      <c r="M125" s="358">
        <f t="shared" si="4"/>
        <v>240590368.57671571</v>
      </c>
      <c r="N125" s="353">
        <f t="shared" si="5"/>
        <v>585820368.57671571</v>
      </c>
    </row>
    <row r="126" spans="1:14" x14ac:dyDescent="0.3">
      <c r="A126" s="270"/>
      <c r="B126" s="317" t="s">
        <v>237</v>
      </c>
      <c r="C126" s="328">
        <v>100000</v>
      </c>
      <c r="D126" s="328">
        <v>400000</v>
      </c>
      <c r="E126" s="8">
        <v>0</v>
      </c>
      <c r="F126" s="2">
        <f t="shared" si="7"/>
        <v>95800000</v>
      </c>
      <c r="G126" s="2">
        <v>380000000</v>
      </c>
      <c r="H126" s="92">
        <f t="shared" si="6"/>
        <v>62160000</v>
      </c>
      <c r="I126" s="153">
        <f xml:space="preserve"> (I125 * J126) + (I125 + C126)</f>
        <v>75595254.474048749</v>
      </c>
      <c r="J126" s="330">
        <v>8.0000000000000002E-3</v>
      </c>
      <c r="K126" s="153">
        <f xml:space="preserve">  K125 * L126 + D126 + K125</f>
        <v>169076779.87917039</v>
      </c>
      <c r="L126" s="330">
        <v>1.7999999999999999E-2</v>
      </c>
      <c r="M126" s="358">
        <f t="shared" si="4"/>
        <v>244672034.35321915</v>
      </c>
      <c r="N126" s="353">
        <f t="shared" si="5"/>
        <v>591032034.35321915</v>
      </c>
    </row>
    <row r="127" spans="1:14" x14ac:dyDescent="0.3">
      <c r="A127" s="270"/>
      <c r="B127" s="317" t="s">
        <v>238</v>
      </c>
      <c r="C127" s="328">
        <v>100000</v>
      </c>
      <c r="D127" s="328">
        <v>400000</v>
      </c>
      <c r="E127" s="8">
        <v>0</v>
      </c>
      <c r="F127" s="2">
        <f t="shared" si="7"/>
        <v>95090000</v>
      </c>
      <c r="G127" s="2">
        <v>380000000</v>
      </c>
      <c r="H127" s="92">
        <f t="shared" si="6"/>
        <v>62580000</v>
      </c>
      <c r="I127" s="153">
        <f xml:space="preserve"> (I126 * J127) + (I126 + C127)</f>
        <v>76300016.509841144</v>
      </c>
      <c r="J127" s="330">
        <v>8.0000000000000002E-3</v>
      </c>
      <c r="K127" s="153">
        <f xml:space="preserve">  K126 * L127 + D127 + K126</f>
        <v>172520161.91699547</v>
      </c>
      <c r="L127" s="330">
        <v>1.7999999999999999E-2</v>
      </c>
      <c r="M127" s="358">
        <f t="shared" si="4"/>
        <v>248820178.42683661</v>
      </c>
      <c r="N127" s="353">
        <f t="shared" si="5"/>
        <v>596310178.42683661</v>
      </c>
    </row>
    <row r="128" spans="1:14" x14ac:dyDescent="0.3">
      <c r="A128" s="270"/>
      <c r="B128" s="317" t="s">
        <v>239</v>
      </c>
      <c r="C128" s="328">
        <v>100000</v>
      </c>
      <c r="D128" s="328">
        <v>400000</v>
      </c>
      <c r="E128" s="8">
        <v>0</v>
      </c>
      <c r="F128" s="2">
        <f t="shared" si="7"/>
        <v>94380000</v>
      </c>
      <c r="G128" s="2">
        <v>380000000</v>
      </c>
      <c r="H128" s="92">
        <f t="shared" si="6"/>
        <v>63000000</v>
      </c>
      <c r="I128" s="153">
        <f xml:space="preserve"> (I127 * J128) + (I127 + C128)</f>
        <v>77010416.641919866</v>
      </c>
      <c r="J128" s="330">
        <v>8.0000000000000002E-3</v>
      </c>
      <c r="K128" s="153">
        <f xml:space="preserve">  K127 * L128 + D128 + K127</f>
        <v>176025524.83150139</v>
      </c>
      <c r="L128" s="330">
        <v>1.7999999999999999E-2</v>
      </c>
      <c r="M128" s="358">
        <f t="shared" si="4"/>
        <v>253035941.47342128</v>
      </c>
      <c r="N128" s="353">
        <f t="shared" si="5"/>
        <v>601655941.47342134</v>
      </c>
    </row>
    <row r="129" spans="1:16" x14ac:dyDescent="0.3">
      <c r="A129" s="270"/>
      <c r="B129" s="317" t="s">
        <v>240</v>
      </c>
      <c r="C129" s="328">
        <v>100000</v>
      </c>
      <c r="D129" s="328">
        <v>400000</v>
      </c>
      <c r="E129" s="8">
        <v>0</v>
      </c>
      <c r="F129" s="2">
        <f t="shared" si="7"/>
        <v>93670000</v>
      </c>
      <c r="G129" s="2">
        <v>380000000</v>
      </c>
      <c r="H129" s="92">
        <f t="shared" si="6"/>
        <v>63420000</v>
      </c>
      <c r="I129" s="153">
        <f xml:space="preserve"> (I128 * J129) + (I128 + C129)</f>
        <v>77726499.975055218</v>
      </c>
      <c r="J129" s="330">
        <v>8.0000000000000002E-3</v>
      </c>
      <c r="K129" s="153">
        <f xml:space="preserve">  K128 * L129 + D129 + K128</f>
        <v>179593984.27846843</v>
      </c>
      <c r="L129" s="330">
        <v>1.7999999999999999E-2</v>
      </c>
      <c r="M129" s="358">
        <f t="shared" si="4"/>
        <v>257320484.25352365</v>
      </c>
      <c r="N129" s="353">
        <f t="shared" si="5"/>
        <v>607070484.25352359</v>
      </c>
    </row>
    <row r="130" spans="1:16" s="370" customFormat="1" x14ac:dyDescent="0.3">
      <c r="A130" s="270"/>
      <c r="B130" s="364" t="s">
        <v>241</v>
      </c>
      <c r="C130" s="365">
        <f xml:space="preserve"> 100000 + 3000000</f>
        <v>3100000</v>
      </c>
      <c r="D130" s="365">
        <f xml:space="preserve"> 400000 - 3000000 - 10000000</f>
        <v>-12600000</v>
      </c>
      <c r="E130" s="366">
        <v>0</v>
      </c>
      <c r="F130" s="225">
        <f xml:space="preserve"> F129 - 710000 - 15000000</f>
        <v>77960000</v>
      </c>
      <c r="G130" s="225">
        <v>380000000</v>
      </c>
      <c r="H130" s="365">
        <f t="shared" si="6"/>
        <v>63840000</v>
      </c>
      <c r="I130" s="367">
        <f xml:space="preserve"> (I129 * J130) + (I129 + C130)</f>
        <v>81448311.974855661</v>
      </c>
      <c r="J130" s="368">
        <v>8.0000000000000002E-3</v>
      </c>
      <c r="K130" s="367">
        <f xml:space="preserve">  K129 * L130 + D130 + K129</f>
        <v>170226675.99548087</v>
      </c>
      <c r="L130" s="368">
        <v>1.7999999999999999E-2</v>
      </c>
      <c r="M130" s="369">
        <f t="shared" si="4"/>
        <v>251674987.97033653</v>
      </c>
      <c r="N130" s="367">
        <f t="shared" si="5"/>
        <v>617554987.97033656</v>
      </c>
      <c r="P130" s="370" t="s">
        <v>256</v>
      </c>
    </row>
    <row r="131" spans="1:16" x14ac:dyDescent="0.3">
      <c r="A131" s="371" t="s">
        <v>259</v>
      </c>
      <c r="B131" s="317" t="s">
        <v>242</v>
      </c>
      <c r="C131" s="328">
        <v>0</v>
      </c>
      <c r="D131" s="328">
        <v>68000000</v>
      </c>
      <c r="E131" s="2">
        <v>0</v>
      </c>
      <c r="F131" s="2">
        <v>0</v>
      </c>
      <c r="G131" s="2">
        <v>380000000</v>
      </c>
      <c r="H131" s="328">
        <v>0</v>
      </c>
      <c r="I131" s="328">
        <v>0</v>
      </c>
      <c r="J131" s="330">
        <v>8.0000000000000002E-3</v>
      </c>
      <c r="K131" s="153">
        <f xml:space="preserve">  K130 * L131 + D131 + K130</f>
        <v>241290756.16339952</v>
      </c>
      <c r="L131" s="330">
        <v>1.7999999999999999E-2</v>
      </c>
      <c r="M131" s="358">
        <f t="shared" ref="M131:M142" si="8">I131 + K131</f>
        <v>241290756.16339952</v>
      </c>
      <c r="N131" s="353">
        <f t="shared" ref="N131:N142" si="9" xml:space="preserve"> M131 + H131 + G131 - F131 - E131</f>
        <v>621290756.16339946</v>
      </c>
      <c r="O131" s="372">
        <f xml:space="preserve"> H130 + I130</f>
        <v>145288311.97485566</v>
      </c>
      <c r="P131" s="373">
        <f xml:space="preserve"> O131 - F131</f>
        <v>145288311.97485566</v>
      </c>
    </row>
    <row r="132" spans="1:16" x14ac:dyDescent="0.3">
      <c r="A132" s="270"/>
      <c r="B132" s="317" t="s">
        <v>243</v>
      </c>
      <c r="C132" s="328">
        <v>0</v>
      </c>
      <c r="D132" s="328">
        <v>0</v>
      </c>
      <c r="E132" s="2">
        <v>0</v>
      </c>
      <c r="F132" s="2">
        <v>0</v>
      </c>
      <c r="G132" s="2">
        <v>380000000</v>
      </c>
      <c r="H132" s="328">
        <v>0</v>
      </c>
      <c r="I132" s="328">
        <v>0</v>
      </c>
      <c r="J132" s="330">
        <v>8.0000000000000002E-3</v>
      </c>
      <c r="K132" s="153">
        <f xml:space="preserve">  K131 * L132 + D132 + K131</f>
        <v>245633989.77434072</v>
      </c>
      <c r="L132" s="330">
        <v>1.7999999999999999E-2</v>
      </c>
      <c r="M132" s="358">
        <f t="shared" si="8"/>
        <v>245633989.77434072</v>
      </c>
      <c r="N132" s="353">
        <f t="shared" si="9"/>
        <v>625633989.77434075</v>
      </c>
    </row>
    <row r="133" spans="1:16" x14ac:dyDescent="0.3">
      <c r="A133" s="270"/>
      <c r="B133" s="317" t="s">
        <v>244</v>
      </c>
      <c r="C133" s="328">
        <v>0</v>
      </c>
      <c r="D133" s="328">
        <v>0</v>
      </c>
      <c r="E133" s="2">
        <v>0</v>
      </c>
      <c r="F133" s="2">
        <v>0</v>
      </c>
      <c r="G133" s="2">
        <v>380000000</v>
      </c>
      <c r="H133" s="328">
        <v>0</v>
      </c>
      <c r="I133" s="328">
        <v>0</v>
      </c>
      <c r="J133" s="330">
        <v>8.0000000000000002E-3</v>
      </c>
      <c r="K133" s="153">
        <f xml:space="preserve">  K132 * L133 + D133 + K132</f>
        <v>250055401.59027886</v>
      </c>
      <c r="L133" s="330">
        <v>1.7999999999999999E-2</v>
      </c>
      <c r="M133" s="358">
        <f t="shared" si="8"/>
        <v>250055401.59027886</v>
      </c>
      <c r="N133" s="353">
        <f t="shared" si="9"/>
        <v>630055401.59027886</v>
      </c>
    </row>
    <row r="134" spans="1:16" x14ac:dyDescent="0.3">
      <c r="A134" s="270"/>
      <c r="B134" s="317" t="s">
        <v>245</v>
      </c>
      <c r="C134" s="328">
        <v>0</v>
      </c>
      <c r="D134" s="328">
        <v>0</v>
      </c>
      <c r="E134" s="2">
        <v>0</v>
      </c>
      <c r="F134" s="2">
        <v>0</v>
      </c>
      <c r="G134" s="2">
        <v>380000000</v>
      </c>
      <c r="H134" s="328">
        <v>0</v>
      </c>
      <c r="I134" s="328">
        <v>0</v>
      </c>
      <c r="J134" s="330">
        <v>8.0000000000000002E-3</v>
      </c>
      <c r="K134" s="153">
        <f xml:space="preserve">  K133 * L134 + D134 + K133</f>
        <v>254556398.81890389</v>
      </c>
      <c r="L134" s="330">
        <v>1.7999999999999999E-2</v>
      </c>
      <c r="M134" s="358">
        <f t="shared" si="8"/>
        <v>254556398.81890389</v>
      </c>
      <c r="N134" s="353">
        <f t="shared" si="9"/>
        <v>634556398.81890392</v>
      </c>
    </row>
    <row r="135" spans="1:16" x14ac:dyDescent="0.3">
      <c r="A135" s="270"/>
      <c r="B135" s="317" t="s">
        <v>246</v>
      </c>
      <c r="C135" s="328">
        <v>0</v>
      </c>
      <c r="D135" s="328">
        <v>0</v>
      </c>
      <c r="E135" s="2">
        <v>0</v>
      </c>
      <c r="F135" s="2">
        <v>0</v>
      </c>
      <c r="G135" s="2">
        <v>380000000</v>
      </c>
      <c r="H135" s="328">
        <v>0</v>
      </c>
      <c r="I135" s="328">
        <v>0</v>
      </c>
      <c r="J135" s="330">
        <v>8.0000000000000002E-3</v>
      </c>
      <c r="K135" s="153">
        <f xml:space="preserve">  K134 * L135 + D135 + K134</f>
        <v>259138413.99764416</v>
      </c>
      <c r="L135" s="330">
        <v>1.7999999999999999E-2</v>
      </c>
      <c r="M135" s="358">
        <f t="shared" si="8"/>
        <v>259138413.99764416</v>
      </c>
      <c r="N135" s="353">
        <f t="shared" si="9"/>
        <v>639138413.99764419</v>
      </c>
    </row>
    <row r="136" spans="1:16" x14ac:dyDescent="0.3">
      <c r="A136" s="270"/>
      <c r="B136" s="317" t="s">
        <v>233</v>
      </c>
      <c r="C136" s="328">
        <v>0</v>
      </c>
      <c r="D136" s="328">
        <v>0</v>
      </c>
      <c r="E136" s="2">
        <v>0</v>
      </c>
      <c r="F136" s="2">
        <v>0</v>
      </c>
      <c r="G136" s="2">
        <v>380000000</v>
      </c>
      <c r="H136" s="328">
        <v>0</v>
      </c>
      <c r="I136" s="328">
        <v>0</v>
      </c>
      <c r="J136" s="330">
        <v>8.0000000000000002E-3</v>
      </c>
      <c r="K136" s="153">
        <f xml:space="preserve">  K135 * L136 + D136 + K135</f>
        <v>263802905.44960174</v>
      </c>
      <c r="L136" s="330">
        <v>1.7999999999999999E-2</v>
      </c>
      <c r="M136" s="358">
        <f t="shared" si="8"/>
        <v>263802905.44960174</v>
      </c>
      <c r="N136" s="353">
        <f t="shared" si="9"/>
        <v>643802905.44960177</v>
      </c>
    </row>
    <row r="137" spans="1:16" x14ac:dyDescent="0.3">
      <c r="A137" s="270"/>
      <c r="B137" s="317" t="s">
        <v>235</v>
      </c>
      <c r="C137" s="328">
        <v>0</v>
      </c>
      <c r="D137" s="328">
        <v>0</v>
      </c>
      <c r="E137" s="2">
        <v>0</v>
      </c>
      <c r="F137" s="2">
        <v>0</v>
      </c>
      <c r="G137" s="2">
        <v>380000000</v>
      </c>
      <c r="H137" s="328">
        <v>0</v>
      </c>
      <c r="I137" s="328">
        <v>0</v>
      </c>
      <c r="J137" s="330">
        <v>8.0000000000000002E-3</v>
      </c>
      <c r="K137" s="153">
        <f xml:space="preserve">  K136 * L137 + D137 + K136</f>
        <v>268551357.74769455</v>
      </c>
      <c r="L137" s="330">
        <v>1.7999999999999999E-2</v>
      </c>
      <c r="M137" s="358">
        <f t="shared" si="8"/>
        <v>268551357.74769455</v>
      </c>
      <c r="N137" s="353">
        <f t="shared" si="9"/>
        <v>648551357.74769449</v>
      </c>
    </row>
    <row r="138" spans="1:16" x14ac:dyDescent="0.3">
      <c r="A138" s="270"/>
      <c r="B138" s="317" t="s">
        <v>237</v>
      </c>
      <c r="C138" s="328">
        <v>0</v>
      </c>
      <c r="D138" s="328">
        <v>0</v>
      </c>
      <c r="E138" s="2">
        <v>0</v>
      </c>
      <c r="F138" s="2">
        <v>0</v>
      </c>
      <c r="G138" s="2">
        <v>380000000</v>
      </c>
      <c r="H138" s="328">
        <v>0</v>
      </c>
      <c r="I138" s="328">
        <v>0</v>
      </c>
      <c r="J138" s="330">
        <v>8.0000000000000002E-3</v>
      </c>
      <c r="K138" s="153">
        <f xml:space="preserve">  K137 * L138 + D138 + K137</f>
        <v>273385282.18715304</v>
      </c>
      <c r="L138" s="330">
        <v>1.7999999999999999E-2</v>
      </c>
      <c r="M138" s="358">
        <f t="shared" si="8"/>
        <v>273385282.18715304</v>
      </c>
      <c r="N138" s="353">
        <f t="shared" si="9"/>
        <v>653385282.1871531</v>
      </c>
    </row>
    <row r="139" spans="1:16" x14ac:dyDescent="0.3">
      <c r="A139" s="270"/>
      <c r="B139" s="317" t="s">
        <v>238</v>
      </c>
      <c r="C139" s="328">
        <v>0</v>
      </c>
      <c r="D139" s="328">
        <v>0</v>
      </c>
      <c r="E139" s="2">
        <v>0</v>
      </c>
      <c r="F139" s="2">
        <v>0</v>
      </c>
      <c r="G139" s="2">
        <v>380000000</v>
      </c>
      <c r="H139" s="328">
        <v>0</v>
      </c>
      <c r="I139" s="328">
        <v>0</v>
      </c>
      <c r="J139" s="330">
        <v>8.0000000000000002E-3</v>
      </c>
      <c r="K139" s="153">
        <f xml:space="preserve">  K138 * L139 + D139 + K138</f>
        <v>278306217.26652181</v>
      </c>
      <c r="L139" s="330">
        <v>1.7999999999999999E-2</v>
      </c>
      <c r="M139" s="358">
        <f t="shared" si="8"/>
        <v>278306217.26652181</v>
      </c>
      <c r="N139" s="353">
        <f t="shared" si="9"/>
        <v>658306217.26652181</v>
      </c>
    </row>
    <row r="140" spans="1:16" x14ac:dyDescent="0.3">
      <c r="A140" s="270"/>
      <c r="B140" s="317" t="s">
        <v>239</v>
      </c>
      <c r="C140" s="328">
        <v>0</v>
      </c>
      <c r="D140" s="328">
        <v>0</v>
      </c>
      <c r="E140" s="2">
        <v>0</v>
      </c>
      <c r="F140" s="2">
        <v>0</v>
      </c>
      <c r="G140" s="2">
        <v>380000000</v>
      </c>
      <c r="H140" s="328">
        <v>0</v>
      </c>
      <c r="I140" s="328">
        <v>0</v>
      </c>
      <c r="J140" s="330">
        <v>8.0000000000000002E-3</v>
      </c>
      <c r="K140" s="153">
        <f xml:space="preserve">  K139 * L140 + D140 + K139</f>
        <v>283315729.17731923</v>
      </c>
      <c r="L140" s="330">
        <v>1.7999999999999999E-2</v>
      </c>
      <c r="M140" s="358">
        <f t="shared" si="8"/>
        <v>283315729.17731923</v>
      </c>
      <c r="N140" s="353">
        <f t="shared" si="9"/>
        <v>663315729.17731929</v>
      </c>
    </row>
    <row r="141" spans="1:16" x14ac:dyDescent="0.3">
      <c r="A141" s="270"/>
      <c r="B141" s="317" t="s">
        <v>240</v>
      </c>
      <c r="C141" s="328">
        <v>0</v>
      </c>
      <c r="D141" s="328">
        <v>0</v>
      </c>
      <c r="E141" s="2">
        <v>0</v>
      </c>
      <c r="F141" s="2">
        <v>0</v>
      </c>
      <c r="G141" s="2">
        <v>380000000</v>
      </c>
      <c r="H141" s="328">
        <v>0</v>
      </c>
      <c r="I141" s="328">
        <v>0</v>
      </c>
      <c r="J141" s="330">
        <v>8.0000000000000002E-3</v>
      </c>
      <c r="K141" s="153">
        <f xml:space="preserve">  K140 * L141 + D141 + K140</f>
        <v>288415412.30251098</v>
      </c>
      <c r="L141" s="330">
        <v>1.7999999999999999E-2</v>
      </c>
      <c r="M141" s="358">
        <f t="shared" si="8"/>
        <v>288415412.30251098</v>
      </c>
      <c r="N141" s="353">
        <f t="shared" si="9"/>
        <v>668415412.30251098</v>
      </c>
    </row>
    <row r="142" spans="1:16" x14ac:dyDescent="0.3">
      <c r="A142" s="270"/>
      <c r="B142" s="344" t="s">
        <v>241</v>
      </c>
      <c r="C142" s="328">
        <v>0</v>
      </c>
      <c r="D142" s="328">
        <v>0</v>
      </c>
      <c r="E142" s="2">
        <v>0</v>
      </c>
      <c r="F142" s="2">
        <v>0</v>
      </c>
      <c r="G142" s="225">
        <v>380000000</v>
      </c>
      <c r="H142" s="328">
        <v>0</v>
      </c>
      <c r="I142" s="328">
        <v>0</v>
      </c>
      <c r="J142" s="368">
        <v>8.0000000000000002E-3</v>
      </c>
      <c r="K142" s="367">
        <f xml:space="preserve">  K141 * L142 + D142 + K141</f>
        <v>293606889.72395617</v>
      </c>
      <c r="L142" s="368">
        <v>1.7999999999999999E-2</v>
      </c>
      <c r="M142" s="369">
        <f t="shared" si="8"/>
        <v>293606889.72395617</v>
      </c>
      <c r="N142" s="367">
        <f t="shared" si="9"/>
        <v>673606889.72395611</v>
      </c>
    </row>
  </sheetData>
  <mergeCells count="18">
    <mergeCell ref="M2:M3"/>
    <mergeCell ref="G2:H2"/>
    <mergeCell ref="I2:L2"/>
    <mergeCell ref="N2:N3"/>
    <mergeCell ref="A131:A142"/>
    <mergeCell ref="A59:A70"/>
    <mergeCell ref="A71:A82"/>
    <mergeCell ref="A83:A94"/>
    <mergeCell ref="A95:A106"/>
    <mergeCell ref="A107:A118"/>
    <mergeCell ref="A119:A130"/>
    <mergeCell ref="A4:A10"/>
    <mergeCell ref="A11:A22"/>
    <mergeCell ref="A23:A34"/>
    <mergeCell ref="A35:A46"/>
    <mergeCell ref="A47:A58"/>
    <mergeCell ref="C2:D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A142" zoomScale="110" zoomScaleNormal="110" workbookViewId="0">
      <selection activeCell="V148" sqref="V14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263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263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263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263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263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263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263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263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263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263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263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263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263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263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263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263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263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263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263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263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263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263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263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263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263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263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263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263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263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x14ac:dyDescent="0.3">
      <c r="A32" s="263"/>
      <c r="B32" s="1" t="s">
        <v>77</v>
      </c>
      <c r="C32" s="138">
        <f t="shared" si="4"/>
        <v>20397000</v>
      </c>
      <c r="D32" s="139">
        <f xml:space="preserve"> 35000000 + 108000000 +30000000 +10000000</f>
        <v>183000000</v>
      </c>
      <c r="E32" s="139">
        <v>0</v>
      </c>
      <c r="F32" s="139">
        <v>0</v>
      </c>
      <c r="G32" s="2">
        <v>420000</v>
      </c>
      <c r="H32" s="2">
        <v>200000</v>
      </c>
      <c r="I32" s="2">
        <v>100000</v>
      </c>
      <c r="J32" s="2">
        <v>1200000</v>
      </c>
      <c r="K32" s="2">
        <v>150000</v>
      </c>
      <c r="L32" s="160">
        <v>150000</v>
      </c>
      <c r="M32" s="2">
        <v>0</v>
      </c>
      <c r="N32" s="2">
        <v>500000</v>
      </c>
      <c r="O32" s="2">
        <v>0</v>
      </c>
      <c r="P32" s="2">
        <v>2150000</v>
      </c>
      <c r="Q32" s="2">
        <v>1260000</v>
      </c>
      <c r="R32" s="2">
        <v>38000000</v>
      </c>
      <c r="S32" s="2">
        <v>70300000</v>
      </c>
      <c r="T32" s="2">
        <f t="shared" si="0"/>
        <v>114430000</v>
      </c>
      <c r="U32" s="191">
        <f t="shared" si="3"/>
        <v>88967000</v>
      </c>
      <c r="V32" s="172" t="s">
        <v>217</v>
      </c>
    </row>
    <row r="33" spans="1:22" x14ac:dyDescent="0.3">
      <c r="A33" s="263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1500000</v>
      </c>
      <c r="Q33" s="2">
        <v>0</v>
      </c>
      <c r="R33" s="2">
        <v>38000000</v>
      </c>
      <c r="S33" s="2">
        <v>300000</v>
      </c>
      <c r="T33" s="2">
        <f t="shared" si="0"/>
        <v>43820000</v>
      </c>
      <c r="U33" s="191">
        <f t="shared" si="3"/>
        <v>92737000</v>
      </c>
      <c r="V33" s="172"/>
    </row>
    <row r="34" spans="1:22" s="224" customFormat="1" x14ac:dyDescent="0.3">
      <c r="A34" s="263"/>
      <c r="B34" s="224" t="s">
        <v>79</v>
      </c>
      <c r="C34" s="225">
        <f t="shared" si="4"/>
        <v>100327000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25">
        <v>100000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1500000</v>
      </c>
      <c r="Q34" s="225">
        <v>15000000</v>
      </c>
      <c r="R34" s="225">
        <v>304000000</v>
      </c>
      <c r="S34" s="225">
        <v>50300000</v>
      </c>
      <c r="T34" s="225">
        <f t="shared" si="0"/>
        <v>373320000</v>
      </c>
      <c r="U34" s="226">
        <f t="shared" si="3"/>
        <v>4807000</v>
      </c>
      <c r="V34" s="224" t="s">
        <v>231</v>
      </c>
    </row>
    <row r="35" spans="1:22" s="142" customFormat="1" ht="17.25" customHeight="1" x14ac:dyDescent="0.3">
      <c r="A35" s="263"/>
      <c r="B35" s="142" t="s">
        <v>80</v>
      </c>
      <c r="C35" s="138">
        <f t="shared" ref="C35:C42" si="5" xml:space="preserve"> U34 + 7590000</f>
        <v>12397000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6177000</v>
      </c>
    </row>
    <row r="36" spans="1:22" s="75" customFormat="1" x14ac:dyDescent="0.3">
      <c r="A36" s="263"/>
      <c r="B36" s="75" t="s">
        <v>81</v>
      </c>
      <c r="C36" s="140">
        <f t="shared" si="5"/>
        <v>13767000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6547000</v>
      </c>
    </row>
    <row r="37" spans="1:22" x14ac:dyDescent="0.3">
      <c r="A37" s="263"/>
      <c r="B37" s="1" t="s">
        <v>82</v>
      </c>
      <c r="C37" s="138">
        <f t="shared" si="5"/>
        <v>14137000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7917000</v>
      </c>
    </row>
    <row r="38" spans="1:22" s="340" customFormat="1" ht="17.25" thickBot="1" x14ac:dyDescent="0.35">
      <c r="A38" s="263"/>
      <c r="B38" s="337" t="s">
        <v>83</v>
      </c>
      <c r="C38" s="338">
        <f t="shared" si="5"/>
        <v>15507000</v>
      </c>
      <c r="D38" s="334">
        <v>0</v>
      </c>
      <c r="E38" s="339">
        <v>0</v>
      </c>
      <c r="F38" s="334">
        <v>0</v>
      </c>
      <c r="G38" s="339">
        <v>420000</v>
      </c>
      <c r="H38" s="334">
        <v>1400000</v>
      </c>
      <c r="I38" s="338">
        <v>0</v>
      </c>
      <c r="J38" s="2">
        <v>1200000</v>
      </c>
      <c r="K38" s="334">
        <v>500000</v>
      </c>
      <c r="L38" s="334">
        <v>150000</v>
      </c>
      <c r="M38" s="339">
        <v>0</v>
      </c>
      <c r="N38" s="338">
        <v>500000</v>
      </c>
      <c r="O38" s="338">
        <v>0</v>
      </c>
      <c r="P38" s="338">
        <v>1500000</v>
      </c>
      <c r="Q38" s="334">
        <v>0</v>
      </c>
      <c r="R38" s="338">
        <v>0</v>
      </c>
      <c r="S38" s="334">
        <v>10050000</v>
      </c>
      <c r="T38" s="339">
        <f t="shared" si="6"/>
        <v>15720000</v>
      </c>
      <c r="U38" s="339">
        <f t="shared" si="3"/>
        <v>-213000</v>
      </c>
    </row>
    <row r="39" spans="1:22" s="158" customFormat="1" x14ac:dyDescent="0.3">
      <c r="A39" s="263">
        <v>2026</v>
      </c>
      <c r="B39" s="161" t="s">
        <v>72</v>
      </c>
      <c r="C39" s="159">
        <f t="shared" si="5"/>
        <v>7377000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-293000</v>
      </c>
    </row>
    <row r="40" spans="1:22" s="75" customFormat="1" x14ac:dyDescent="0.3">
      <c r="A40" s="263"/>
      <c r="B40" s="75" t="s">
        <v>73</v>
      </c>
      <c r="C40" s="140">
        <f t="shared" si="5"/>
        <v>7297000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627000</v>
      </c>
    </row>
    <row r="41" spans="1:22" s="144" customFormat="1" x14ac:dyDescent="0.3">
      <c r="A41" s="263"/>
      <c r="B41" s="144" t="s">
        <v>74</v>
      </c>
      <c r="C41" s="138">
        <f t="shared" si="5"/>
        <v>8217000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2047000</v>
      </c>
    </row>
    <row r="42" spans="1:22" s="144" customFormat="1" x14ac:dyDescent="0.3">
      <c r="A42" s="263"/>
      <c r="B42" s="144" t="s">
        <v>75</v>
      </c>
      <c r="C42" s="138">
        <f t="shared" si="5"/>
        <v>9637000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1967000</v>
      </c>
    </row>
    <row r="43" spans="1:22" s="144" customFormat="1" x14ac:dyDescent="0.3">
      <c r="A43" s="263"/>
      <c r="B43" s="144" t="s">
        <v>76</v>
      </c>
      <c r="C43" s="138">
        <f t="shared" ref="C43:C106" si="7" xml:space="preserve"> U42 + 7590000</f>
        <v>9557000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1387000</v>
      </c>
    </row>
    <row r="44" spans="1:22" s="144" customFormat="1" x14ac:dyDescent="0.3">
      <c r="A44" s="263"/>
      <c r="B44" s="144" t="s">
        <v>77</v>
      </c>
      <c r="C44" s="138">
        <f t="shared" si="7"/>
        <v>8977000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2307000</v>
      </c>
    </row>
    <row r="45" spans="1:22" s="144" customFormat="1" x14ac:dyDescent="0.3">
      <c r="A45" s="263"/>
      <c r="B45" s="144" t="s">
        <v>78</v>
      </c>
      <c r="C45" s="138">
        <f t="shared" si="7"/>
        <v>9897000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2227000</v>
      </c>
    </row>
    <row r="46" spans="1:22" s="144" customFormat="1" x14ac:dyDescent="0.3">
      <c r="A46" s="263"/>
      <c r="B46" s="144" t="s">
        <v>79</v>
      </c>
      <c r="C46" s="138">
        <f t="shared" si="7"/>
        <v>9817000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3147000</v>
      </c>
    </row>
    <row r="47" spans="1:22" s="144" customFormat="1" x14ac:dyDescent="0.3">
      <c r="A47" s="263"/>
      <c r="B47" s="144" t="s">
        <v>80</v>
      </c>
      <c r="C47" s="138">
        <f t="shared" si="7"/>
        <v>10737000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4567000</v>
      </c>
    </row>
    <row r="48" spans="1:22" s="144" customFormat="1" x14ac:dyDescent="0.3">
      <c r="A48" s="263"/>
      <c r="B48" s="144" t="s">
        <v>81</v>
      </c>
      <c r="C48" s="138">
        <f t="shared" si="7"/>
        <v>12157000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4487000</v>
      </c>
    </row>
    <row r="49" spans="1:22" s="144" customFormat="1" x14ac:dyDescent="0.3">
      <c r="A49" s="263"/>
      <c r="B49" s="144" t="s">
        <v>82</v>
      </c>
      <c r="C49" s="138">
        <f t="shared" si="7"/>
        <v>12077000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5407000</v>
      </c>
    </row>
    <row r="50" spans="1:22" s="211" customFormat="1" ht="17.25" thickBot="1" x14ac:dyDescent="0.35">
      <c r="A50" s="263"/>
      <c r="B50" s="206" t="s">
        <v>83</v>
      </c>
      <c r="C50" s="207">
        <f t="shared" si="7"/>
        <v>12997000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6327000</v>
      </c>
      <c r="V50" s="210"/>
    </row>
    <row r="51" spans="1:22" s="158" customFormat="1" x14ac:dyDescent="0.3">
      <c r="A51" s="262">
        <v>2027</v>
      </c>
      <c r="B51" s="161" t="s">
        <v>72</v>
      </c>
      <c r="C51" s="138">
        <f t="shared" si="7"/>
        <v>13917000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6247000</v>
      </c>
    </row>
    <row r="52" spans="1:22" s="144" customFormat="1" x14ac:dyDescent="0.3">
      <c r="A52" s="262"/>
      <c r="B52" s="144" t="s">
        <v>73</v>
      </c>
      <c r="C52" s="138">
        <f t="shared" si="7"/>
        <v>13837000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7667000</v>
      </c>
    </row>
    <row r="53" spans="1:22" s="144" customFormat="1" x14ac:dyDescent="0.3">
      <c r="A53" s="262"/>
      <c r="B53" s="144" t="s">
        <v>74</v>
      </c>
      <c r="C53" s="138">
        <f t="shared" si="7"/>
        <v>15257000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8587000</v>
      </c>
    </row>
    <row r="54" spans="1:22" s="144" customFormat="1" x14ac:dyDescent="0.3">
      <c r="A54" s="262"/>
      <c r="B54" s="144" t="s">
        <v>75</v>
      </c>
      <c r="C54" s="138">
        <f t="shared" si="7"/>
        <v>16177000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8507000</v>
      </c>
    </row>
    <row r="55" spans="1:22" s="144" customFormat="1" x14ac:dyDescent="0.3">
      <c r="A55" s="262"/>
      <c r="B55" s="144" t="s">
        <v>76</v>
      </c>
      <c r="C55" s="138">
        <f t="shared" si="7"/>
        <v>16097000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7427000</v>
      </c>
    </row>
    <row r="56" spans="1:22" s="144" customFormat="1" x14ac:dyDescent="0.3">
      <c r="A56" s="262"/>
      <c r="B56" s="144" t="s">
        <v>77</v>
      </c>
      <c r="C56" s="138">
        <f t="shared" si="7"/>
        <v>15017000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8847000</v>
      </c>
    </row>
    <row r="57" spans="1:22" s="144" customFormat="1" x14ac:dyDescent="0.3">
      <c r="A57" s="262"/>
      <c r="B57" s="144" t="s">
        <v>78</v>
      </c>
      <c r="C57" s="138">
        <f t="shared" si="7"/>
        <v>16437000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8767000</v>
      </c>
    </row>
    <row r="58" spans="1:22" s="144" customFormat="1" x14ac:dyDescent="0.3">
      <c r="A58" s="262"/>
      <c r="B58" s="144" t="s">
        <v>79</v>
      </c>
      <c r="C58" s="138">
        <f t="shared" si="7"/>
        <v>16357000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9687000</v>
      </c>
    </row>
    <row r="59" spans="1:22" s="144" customFormat="1" x14ac:dyDescent="0.3">
      <c r="A59" s="262"/>
      <c r="B59" s="144" t="s">
        <v>80</v>
      </c>
      <c r="C59" s="138">
        <f t="shared" si="7"/>
        <v>17277000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11107000</v>
      </c>
    </row>
    <row r="60" spans="1:22" s="144" customFormat="1" x14ac:dyDescent="0.3">
      <c r="A60" s="262"/>
      <c r="B60" s="144" t="s">
        <v>81</v>
      </c>
      <c r="C60" s="138">
        <f t="shared" si="7"/>
        <v>18697000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11027000</v>
      </c>
    </row>
    <row r="61" spans="1:22" s="144" customFormat="1" x14ac:dyDescent="0.3">
      <c r="A61" s="262"/>
      <c r="B61" s="144" t="s">
        <v>82</v>
      </c>
      <c r="C61" s="138">
        <f t="shared" si="7"/>
        <v>18617000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12447000</v>
      </c>
    </row>
    <row r="62" spans="1:22" s="362" customFormat="1" x14ac:dyDescent="0.3">
      <c r="A62" s="262"/>
      <c r="B62" s="362" t="s">
        <v>83</v>
      </c>
      <c r="C62" s="143">
        <f t="shared" si="7"/>
        <v>20037000</v>
      </c>
      <c r="D62" s="140">
        <v>10000000</v>
      </c>
      <c r="E62" s="363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363">
        <f t="shared" si="8"/>
        <v>2867000</v>
      </c>
      <c r="V62" s="362" t="s">
        <v>216</v>
      </c>
    </row>
    <row r="63" spans="1:22" s="144" customFormat="1" x14ac:dyDescent="0.3">
      <c r="A63" s="262">
        <v>2028</v>
      </c>
      <c r="B63" s="144" t="s">
        <v>72</v>
      </c>
      <c r="C63" s="138">
        <f t="shared" si="7"/>
        <v>10457000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2787000</v>
      </c>
    </row>
    <row r="64" spans="1:22" s="144" customFormat="1" x14ac:dyDescent="0.3">
      <c r="A64" s="262"/>
      <c r="B64" s="144" t="s">
        <v>73</v>
      </c>
      <c r="C64" s="138">
        <f t="shared" si="7"/>
        <v>10377000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3707000</v>
      </c>
    </row>
    <row r="65" spans="1:22" s="144" customFormat="1" x14ac:dyDescent="0.3">
      <c r="A65" s="262"/>
      <c r="B65" s="144" t="s">
        <v>74</v>
      </c>
      <c r="C65" s="138">
        <f t="shared" si="7"/>
        <v>11297000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5127000</v>
      </c>
    </row>
    <row r="66" spans="1:22" s="144" customFormat="1" x14ac:dyDescent="0.3">
      <c r="A66" s="262"/>
      <c r="B66" s="144" t="s">
        <v>75</v>
      </c>
      <c r="C66" s="138">
        <f t="shared" si="7"/>
        <v>12717000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5047000</v>
      </c>
    </row>
    <row r="67" spans="1:22" s="144" customFormat="1" x14ac:dyDescent="0.3">
      <c r="A67" s="262"/>
      <c r="B67" s="144" t="s">
        <v>76</v>
      </c>
      <c r="C67" s="138">
        <f t="shared" si="7"/>
        <v>12637000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3967000</v>
      </c>
    </row>
    <row r="68" spans="1:22" s="144" customFormat="1" x14ac:dyDescent="0.3">
      <c r="A68" s="262"/>
      <c r="B68" s="144" t="s">
        <v>77</v>
      </c>
      <c r="C68" s="138">
        <f t="shared" si="7"/>
        <v>11557000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5387000</v>
      </c>
    </row>
    <row r="69" spans="1:22" s="144" customFormat="1" x14ac:dyDescent="0.3">
      <c r="A69" s="262"/>
      <c r="B69" s="144" t="s">
        <v>78</v>
      </c>
      <c r="C69" s="138">
        <f t="shared" si="7"/>
        <v>12977000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5307000</v>
      </c>
    </row>
    <row r="70" spans="1:22" s="144" customFormat="1" x14ac:dyDescent="0.3">
      <c r="A70" s="262"/>
      <c r="B70" s="144" t="s">
        <v>79</v>
      </c>
      <c r="C70" s="138">
        <f t="shared" si="7"/>
        <v>12897000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6727000</v>
      </c>
    </row>
    <row r="71" spans="1:22" s="144" customFormat="1" x14ac:dyDescent="0.3">
      <c r="A71" s="262"/>
      <c r="B71" s="144" t="s">
        <v>80</v>
      </c>
      <c r="C71" s="138">
        <f t="shared" si="7"/>
        <v>14317000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7647000</v>
      </c>
    </row>
    <row r="72" spans="1:22" s="144" customFormat="1" x14ac:dyDescent="0.3">
      <c r="A72" s="262"/>
      <c r="B72" s="144" t="s">
        <v>81</v>
      </c>
      <c r="C72" s="138">
        <f t="shared" si="7"/>
        <v>15237000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7567000</v>
      </c>
    </row>
    <row r="73" spans="1:22" s="144" customFormat="1" x14ac:dyDescent="0.3">
      <c r="A73" s="262"/>
      <c r="B73" s="144" t="s">
        <v>82</v>
      </c>
      <c r="C73" s="138">
        <f t="shared" si="7"/>
        <v>15157000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8487000</v>
      </c>
    </row>
    <row r="74" spans="1:22" s="349" customFormat="1" x14ac:dyDescent="0.3">
      <c r="A74" s="262"/>
      <c r="B74" s="349" t="s">
        <v>83</v>
      </c>
      <c r="C74" s="350">
        <f t="shared" si="7"/>
        <v>16077000</v>
      </c>
      <c r="D74" s="139">
        <v>0</v>
      </c>
      <c r="E74" s="351">
        <v>500000</v>
      </c>
      <c r="F74" s="350">
        <v>500000</v>
      </c>
      <c r="G74" s="350">
        <v>420000</v>
      </c>
      <c r="H74" s="350">
        <v>1400000</v>
      </c>
      <c r="I74" s="350">
        <v>0</v>
      </c>
      <c r="J74" s="185">
        <v>1200000</v>
      </c>
      <c r="K74" s="350">
        <v>500000</v>
      </c>
      <c r="L74" s="350">
        <v>150000</v>
      </c>
      <c r="M74" s="350">
        <v>0</v>
      </c>
      <c r="N74" s="350">
        <v>500000</v>
      </c>
      <c r="O74" s="350">
        <v>0</v>
      </c>
      <c r="P74" s="350">
        <v>1500000</v>
      </c>
      <c r="Q74" s="350">
        <v>0</v>
      </c>
      <c r="R74" s="350">
        <v>0</v>
      </c>
      <c r="S74" s="2">
        <v>0</v>
      </c>
      <c r="T74" s="350">
        <f t="shared" si="9"/>
        <v>6670000</v>
      </c>
      <c r="U74" s="351">
        <f t="shared" si="8"/>
        <v>9407000</v>
      </c>
      <c r="V74" s="352"/>
    </row>
    <row r="75" spans="1:22" s="144" customFormat="1" x14ac:dyDescent="0.3">
      <c r="A75" s="262">
        <v>2029</v>
      </c>
      <c r="B75" s="144" t="s">
        <v>72</v>
      </c>
      <c r="C75" s="138">
        <f t="shared" si="7"/>
        <v>16997000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9327000</v>
      </c>
    </row>
    <row r="76" spans="1:22" s="144" customFormat="1" x14ac:dyDescent="0.3">
      <c r="A76" s="262"/>
      <c r="B76" s="144" t="s">
        <v>73</v>
      </c>
      <c r="C76" s="138">
        <f t="shared" si="7"/>
        <v>16917000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10247000</v>
      </c>
    </row>
    <row r="77" spans="1:22" s="144" customFormat="1" x14ac:dyDescent="0.3">
      <c r="A77" s="262"/>
      <c r="B77" s="144" t="s">
        <v>74</v>
      </c>
      <c r="C77" s="138">
        <f t="shared" si="7"/>
        <v>17837000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11667000</v>
      </c>
    </row>
    <row r="78" spans="1:22" s="144" customFormat="1" x14ac:dyDescent="0.3">
      <c r="A78" s="262"/>
      <c r="B78" s="144" t="s">
        <v>75</v>
      </c>
      <c r="C78" s="138">
        <f t="shared" si="7"/>
        <v>19257000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11587000</v>
      </c>
    </row>
    <row r="79" spans="1:22" s="144" customFormat="1" x14ac:dyDescent="0.3">
      <c r="A79" s="262"/>
      <c r="B79" s="144" t="s">
        <v>76</v>
      </c>
      <c r="C79" s="138">
        <f t="shared" si="7"/>
        <v>19177000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11007000</v>
      </c>
    </row>
    <row r="80" spans="1:22" s="144" customFormat="1" x14ac:dyDescent="0.3">
      <c r="A80" s="262"/>
      <c r="B80" s="144" t="s">
        <v>77</v>
      </c>
      <c r="C80" s="138">
        <f t="shared" si="7"/>
        <v>18597000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11927000</v>
      </c>
    </row>
    <row r="81" spans="1:21" s="144" customFormat="1" x14ac:dyDescent="0.3">
      <c r="A81" s="262"/>
      <c r="B81" s="144" t="s">
        <v>78</v>
      </c>
      <c r="C81" s="138">
        <f t="shared" si="7"/>
        <v>19517000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11847000</v>
      </c>
    </row>
    <row r="82" spans="1:21" s="144" customFormat="1" x14ac:dyDescent="0.3">
      <c r="A82" s="262"/>
      <c r="B82" s="144" t="s">
        <v>79</v>
      </c>
      <c r="C82" s="138">
        <f t="shared" si="7"/>
        <v>19437000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12767000</v>
      </c>
    </row>
    <row r="83" spans="1:21" s="144" customFormat="1" x14ac:dyDescent="0.3">
      <c r="A83" s="262"/>
      <c r="B83" s="144" t="s">
        <v>80</v>
      </c>
      <c r="C83" s="138">
        <f t="shared" si="7"/>
        <v>20357000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14187000</v>
      </c>
    </row>
    <row r="84" spans="1:21" s="144" customFormat="1" x14ac:dyDescent="0.3">
      <c r="A84" s="262"/>
      <c r="B84" s="144" t="s">
        <v>81</v>
      </c>
      <c r="C84" s="138">
        <f t="shared" si="7"/>
        <v>21777000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14107000</v>
      </c>
    </row>
    <row r="85" spans="1:21" s="144" customFormat="1" x14ac:dyDescent="0.3">
      <c r="A85" s="262"/>
      <c r="B85" s="144" t="s">
        <v>82</v>
      </c>
      <c r="C85" s="138">
        <f t="shared" si="7"/>
        <v>21697000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15027000</v>
      </c>
    </row>
    <row r="86" spans="1:21" s="352" customFormat="1" x14ac:dyDescent="0.3">
      <c r="A86" s="262"/>
      <c r="B86" s="352" t="s">
        <v>83</v>
      </c>
      <c r="C86" s="350">
        <f t="shared" si="7"/>
        <v>22617000</v>
      </c>
      <c r="D86" s="139">
        <v>0</v>
      </c>
      <c r="E86" s="351">
        <v>500000</v>
      </c>
      <c r="F86" s="350">
        <v>500000</v>
      </c>
      <c r="G86" s="350">
        <v>420000</v>
      </c>
      <c r="H86" s="350">
        <v>1400000</v>
      </c>
      <c r="I86" s="350">
        <v>0</v>
      </c>
      <c r="J86" s="350">
        <v>1200000</v>
      </c>
      <c r="K86" s="350">
        <v>500000</v>
      </c>
      <c r="L86" s="350">
        <v>150000</v>
      </c>
      <c r="M86" s="350">
        <v>0</v>
      </c>
      <c r="N86" s="350">
        <v>500000</v>
      </c>
      <c r="O86" s="350">
        <v>0</v>
      </c>
      <c r="P86" s="350">
        <v>1500000</v>
      </c>
      <c r="Q86" s="350">
        <v>0</v>
      </c>
      <c r="R86" s="350">
        <v>0</v>
      </c>
      <c r="S86" s="2">
        <v>0</v>
      </c>
      <c r="T86" s="350">
        <f t="shared" si="9"/>
        <v>6670000</v>
      </c>
      <c r="U86" s="351">
        <f t="shared" si="8"/>
        <v>15947000</v>
      </c>
    </row>
    <row r="87" spans="1:21" s="144" customFormat="1" x14ac:dyDescent="0.3">
      <c r="A87" s="262">
        <v>2030</v>
      </c>
      <c r="B87" s="144" t="s">
        <v>72</v>
      </c>
      <c r="C87" s="138">
        <f t="shared" si="7"/>
        <v>23537000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15867000</v>
      </c>
    </row>
    <row r="88" spans="1:21" s="144" customFormat="1" x14ac:dyDescent="0.3">
      <c r="A88" s="262"/>
      <c r="B88" s="144" t="s">
        <v>73</v>
      </c>
      <c r="C88" s="138">
        <f t="shared" si="7"/>
        <v>23457000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17287000</v>
      </c>
    </row>
    <row r="89" spans="1:21" s="144" customFormat="1" x14ac:dyDescent="0.3">
      <c r="A89" s="262"/>
      <c r="B89" s="144" t="s">
        <v>74</v>
      </c>
      <c r="C89" s="138">
        <f t="shared" si="7"/>
        <v>24877000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18207000</v>
      </c>
    </row>
    <row r="90" spans="1:21" s="144" customFormat="1" x14ac:dyDescent="0.3">
      <c r="A90" s="262"/>
      <c r="B90" s="144" t="s">
        <v>75</v>
      </c>
      <c r="C90" s="138">
        <f t="shared" si="7"/>
        <v>25797000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18127000</v>
      </c>
    </row>
    <row r="91" spans="1:21" s="144" customFormat="1" x14ac:dyDescent="0.3">
      <c r="A91" s="262"/>
      <c r="B91" s="144" t="s">
        <v>76</v>
      </c>
      <c r="C91" s="138">
        <f t="shared" si="7"/>
        <v>25717000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17047000</v>
      </c>
    </row>
    <row r="92" spans="1:21" s="144" customFormat="1" x14ac:dyDescent="0.3">
      <c r="A92" s="262"/>
      <c r="B92" s="144" t="s">
        <v>77</v>
      </c>
      <c r="C92" s="138">
        <f t="shared" si="7"/>
        <v>24637000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18467000</v>
      </c>
    </row>
    <row r="93" spans="1:21" s="144" customFormat="1" x14ac:dyDescent="0.3">
      <c r="A93" s="262"/>
      <c r="B93" s="144" t="s">
        <v>78</v>
      </c>
      <c r="C93" s="138">
        <f t="shared" si="7"/>
        <v>26057000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18387000</v>
      </c>
    </row>
    <row r="94" spans="1:21" s="144" customFormat="1" x14ac:dyDescent="0.3">
      <c r="A94" s="262"/>
      <c r="B94" s="144" t="s">
        <v>79</v>
      </c>
      <c r="C94" s="138">
        <f t="shared" si="7"/>
        <v>25977000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19307000</v>
      </c>
    </row>
    <row r="95" spans="1:21" s="144" customFormat="1" x14ac:dyDescent="0.3">
      <c r="A95" s="262"/>
      <c r="B95" s="144" t="s">
        <v>80</v>
      </c>
      <c r="C95" s="138">
        <f t="shared" si="7"/>
        <v>26897000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20727000</v>
      </c>
    </row>
    <row r="96" spans="1:21" s="144" customFormat="1" x14ac:dyDescent="0.3">
      <c r="A96" s="262"/>
      <c r="B96" s="144" t="s">
        <v>81</v>
      </c>
      <c r="C96" s="138">
        <f t="shared" si="7"/>
        <v>28317000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20647000</v>
      </c>
    </row>
    <row r="97" spans="1:22" s="144" customFormat="1" x14ac:dyDescent="0.3">
      <c r="A97" s="262"/>
      <c r="B97" s="144" t="s">
        <v>82</v>
      </c>
      <c r="C97" s="138">
        <f t="shared" si="7"/>
        <v>28237000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22067000</v>
      </c>
    </row>
    <row r="98" spans="1:22" s="349" customFormat="1" x14ac:dyDescent="0.3">
      <c r="A98" s="262"/>
      <c r="B98" s="349" t="s">
        <v>83</v>
      </c>
      <c r="C98" s="350">
        <f t="shared" si="7"/>
        <v>29657000</v>
      </c>
      <c r="D98" s="350">
        <v>10000000</v>
      </c>
      <c r="E98" s="351">
        <v>500000</v>
      </c>
      <c r="F98" s="350">
        <v>500000</v>
      </c>
      <c r="G98" s="350">
        <v>420000</v>
      </c>
      <c r="H98" s="350">
        <v>1400000</v>
      </c>
      <c r="I98" s="350">
        <v>0</v>
      </c>
      <c r="J98" s="350">
        <v>1200000</v>
      </c>
      <c r="K98" s="350">
        <v>500000</v>
      </c>
      <c r="L98" s="350">
        <v>150000</v>
      </c>
      <c r="M98" s="350">
        <v>0</v>
      </c>
      <c r="N98" s="350">
        <v>500000</v>
      </c>
      <c r="O98" s="350">
        <v>0</v>
      </c>
      <c r="P98" s="350">
        <v>1500000</v>
      </c>
      <c r="Q98" s="350">
        <v>500000</v>
      </c>
      <c r="R98" s="350">
        <v>0</v>
      </c>
      <c r="S98" s="350">
        <v>15000000</v>
      </c>
      <c r="T98" s="350">
        <f t="shared" si="9"/>
        <v>22170000</v>
      </c>
      <c r="U98" s="351">
        <f t="shared" si="10"/>
        <v>17487000</v>
      </c>
      <c r="V98" s="352" t="s">
        <v>218</v>
      </c>
    </row>
    <row r="99" spans="1:22" s="144" customFormat="1" x14ac:dyDescent="0.3">
      <c r="A99" s="262">
        <v>2031</v>
      </c>
      <c r="B99" s="144" t="s">
        <v>72</v>
      </c>
      <c r="C99" s="138">
        <f t="shared" si="7"/>
        <v>25077000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17407000</v>
      </c>
    </row>
    <row r="100" spans="1:22" s="144" customFormat="1" x14ac:dyDescent="0.3">
      <c r="A100" s="262"/>
      <c r="B100" s="144" t="s">
        <v>73</v>
      </c>
      <c r="C100" s="138">
        <f t="shared" si="7"/>
        <v>24997000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18827000</v>
      </c>
    </row>
    <row r="101" spans="1:22" s="144" customFormat="1" x14ac:dyDescent="0.3">
      <c r="A101" s="262"/>
      <c r="B101" s="144" t="s">
        <v>74</v>
      </c>
      <c r="C101" s="138">
        <f t="shared" si="7"/>
        <v>26417000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19747000</v>
      </c>
    </row>
    <row r="102" spans="1:22" s="144" customFormat="1" x14ac:dyDescent="0.3">
      <c r="A102" s="262"/>
      <c r="B102" s="144" t="s">
        <v>75</v>
      </c>
      <c r="C102" s="138">
        <f t="shared" si="7"/>
        <v>27337000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19667000</v>
      </c>
    </row>
    <row r="103" spans="1:22" s="144" customFormat="1" x14ac:dyDescent="0.3">
      <c r="A103" s="262"/>
      <c r="B103" s="144" t="s">
        <v>76</v>
      </c>
      <c r="C103" s="138">
        <f t="shared" si="7"/>
        <v>27257000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18587000</v>
      </c>
    </row>
    <row r="104" spans="1:22" s="144" customFormat="1" x14ac:dyDescent="0.3">
      <c r="A104" s="262"/>
      <c r="B104" s="144" t="s">
        <v>77</v>
      </c>
      <c r="C104" s="138">
        <f t="shared" si="7"/>
        <v>26177000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20007000</v>
      </c>
    </row>
    <row r="105" spans="1:22" s="144" customFormat="1" x14ac:dyDescent="0.3">
      <c r="A105" s="262"/>
      <c r="B105" s="144" t="s">
        <v>78</v>
      </c>
      <c r="C105" s="138">
        <f t="shared" si="7"/>
        <v>27597000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19927000</v>
      </c>
    </row>
    <row r="106" spans="1:22" s="144" customFormat="1" x14ac:dyDescent="0.3">
      <c r="A106" s="262"/>
      <c r="B106" s="144" t="s">
        <v>79</v>
      </c>
      <c r="C106" s="138">
        <f t="shared" si="7"/>
        <v>27517000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20847000</v>
      </c>
    </row>
    <row r="107" spans="1:22" s="144" customFormat="1" x14ac:dyDescent="0.3">
      <c r="A107" s="262"/>
      <c r="B107" s="144" t="s">
        <v>80</v>
      </c>
      <c r="C107" s="138">
        <f t="shared" ref="C107:C122" si="12" xml:space="preserve"> U106 + 7590000</f>
        <v>28437000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22267000</v>
      </c>
    </row>
    <row r="108" spans="1:22" s="144" customFormat="1" x14ac:dyDescent="0.3">
      <c r="A108" s="262"/>
      <c r="B108" s="144" t="s">
        <v>81</v>
      </c>
      <c r="C108" s="138">
        <f t="shared" si="12"/>
        <v>29857000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22187000</v>
      </c>
    </row>
    <row r="109" spans="1:22" s="144" customFormat="1" x14ac:dyDescent="0.3">
      <c r="A109" s="262"/>
      <c r="B109" s="144" t="s">
        <v>82</v>
      </c>
      <c r="C109" s="138">
        <f t="shared" si="12"/>
        <v>29777000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23607000</v>
      </c>
    </row>
    <row r="110" spans="1:22" s="212" customFormat="1" x14ac:dyDescent="0.3">
      <c r="A110" s="262"/>
      <c r="B110" s="212" t="s">
        <v>83</v>
      </c>
      <c r="C110" s="185">
        <f t="shared" si="12"/>
        <v>31197000</v>
      </c>
      <c r="D110" s="185">
        <v>10000000</v>
      </c>
      <c r="E110" s="348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350">
        <v>500000</v>
      </c>
      <c r="R110" s="185">
        <v>0</v>
      </c>
      <c r="S110" s="350">
        <v>15000000</v>
      </c>
      <c r="T110" s="185">
        <f t="shared" si="11"/>
        <v>22170000</v>
      </c>
      <c r="U110" s="239">
        <f t="shared" si="10"/>
        <v>19027000</v>
      </c>
      <c r="V110" s="212" t="s">
        <v>218</v>
      </c>
    </row>
    <row r="111" spans="1:22" s="144" customFormat="1" x14ac:dyDescent="0.3">
      <c r="A111" s="262">
        <v>2032</v>
      </c>
      <c r="B111" s="144" t="s">
        <v>72</v>
      </c>
      <c r="C111" s="138">
        <f t="shared" si="12"/>
        <v>26617000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18947000</v>
      </c>
    </row>
    <row r="112" spans="1:22" s="144" customFormat="1" x14ac:dyDescent="0.3">
      <c r="A112" s="262"/>
      <c r="B112" s="144" t="s">
        <v>73</v>
      </c>
      <c r="C112" s="138">
        <f t="shared" si="12"/>
        <v>26537000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20367000</v>
      </c>
    </row>
    <row r="113" spans="1:22" s="144" customFormat="1" x14ac:dyDescent="0.3">
      <c r="A113" s="262"/>
      <c r="B113" s="144" t="s">
        <v>74</v>
      </c>
      <c r="C113" s="138">
        <f t="shared" si="12"/>
        <v>27957000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21287000</v>
      </c>
    </row>
    <row r="114" spans="1:22" s="144" customFormat="1" x14ac:dyDescent="0.3">
      <c r="A114" s="262"/>
      <c r="B114" s="144" t="s">
        <v>75</v>
      </c>
      <c r="C114" s="138">
        <f t="shared" si="12"/>
        <v>28877000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21207000</v>
      </c>
    </row>
    <row r="115" spans="1:22" s="144" customFormat="1" x14ac:dyDescent="0.3">
      <c r="A115" s="262"/>
      <c r="B115" s="144" t="s">
        <v>76</v>
      </c>
      <c r="C115" s="138">
        <f t="shared" si="12"/>
        <v>28797000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20127000</v>
      </c>
    </row>
    <row r="116" spans="1:22" s="144" customFormat="1" x14ac:dyDescent="0.3">
      <c r="A116" s="262"/>
      <c r="B116" s="144" t="s">
        <v>77</v>
      </c>
      <c r="C116" s="138">
        <f t="shared" si="12"/>
        <v>27717000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21547000</v>
      </c>
    </row>
    <row r="117" spans="1:22" s="144" customFormat="1" x14ac:dyDescent="0.3">
      <c r="A117" s="262"/>
      <c r="B117" s="144" t="s">
        <v>78</v>
      </c>
      <c r="C117" s="138">
        <f t="shared" si="12"/>
        <v>29137000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21467000</v>
      </c>
    </row>
    <row r="118" spans="1:22" s="144" customFormat="1" x14ac:dyDescent="0.3">
      <c r="A118" s="262"/>
      <c r="B118" s="144" t="s">
        <v>79</v>
      </c>
      <c r="C118" s="138">
        <f t="shared" si="12"/>
        <v>29057000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22387000</v>
      </c>
    </row>
    <row r="119" spans="1:22" s="144" customFormat="1" x14ac:dyDescent="0.3">
      <c r="A119" s="262"/>
      <c r="B119" s="144" t="s">
        <v>80</v>
      </c>
      <c r="C119" s="138">
        <f t="shared" si="12"/>
        <v>29977000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23807000</v>
      </c>
    </row>
    <row r="120" spans="1:22" s="144" customFormat="1" x14ac:dyDescent="0.3">
      <c r="A120" s="262"/>
      <c r="B120" s="144" t="s">
        <v>81</v>
      </c>
      <c r="C120" s="138">
        <f t="shared" si="12"/>
        <v>31397000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23727000</v>
      </c>
    </row>
    <row r="121" spans="1:22" s="144" customFormat="1" x14ac:dyDescent="0.3">
      <c r="A121" s="262"/>
      <c r="B121" s="144" t="s">
        <v>82</v>
      </c>
      <c r="C121" s="138">
        <f t="shared" si="12"/>
        <v>31317000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25147000</v>
      </c>
    </row>
    <row r="122" spans="1:22" s="352" customFormat="1" x14ac:dyDescent="0.3">
      <c r="A122" s="262"/>
      <c r="B122" s="352" t="s">
        <v>83</v>
      </c>
      <c r="C122" s="350">
        <f t="shared" si="12"/>
        <v>32737000</v>
      </c>
      <c r="D122" s="350">
        <v>10000000</v>
      </c>
      <c r="E122" s="351">
        <v>500000</v>
      </c>
      <c r="F122" s="350">
        <v>500000</v>
      </c>
      <c r="G122" s="350">
        <v>420000</v>
      </c>
      <c r="H122" s="350">
        <v>1400000</v>
      </c>
      <c r="I122" s="350">
        <v>0</v>
      </c>
      <c r="J122" s="350">
        <v>1200000</v>
      </c>
      <c r="K122" s="350">
        <v>500000</v>
      </c>
      <c r="L122" s="350">
        <v>150000</v>
      </c>
      <c r="M122" s="350">
        <v>0</v>
      </c>
      <c r="N122" s="350">
        <v>500000</v>
      </c>
      <c r="O122" s="350">
        <v>0</v>
      </c>
      <c r="P122" s="350">
        <v>1500000</v>
      </c>
      <c r="Q122" s="350">
        <v>500000</v>
      </c>
      <c r="R122" s="350">
        <v>0</v>
      </c>
      <c r="S122" s="350">
        <v>15000000</v>
      </c>
      <c r="T122" s="350">
        <f t="shared" si="11"/>
        <v>22170000</v>
      </c>
      <c r="U122" s="351">
        <f t="shared" ref="U122:U133" si="13" xml:space="preserve"> (C122+D122) - T122</f>
        <v>20567000</v>
      </c>
      <c r="V122" s="352" t="s">
        <v>218</v>
      </c>
    </row>
    <row r="123" spans="1:22" s="144" customFormat="1" x14ac:dyDescent="0.3">
      <c r="A123" s="262">
        <v>2033</v>
      </c>
      <c r="B123" s="144" t="s">
        <v>72</v>
      </c>
      <c r="C123" s="138">
        <f t="shared" ref="C123:C134" si="14" xml:space="preserve"> U122 + 7590000</f>
        <v>28157000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20487000</v>
      </c>
    </row>
    <row r="124" spans="1:22" s="144" customFormat="1" x14ac:dyDescent="0.3">
      <c r="A124" s="262"/>
      <c r="B124" s="144" t="s">
        <v>73</v>
      </c>
      <c r="C124" s="138">
        <f t="shared" si="14"/>
        <v>28077000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21907000</v>
      </c>
    </row>
    <row r="125" spans="1:22" s="144" customFormat="1" x14ac:dyDescent="0.3">
      <c r="A125" s="262"/>
      <c r="B125" s="144" t="s">
        <v>74</v>
      </c>
      <c r="C125" s="138">
        <f t="shared" si="14"/>
        <v>29497000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22827000</v>
      </c>
    </row>
    <row r="126" spans="1:22" s="144" customFormat="1" x14ac:dyDescent="0.3">
      <c r="A126" s="262"/>
      <c r="B126" s="144" t="s">
        <v>75</v>
      </c>
      <c r="C126" s="138">
        <f t="shared" si="14"/>
        <v>30417000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22747000</v>
      </c>
    </row>
    <row r="127" spans="1:22" s="144" customFormat="1" x14ac:dyDescent="0.3">
      <c r="A127" s="262"/>
      <c r="B127" s="144" t="s">
        <v>76</v>
      </c>
      <c r="C127" s="138">
        <f t="shared" si="14"/>
        <v>30337000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21667000</v>
      </c>
    </row>
    <row r="128" spans="1:22" s="144" customFormat="1" x14ac:dyDescent="0.3">
      <c r="A128" s="262"/>
      <c r="B128" s="144" t="s">
        <v>77</v>
      </c>
      <c r="C128" s="138">
        <f t="shared" si="14"/>
        <v>29257000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23087000</v>
      </c>
    </row>
    <row r="129" spans="1:22" s="144" customFormat="1" x14ac:dyDescent="0.3">
      <c r="A129" s="262"/>
      <c r="B129" s="144" t="s">
        <v>78</v>
      </c>
      <c r="C129" s="138">
        <f t="shared" si="14"/>
        <v>30677000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23007000</v>
      </c>
    </row>
    <row r="130" spans="1:22" s="144" customFormat="1" x14ac:dyDescent="0.3">
      <c r="A130" s="262"/>
      <c r="B130" s="144" t="s">
        <v>79</v>
      </c>
      <c r="C130" s="138">
        <f t="shared" si="14"/>
        <v>30597000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23927000</v>
      </c>
    </row>
    <row r="131" spans="1:22" s="144" customFormat="1" x14ac:dyDescent="0.3">
      <c r="A131" s="262"/>
      <c r="B131" s="144" t="s">
        <v>80</v>
      </c>
      <c r="C131" s="138">
        <f t="shared" si="14"/>
        <v>31517000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25347000</v>
      </c>
    </row>
    <row r="132" spans="1:22" s="144" customFormat="1" x14ac:dyDescent="0.3">
      <c r="A132" s="262"/>
      <c r="B132" s="144" t="s">
        <v>81</v>
      </c>
      <c r="C132" s="138">
        <f t="shared" si="14"/>
        <v>32937000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25267000</v>
      </c>
    </row>
    <row r="133" spans="1:22" s="144" customFormat="1" x14ac:dyDescent="0.3">
      <c r="A133" s="262"/>
      <c r="B133" s="144" t="s">
        <v>82</v>
      </c>
      <c r="C133" s="138">
        <f t="shared" si="14"/>
        <v>32857000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26687000</v>
      </c>
    </row>
    <row r="134" spans="1:22" s="352" customFormat="1" x14ac:dyDescent="0.3">
      <c r="A134" s="262"/>
      <c r="B134" s="352" t="s">
        <v>83</v>
      </c>
      <c r="C134" s="350">
        <f t="shared" si="14"/>
        <v>34277000</v>
      </c>
      <c r="D134" s="350">
        <v>10000000</v>
      </c>
      <c r="E134" s="351">
        <v>500000</v>
      </c>
      <c r="F134" s="350">
        <v>500000</v>
      </c>
      <c r="G134" s="350">
        <v>420000</v>
      </c>
      <c r="H134" s="350">
        <v>1400000</v>
      </c>
      <c r="I134" s="350">
        <v>0</v>
      </c>
      <c r="J134" s="350">
        <v>1200000</v>
      </c>
      <c r="K134" s="350">
        <v>500000</v>
      </c>
      <c r="L134" s="350">
        <v>150000</v>
      </c>
      <c r="M134" s="350">
        <v>0</v>
      </c>
      <c r="N134" s="350">
        <v>500000</v>
      </c>
      <c r="O134" s="350">
        <v>0</v>
      </c>
      <c r="P134" s="350">
        <v>1500000</v>
      </c>
      <c r="Q134" s="350">
        <v>500000</v>
      </c>
      <c r="R134" s="350">
        <v>0</v>
      </c>
      <c r="S134" s="350">
        <v>15000000</v>
      </c>
      <c r="T134" s="350">
        <f t="shared" si="15"/>
        <v>22170000</v>
      </c>
      <c r="U134" s="351">
        <f t="shared" ref="U134:U145" si="16" xml:space="preserve"> (C134+D134) - T134</f>
        <v>22107000</v>
      </c>
      <c r="V134" s="352" t="s">
        <v>218</v>
      </c>
    </row>
    <row r="135" spans="1:22" s="144" customFormat="1" x14ac:dyDescent="0.3">
      <c r="A135" s="262">
        <v>2034</v>
      </c>
      <c r="B135" s="144" t="s">
        <v>72</v>
      </c>
      <c r="C135" s="138">
        <f t="shared" ref="C135:C146" si="17" xml:space="preserve"> U134 + 7590000</f>
        <v>29697000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22027000</v>
      </c>
    </row>
    <row r="136" spans="1:22" s="144" customFormat="1" x14ac:dyDescent="0.3">
      <c r="A136" s="262"/>
      <c r="B136" s="144" t="s">
        <v>73</v>
      </c>
      <c r="C136" s="138">
        <f t="shared" si="17"/>
        <v>29617000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23447000</v>
      </c>
    </row>
    <row r="137" spans="1:22" s="144" customFormat="1" x14ac:dyDescent="0.3">
      <c r="A137" s="262"/>
      <c r="B137" s="144" t="s">
        <v>74</v>
      </c>
      <c r="C137" s="138">
        <f t="shared" si="17"/>
        <v>31037000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24367000</v>
      </c>
    </row>
    <row r="138" spans="1:22" s="144" customFormat="1" x14ac:dyDescent="0.3">
      <c r="A138" s="262"/>
      <c r="B138" s="144" t="s">
        <v>75</v>
      </c>
      <c r="C138" s="138">
        <f t="shared" si="17"/>
        <v>31957000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24287000</v>
      </c>
    </row>
    <row r="139" spans="1:22" s="144" customFormat="1" x14ac:dyDescent="0.3">
      <c r="A139" s="262"/>
      <c r="B139" s="144" t="s">
        <v>76</v>
      </c>
      <c r="C139" s="138">
        <f t="shared" si="17"/>
        <v>31877000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23207000</v>
      </c>
    </row>
    <row r="140" spans="1:22" s="144" customFormat="1" x14ac:dyDescent="0.3">
      <c r="A140" s="262"/>
      <c r="B140" s="144" t="s">
        <v>77</v>
      </c>
      <c r="C140" s="138">
        <f t="shared" si="17"/>
        <v>30797000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24627000</v>
      </c>
    </row>
    <row r="141" spans="1:22" s="144" customFormat="1" x14ac:dyDescent="0.3">
      <c r="A141" s="262"/>
      <c r="B141" s="144" t="s">
        <v>78</v>
      </c>
      <c r="C141" s="138">
        <f t="shared" si="17"/>
        <v>32217000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24547000</v>
      </c>
    </row>
    <row r="142" spans="1:22" s="144" customFormat="1" x14ac:dyDescent="0.3">
      <c r="A142" s="262"/>
      <c r="B142" s="144" t="s">
        <v>79</v>
      </c>
      <c r="C142" s="138">
        <f t="shared" si="17"/>
        <v>32137000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25467000</v>
      </c>
    </row>
    <row r="143" spans="1:22" s="144" customFormat="1" x14ac:dyDescent="0.3">
      <c r="A143" s="262"/>
      <c r="B143" s="144" t="s">
        <v>80</v>
      </c>
      <c r="C143" s="138">
        <f t="shared" si="17"/>
        <v>33057000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26887000</v>
      </c>
    </row>
    <row r="144" spans="1:22" s="144" customFormat="1" x14ac:dyDescent="0.3">
      <c r="A144" s="262"/>
      <c r="B144" s="144" t="s">
        <v>81</v>
      </c>
      <c r="C144" s="138">
        <f t="shared" si="17"/>
        <v>34477000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26807000</v>
      </c>
    </row>
    <row r="145" spans="1:22" s="144" customFormat="1" x14ac:dyDescent="0.3">
      <c r="A145" s="262"/>
      <c r="B145" s="144" t="s">
        <v>82</v>
      </c>
      <c r="C145" s="138">
        <f t="shared" si="17"/>
        <v>34397000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28227000</v>
      </c>
    </row>
    <row r="146" spans="1:22" s="352" customFormat="1" x14ac:dyDescent="0.3">
      <c r="A146" s="262"/>
      <c r="B146" s="352" t="s">
        <v>83</v>
      </c>
      <c r="C146" s="350">
        <f t="shared" si="17"/>
        <v>35817000</v>
      </c>
      <c r="D146" s="350">
        <v>10000000</v>
      </c>
      <c r="E146" s="351">
        <v>500000</v>
      </c>
      <c r="F146" s="350">
        <v>500000</v>
      </c>
      <c r="G146" s="350">
        <v>420000</v>
      </c>
      <c r="H146" s="350">
        <v>1400000</v>
      </c>
      <c r="I146" s="350">
        <v>0</v>
      </c>
      <c r="J146" s="350">
        <v>1200000</v>
      </c>
      <c r="K146" s="350">
        <v>500000</v>
      </c>
      <c r="L146" s="350">
        <v>150000</v>
      </c>
      <c r="M146" s="350">
        <v>0</v>
      </c>
      <c r="N146" s="350">
        <v>500000</v>
      </c>
      <c r="O146" s="350">
        <v>0</v>
      </c>
      <c r="P146" s="350">
        <v>1500000</v>
      </c>
      <c r="Q146" s="350">
        <v>500000</v>
      </c>
      <c r="R146" s="350">
        <v>0</v>
      </c>
      <c r="S146" s="350">
        <v>15000000</v>
      </c>
      <c r="T146" s="350">
        <f t="shared" si="18"/>
        <v>22170000</v>
      </c>
      <c r="U146" s="351">
        <f t="shared" ref="U146:U157" si="19" xml:space="preserve"> (C146+D146) - T146</f>
        <v>23647000</v>
      </c>
      <c r="V146" s="352" t="s">
        <v>218</v>
      </c>
    </row>
    <row r="147" spans="1:22" s="144" customFormat="1" x14ac:dyDescent="0.3">
      <c r="A147" s="374" t="s">
        <v>257</v>
      </c>
      <c r="B147" s="144" t="s">
        <v>72</v>
      </c>
      <c r="C147" s="138">
        <f xml:space="preserve"> U146</f>
        <v>23647000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19797000</v>
      </c>
      <c r="V147" s="144" t="s">
        <v>258</v>
      </c>
    </row>
    <row r="148" spans="1:22" s="144" customFormat="1" x14ac:dyDescent="0.3">
      <c r="A148" s="262"/>
      <c r="B148" s="144" t="s">
        <v>73</v>
      </c>
      <c r="C148" s="138">
        <f xml:space="preserve"> U147</f>
        <v>19797000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15947000</v>
      </c>
    </row>
    <row r="149" spans="1:22" s="144" customFormat="1" x14ac:dyDescent="0.3">
      <c r="A149" s="262"/>
      <c r="B149" s="144" t="s">
        <v>74</v>
      </c>
      <c r="C149" s="138">
        <f t="shared" ref="C149:C158" si="21" xml:space="preserve"> U148</f>
        <v>15947000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11597000</v>
      </c>
    </row>
    <row r="150" spans="1:22" s="144" customFormat="1" x14ac:dyDescent="0.3">
      <c r="A150" s="262"/>
      <c r="B150" s="144" t="s">
        <v>75</v>
      </c>
      <c r="C150" s="138">
        <f t="shared" si="21"/>
        <v>11597000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7747000</v>
      </c>
    </row>
    <row r="151" spans="1:22" s="144" customFormat="1" x14ac:dyDescent="0.3">
      <c r="A151" s="262"/>
      <c r="B151" s="144" t="s">
        <v>76</v>
      </c>
      <c r="C151" s="138">
        <f t="shared" si="21"/>
        <v>7747000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3397000</v>
      </c>
    </row>
    <row r="152" spans="1:22" s="144" customFormat="1" x14ac:dyDescent="0.3">
      <c r="A152" s="262"/>
      <c r="B152" s="144" t="s">
        <v>77</v>
      </c>
      <c r="C152" s="138">
        <f t="shared" si="21"/>
        <v>3397000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-453000</v>
      </c>
    </row>
    <row r="153" spans="1:22" s="144" customFormat="1" x14ac:dyDescent="0.3">
      <c r="A153" s="262"/>
      <c r="B153" s="144" t="s">
        <v>78</v>
      </c>
      <c r="C153" s="138">
        <f t="shared" si="21"/>
        <v>-453000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-4303000</v>
      </c>
    </row>
    <row r="154" spans="1:22" s="144" customFormat="1" x14ac:dyDescent="0.3">
      <c r="A154" s="262"/>
      <c r="B154" s="144" t="s">
        <v>79</v>
      </c>
      <c r="C154" s="138">
        <f t="shared" si="21"/>
        <v>-4303000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-8653000</v>
      </c>
    </row>
    <row r="155" spans="1:22" s="144" customFormat="1" x14ac:dyDescent="0.3">
      <c r="A155" s="262"/>
      <c r="B155" s="144" t="s">
        <v>80</v>
      </c>
      <c r="C155" s="138">
        <f t="shared" si="21"/>
        <v>-8653000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-12503000</v>
      </c>
    </row>
    <row r="156" spans="1:22" s="144" customFormat="1" x14ac:dyDescent="0.3">
      <c r="A156" s="262"/>
      <c r="B156" s="144" t="s">
        <v>81</v>
      </c>
      <c r="C156" s="138">
        <f t="shared" si="21"/>
        <v>-12503000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-16353000</v>
      </c>
    </row>
    <row r="157" spans="1:22" s="144" customFormat="1" x14ac:dyDescent="0.3">
      <c r="A157" s="262"/>
      <c r="B157" s="144" t="s">
        <v>82</v>
      </c>
      <c r="C157" s="138">
        <f t="shared" si="21"/>
        <v>-16353000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-20203000</v>
      </c>
    </row>
    <row r="158" spans="1:22" s="349" customFormat="1" x14ac:dyDescent="0.3">
      <c r="A158" s="262"/>
      <c r="B158" s="349" t="s">
        <v>83</v>
      </c>
      <c r="C158" s="138">
        <f t="shared" si="21"/>
        <v>-20203000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350">
        <v>0</v>
      </c>
      <c r="J158" s="350">
        <v>1200000</v>
      </c>
      <c r="K158" s="350">
        <v>500000</v>
      </c>
      <c r="L158" s="350">
        <v>150000</v>
      </c>
      <c r="M158" s="350">
        <v>0</v>
      </c>
      <c r="N158" s="350">
        <v>500000</v>
      </c>
      <c r="O158" s="350">
        <v>0</v>
      </c>
      <c r="P158" s="350">
        <v>1500000</v>
      </c>
      <c r="Q158" s="350">
        <v>500000</v>
      </c>
      <c r="R158" s="350">
        <v>0</v>
      </c>
      <c r="S158" s="350">
        <v>15000000</v>
      </c>
      <c r="T158" s="350">
        <f t="shared" si="20"/>
        <v>19350000</v>
      </c>
      <c r="U158" s="351">
        <f t="shared" ref="U158" si="22" xml:space="preserve"> (C158+D158) - T158</f>
        <v>-39553000</v>
      </c>
      <c r="V158" s="352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J17"/>
  <sheetViews>
    <sheetView workbookViewId="0">
      <selection activeCell="F15" sqref="F15"/>
    </sheetView>
  </sheetViews>
  <sheetFormatPr defaultRowHeight="16.5" x14ac:dyDescent="0.3"/>
  <cols>
    <col min="1" max="1" width="10.75" bestFit="1" customWidth="1"/>
    <col min="2" max="3" width="12.75" bestFit="1" customWidth="1"/>
    <col min="4" max="4" width="15.5" bestFit="1" customWidth="1"/>
    <col min="5" max="6" width="14.375" bestFit="1" customWidth="1"/>
    <col min="7" max="7" width="11.75" bestFit="1" customWidth="1"/>
    <col min="8" max="8" width="14.25" bestFit="1" customWidth="1"/>
    <col min="9" max="9" width="11.75" customWidth="1"/>
    <col min="10" max="10" width="12.5" customWidth="1"/>
    <col min="11" max="11" width="12.75" bestFit="1" customWidth="1"/>
    <col min="12" max="12" width="11.625" bestFit="1" customWidth="1"/>
    <col min="13" max="13" width="14.375" bestFit="1" customWidth="1"/>
    <col min="14" max="14" width="9.25" bestFit="1" customWidth="1"/>
  </cols>
  <sheetData>
    <row r="2" spans="1:10" x14ac:dyDescent="0.3">
      <c r="B2" s="243" t="s">
        <v>219</v>
      </c>
      <c r="C2" s="243" t="s">
        <v>222</v>
      </c>
      <c r="D2" s="243" t="s">
        <v>223</v>
      </c>
      <c r="E2" s="243" t="s">
        <v>224</v>
      </c>
      <c r="F2" s="243" t="s">
        <v>225</v>
      </c>
      <c r="G2" s="243" t="s">
        <v>221</v>
      </c>
      <c r="H2" s="243" t="s">
        <v>220</v>
      </c>
      <c r="I2" s="243" t="s">
        <v>226</v>
      </c>
      <c r="J2" s="243" t="s">
        <v>227</v>
      </c>
    </row>
    <row r="3" spans="1:10" x14ac:dyDescent="0.3">
      <c r="B3" s="242">
        <v>5060000</v>
      </c>
      <c r="C3" s="242">
        <v>17700000</v>
      </c>
      <c r="D3" s="242">
        <v>5030000</v>
      </c>
      <c r="E3" s="242">
        <v>0</v>
      </c>
      <c r="F3" s="242">
        <f xml:space="preserve"> G3 +H3</f>
        <v>8300000</v>
      </c>
      <c r="G3" s="242">
        <v>900000</v>
      </c>
      <c r="H3" s="242">
        <v>7400000</v>
      </c>
      <c r="I3" s="193">
        <f>SUM(B3:F3)</f>
        <v>36090000</v>
      </c>
      <c r="J3" s="193">
        <f xml:space="preserve"> I3 /5</f>
        <v>7218000</v>
      </c>
    </row>
    <row r="4" spans="1:10" x14ac:dyDescent="0.3">
      <c r="B4" s="240">
        <f xml:space="preserve"> B3/(B3 + C3 + D3 + E3 + F3)* 100</f>
        <v>14.020504294818508</v>
      </c>
      <c r="C4" s="240">
        <f xml:space="preserve"> C3/(B3 + C3 + D3 + E3 + F3)* 100</f>
        <v>49.044056525353284</v>
      </c>
      <c r="D4" s="240">
        <f xml:space="preserve"> D3/(B3 + C3 + D3 + E3 + F3)* 100</f>
        <v>13.937378775284012</v>
      </c>
      <c r="E4" s="240">
        <f xml:space="preserve"> E3/(B3 + C3 + D3 + E3 + F3)* 100</f>
        <v>0</v>
      </c>
      <c r="F4" s="240">
        <f xml:space="preserve"> F3/(B3 + C3 + D3 + E3 + F3)* 100</f>
        <v>22.998060404544198</v>
      </c>
      <c r="G4" s="240"/>
      <c r="H4" s="240"/>
    </row>
    <row r="5" spans="1:10" x14ac:dyDescent="0.3">
      <c r="C5" s="193"/>
      <c r="D5" s="193"/>
    </row>
    <row r="6" spans="1:10" x14ac:dyDescent="0.3">
      <c r="A6" s="264" t="s">
        <v>228</v>
      </c>
      <c r="B6" s="242">
        <v>7300000</v>
      </c>
      <c r="C6" s="245">
        <v>7300000</v>
      </c>
      <c r="D6" s="242">
        <v>7300000</v>
      </c>
      <c r="E6" s="242">
        <v>7300000</v>
      </c>
      <c r="F6" s="242">
        <f xml:space="preserve"> G6 +H6</f>
        <v>6600000</v>
      </c>
      <c r="G6" s="242">
        <v>3820000</v>
      </c>
      <c r="H6" s="242">
        <v>2780000</v>
      </c>
      <c r="I6" s="193">
        <f>SUM(B6:F6)</f>
        <v>35800000</v>
      </c>
      <c r="J6" s="193">
        <f xml:space="preserve"> I6 /5</f>
        <v>7160000</v>
      </c>
    </row>
    <row r="7" spans="1:10" x14ac:dyDescent="0.3">
      <c r="A7" s="264"/>
      <c r="B7" s="244">
        <f xml:space="preserve"> B6/(B6 + C6 + D6 + E6 + F6)* 100</f>
        <v>20.391061452513966</v>
      </c>
      <c r="C7" s="244">
        <f xml:space="preserve"> C6/(B6 + C6 + D6 + E6 + F6)* 100</f>
        <v>20.391061452513966</v>
      </c>
      <c r="D7" s="244">
        <f xml:space="preserve"> D6/(B6 + C6 + D6 + E6 + F6)* 100</f>
        <v>20.391061452513966</v>
      </c>
      <c r="E7" s="244">
        <f xml:space="preserve"> E6/(B6 + C6 + D6 + E6 + F6)* 100</f>
        <v>20.391061452513966</v>
      </c>
      <c r="F7" s="244">
        <f xml:space="preserve"> F6/(B6 + C6 + D6 + E6 + F6)* 100</f>
        <v>18.435754189944134</v>
      </c>
      <c r="G7" s="240"/>
      <c r="H7" s="240"/>
    </row>
    <row r="8" spans="1:10" x14ac:dyDescent="0.3">
      <c r="C8" s="193"/>
      <c r="D8" s="193"/>
    </row>
    <row r="9" spans="1:10" x14ac:dyDescent="0.3">
      <c r="C9" s="193"/>
      <c r="D9" s="193"/>
      <c r="F9" t="s">
        <v>229</v>
      </c>
      <c r="G9" t="s">
        <v>230</v>
      </c>
    </row>
    <row r="10" spans="1:10" x14ac:dyDescent="0.3">
      <c r="B10" s="193">
        <v>5000000</v>
      </c>
      <c r="C10" s="193">
        <v>7300000</v>
      </c>
      <c r="D10" s="193">
        <v>5000000</v>
      </c>
      <c r="E10">
        <v>0</v>
      </c>
      <c r="F10" s="193">
        <v>7340000</v>
      </c>
      <c r="G10" s="193">
        <v>0</v>
      </c>
    </row>
    <row r="11" spans="1:10" x14ac:dyDescent="0.3">
      <c r="B11" s="193">
        <v>2300000</v>
      </c>
      <c r="C11">
        <v>0</v>
      </c>
      <c r="D11" s="193">
        <v>2300000</v>
      </c>
      <c r="E11" s="193">
        <v>7300000</v>
      </c>
      <c r="F11" s="193">
        <v>0</v>
      </c>
      <c r="G11" s="193">
        <v>0</v>
      </c>
    </row>
    <row r="12" spans="1:10" x14ac:dyDescent="0.3">
      <c r="F12" s="246">
        <v>2300000</v>
      </c>
    </row>
    <row r="13" spans="1:10" x14ac:dyDescent="0.3">
      <c r="F13" s="246">
        <v>7300000</v>
      </c>
    </row>
    <row r="14" spans="1:10" x14ac:dyDescent="0.3">
      <c r="F14" s="246">
        <v>2300000</v>
      </c>
    </row>
    <row r="15" spans="1:10" x14ac:dyDescent="0.3">
      <c r="F15" s="242"/>
    </row>
    <row r="16" spans="1:10" x14ac:dyDescent="0.3">
      <c r="F16" s="193">
        <f>SUM(F12:F15)</f>
        <v>11900000</v>
      </c>
      <c r="G16" s="242">
        <v>2780000</v>
      </c>
      <c r="H16">
        <v>12230000</v>
      </c>
      <c r="I16" s="193">
        <f>SUM(G16:H16)</f>
        <v>15010000</v>
      </c>
    </row>
    <row r="17" spans="7:9" x14ac:dyDescent="0.3">
      <c r="G17">
        <v>3820000</v>
      </c>
      <c r="H17">
        <v>440000</v>
      </c>
      <c r="I17">
        <f xml:space="preserve"> G17 - H17</f>
        <v>3380000</v>
      </c>
    </row>
  </sheetData>
  <mergeCells count="1"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271"/>
      <c r="C1" s="271"/>
    </row>
    <row r="2" spans="2:18" x14ac:dyDescent="0.3">
      <c r="B2" s="270" t="s">
        <v>71</v>
      </c>
      <c r="C2" s="270"/>
      <c r="E2" s="267" t="s">
        <v>71</v>
      </c>
      <c r="F2" s="268"/>
      <c r="G2" s="268"/>
      <c r="H2" s="269"/>
      <c r="J2" s="267" t="s">
        <v>94</v>
      </c>
      <c r="K2" s="268"/>
      <c r="L2" s="268"/>
      <c r="M2" s="269"/>
      <c r="O2" s="267" t="s">
        <v>95</v>
      </c>
      <c r="P2" s="268"/>
      <c r="Q2" s="268"/>
      <c r="R2" s="26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267" t="s">
        <v>188</v>
      </c>
      <c r="F16" s="268"/>
      <c r="G16" s="268"/>
      <c r="H16" s="269"/>
      <c r="J16" s="267" t="s">
        <v>192</v>
      </c>
      <c r="K16" s="268"/>
      <c r="L16" s="268"/>
      <c r="M16" s="269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265">
        <v>70500000</v>
      </c>
      <c r="G29" s="266"/>
      <c r="H29" s="194">
        <f xml:space="preserve"> (((F29 + G28) / F29) - 1) * 100</f>
        <v>3.0254751773049593</v>
      </c>
      <c r="J29" s="4" t="s">
        <v>191</v>
      </c>
      <c r="K29" s="265">
        <v>70500000</v>
      </c>
      <c r="L29" s="266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5" t="s">
        <v>36</v>
      </c>
      <c r="E3" s="255"/>
      <c r="F3" s="255"/>
      <c r="G3" s="255"/>
      <c r="H3" s="255"/>
      <c r="I3" s="255"/>
      <c r="J3" s="255"/>
      <c r="K3" s="255"/>
      <c r="L3" s="255"/>
      <c r="M3" s="255"/>
      <c r="N3" s="255"/>
    </row>
    <row r="4" spans="3:14" x14ac:dyDescent="0.3"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2">
        <f xml:space="preserve"> D22 + E22 + F22 + G22</f>
        <v>18921448</v>
      </c>
      <c r="E23" s="263"/>
      <c r="F23" s="263"/>
      <c r="G23" s="263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293">
        <f xml:space="preserve"> D23 / I23 * 100</f>
        <v>84.996483606996279</v>
      </c>
      <c r="E24" s="294"/>
      <c r="F24" s="294"/>
      <c r="G24" s="295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5" t="s">
        <v>100</v>
      </c>
      <c r="C27" s="287" t="s">
        <v>115</v>
      </c>
      <c r="D27" s="296" t="s">
        <v>98</v>
      </c>
      <c r="E27" s="297"/>
      <c r="F27" s="298"/>
      <c r="G27" s="285" t="s">
        <v>102</v>
      </c>
      <c r="H27" s="289" t="s">
        <v>118</v>
      </c>
      <c r="I27" s="299" t="s">
        <v>96</v>
      </c>
      <c r="J27" s="285" t="s">
        <v>105</v>
      </c>
      <c r="K27" s="285" t="s">
        <v>116</v>
      </c>
    </row>
    <row r="28" spans="2:12" ht="17.25" thickBot="1" x14ac:dyDescent="0.35">
      <c r="B28" s="286"/>
      <c r="C28" s="288"/>
      <c r="D28" s="285" t="s">
        <v>97</v>
      </c>
      <c r="E28" s="289" t="s">
        <v>101</v>
      </c>
      <c r="F28" s="290" t="s">
        <v>104</v>
      </c>
      <c r="G28" s="286"/>
      <c r="H28" s="286"/>
      <c r="I28" s="300"/>
      <c r="J28" s="286"/>
      <c r="K28" s="286"/>
    </row>
    <row r="29" spans="2:12" ht="37.5" customHeight="1" thickBot="1" x14ac:dyDescent="0.35">
      <c r="B29" s="286"/>
      <c r="C29" s="288"/>
      <c r="D29" s="286"/>
      <c r="E29" s="286"/>
      <c r="F29" s="291"/>
      <c r="G29" s="286"/>
      <c r="H29" s="286"/>
      <c r="I29" s="46" t="s">
        <v>99</v>
      </c>
      <c r="J29" s="301"/>
      <c r="K29" s="301"/>
    </row>
    <row r="30" spans="2:12" x14ac:dyDescent="0.3">
      <c r="B30" s="276" t="s">
        <v>114</v>
      </c>
      <c r="C30" s="278">
        <v>1845434000</v>
      </c>
      <c r="D30" s="49">
        <v>1845434000</v>
      </c>
      <c r="E30" s="48">
        <v>0</v>
      </c>
      <c r="F30" s="50">
        <v>10.81</v>
      </c>
      <c r="G30" s="272">
        <f xml:space="preserve"> C30 + D31</f>
        <v>0</v>
      </c>
      <c r="H30" s="278">
        <v>934126897</v>
      </c>
      <c r="I30" s="280">
        <f xml:space="preserve"> G30 / H30</f>
        <v>0</v>
      </c>
      <c r="J30" s="274" t="s">
        <v>103</v>
      </c>
      <c r="K30" s="272">
        <f xml:space="preserve"> D30 / H30</f>
        <v>1.9755709914003259</v>
      </c>
    </row>
    <row r="31" spans="2:12" ht="17.25" thickBot="1" x14ac:dyDescent="0.35">
      <c r="B31" s="277"/>
      <c r="C31" s="279"/>
      <c r="D31" s="282">
        <f xml:space="preserve"> (D30 * (E30 - F30)) / F30</f>
        <v>-1845434000</v>
      </c>
      <c r="E31" s="283"/>
      <c r="F31" s="284"/>
      <c r="G31" s="277"/>
      <c r="H31" s="279"/>
      <c r="I31" s="281"/>
      <c r="J31" s="275"/>
      <c r="K31" s="27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3" t="s">
        <v>143</v>
      </c>
      <c r="B29" s="263"/>
      <c r="C29" s="263"/>
    </row>
    <row r="30" spans="1:11" x14ac:dyDescent="0.3">
      <c r="A30" s="1">
        <v>1</v>
      </c>
      <c r="B30" s="263" t="s">
        <v>144</v>
      </c>
      <c r="C30" s="1" t="s">
        <v>145</v>
      </c>
    </row>
    <row r="31" spans="1:11" x14ac:dyDescent="0.3">
      <c r="A31" s="1">
        <v>2</v>
      </c>
      <c r="B31" s="263"/>
      <c r="C31" s="1" t="s">
        <v>146</v>
      </c>
    </row>
    <row r="32" spans="1:11" x14ac:dyDescent="0.3">
      <c r="A32" s="1">
        <v>3</v>
      </c>
      <c r="B32" s="263"/>
      <c r="C32" s="1" t="s">
        <v>147</v>
      </c>
    </row>
    <row r="33" spans="1:3" x14ac:dyDescent="0.3">
      <c r="A33" s="1">
        <v>4</v>
      </c>
      <c r="B33" s="263"/>
      <c r="C33" s="1" t="s">
        <v>148</v>
      </c>
    </row>
    <row r="34" spans="1:3" x14ac:dyDescent="0.3">
      <c r="A34" s="1">
        <v>5</v>
      </c>
      <c r="B34" s="263" t="s">
        <v>152</v>
      </c>
      <c r="C34" s="1" t="s">
        <v>149</v>
      </c>
    </row>
    <row r="35" spans="1:3" x14ac:dyDescent="0.3">
      <c r="A35" s="1">
        <v>6</v>
      </c>
      <c r="B35" s="263"/>
      <c r="C35" s="1" t="s">
        <v>150</v>
      </c>
    </row>
    <row r="36" spans="1:3" x14ac:dyDescent="0.3">
      <c r="A36" s="1">
        <v>7</v>
      </c>
      <c r="B36" s="263"/>
      <c r="C36" s="1" t="s">
        <v>151</v>
      </c>
    </row>
    <row r="37" spans="1:3" x14ac:dyDescent="0.3">
      <c r="A37" s="1">
        <v>8</v>
      </c>
      <c r="B37" s="263" t="s">
        <v>153</v>
      </c>
      <c r="C37" s="1" t="s">
        <v>154</v>
      </c>
    </row>
    <row r="38" spans="1:3" x14ac:dyDescent="0.3">
      <c r="A38" s="1">
        <v>9</v>
      </c>
      <c r="B38" s="26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0" t="s">
        <v>66</v>
      </c>
      <c r="C2" s="270"/>
      <c r="E2" s="270" t="s">
        <v>67</v>
      </c>
      <c r="F2" s="270"/>
      <c r="H2" s="270" t="s">
        <v>68</v>
      </c>
      <c r="I2" s="270"/>
      <c r="K2" s="270" t="s">
        <v>69</v>
      </c>
      <c r="L2" s="270"/>
      <c r="N2" s="270" t="s">
        <v>70</v>
      </c>
      <c r="O2" s="27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255"/>
      <c r="B1" s="255"/>
      <c r="C1" s="255"/>
      <c r="D1" s="256" t="s">
        <v>84</v>
      </c>
      <c r="E1" s="257"/>
      <c r="F1" s="257"/>
      <c r="G1" s="257"/>
      <c r="H1" s="261" t="s">
        <v>169</v>
      </c>
      <c r="I1" s="261"/>
      <c r="J1" s="258" t="s">
        <v>161</v>
      </c>
      <c r="K1" s="259"/>
      <c r="L1" s="260"/>
      <c r="M1" s="251" t="s">
        <v>162</v>
      </c>
      <c r="N1" s="252"/>
      <c r="O1" s="252"/>
      <c r="P1" s="253"/>
      <c r="Q1" s="248" t="s">
        <v>172</v>
      </c>
      <c r="R1" s="249" t="s">
        <v>173</v>
      </c>
    </row>
    <row r="2" spans="1:19" ht="33" x14ac:dyDescent="0.3">
      <c r="A2" s="255"/>
      <c r="B2" s="255"/>
      <c r="C2" s="255"/>
      <c r="D2" s="130" t="s">
        <v>159</v>
      </c>
      <c r="E2" s="125" t="s">
        <v>158</v>
      </c>
      <c r="F2" s="87" t="s">
        <v>163</v>
      </c>
      <c r="G2" s="114" t="s">
        <v>232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248"/>
      <c r="R2" s="249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254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254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xml:space="preserve"> (K4 + G5) + ((K4 + G5) * O5 )</f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254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xml:space="preserve"> (K5 + G6) + ((K5 + G6) * O6 )</f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254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xml:space="preserve"> (K6 + G7) + ((K6 + G7) * O7 )</f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254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xml:space="preserve"> (K7 + G8) + ((K7 + G8) * O8 )</f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254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xml:space="preserve"> (K8 + G9) + ((K8 + G9) * O9 )</f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254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xml:space="preserve"> (K9 + G10) + ((K9 + G10) * O10 )</f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254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xml:space="preserve"> (K10 + G11) + ((K10 + G11) * O11 )</f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254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xml:space="preserve"> (K11 + G12) + ((K11 + G12) * O12 )</f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254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xml:space="preserve"> (K12 + G13) + ((K12 + G13) * O13 )</f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254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xml:space="preserve"> (K13 + G14) + ((K13 + G14) * O14 )</f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254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xml:space="preserve"> (K14 + G15) + ((K14 + G15) * O15 )</f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247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247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247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247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247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xml:space="preserve"> (N19 + D20 - E20 - M20) + ((N19 + D20 - E20 - M20) * O20)</f>
        <v>6266250</v>
      </c>
      <c r="O20" s="111">
        <v>-0.1</v>
      </c>
      <c r="P20" s="155">
        <f xml:space="preserve"> M20 + N20</f>
        <v>6266250</v>
      </c>
      <c r="S20" s="80"/>
    </row>
    <row r="21" spans="1:19" s="21" customFormat="1" x14ac:dyDescent="0.3">
      <c r="B21" s="247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xml:space="preserve"> (N20 + D21 - E21 - M21) + ((N20 + D21 - E21 - M21) * O21)</f>
        <v>24610850</v>
      </c>
      <c r="O21" s="111">
        <v>0.16</v>
      </c>
      <c r="P21" s="155">
        <f xml:space="preserve"> M21 + N21</f>
        <v>24660850</v>
      </c>
      <c r="S21" s="80"/>
    </row>
    <row r="22" spans="1:19" s="21" customFormat="1" x14ac:dyDescent="0.3">
      <c r="B22" s="247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0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xml:space="preserve"> (N21 + D22 - E22 - M22) + ((N21 + D22 - E22 - M22) * O22)</f>
        <v>27227718</v>
      </c>
      <c r="O22" s="111">
        <v>0.08</v>
      </c>
      <c r="P22" s="155">
        <f xml:space="preserve"> M22 + N22</f>
        <v>27327718</v>
      </c>
      <c r="S22" s="80"/>
    </row>
    <row r="23" spans="1:19" s="21" customFormat="1" x14ac:dyDescent="0.3">
      <c r="B23" s="247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0"/>
        <v>10853113.487522848</v>
      </c>
      <c r="L23" s="108">
        <v>8.9999999999999993E-3</v>
      </c>
      <c r="M23" s="109">
        <v>50000</v>
      </c>
      <c r="N23" s="110">
        <f xml:space="preserve"> (N22 + D23 - E23 - M23) + ((N22 + D23 - E23 - M23) * O23)</f>
        <v>9095283.1199999992</v>
      </c>
      <c r="O23" s="111">
        <v>-0.16</v>
      </c>
      <c r="P23" s="155">
        <f xml:space="preserve"> M23 + N23</f>
        <v>9145283.1199999992</v>
      </c>
      <c r="S23" s="80"/>
    </row>
    <row r="24" spans="1:19" s="21" customFormat="1" x14ac:dyDescent="0.3">
      <c r="B24" s="247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0"/>
        <v>11050557.444747437</v>
      </c>
      <c r="L24" s="108">
        <v>-1.7999999999999999E-2</v>
      </c>
      <c r="M24" s="109">
        <v>50000</v>
      </c>
      <c r="N24" s="110">
        <f xml:space="preserve"> (N23 + D24 - E24 - M24) + ((N23 + D24 - E24 - M24) * O24)</f>
        <v>7507509.5088</v>
      </c>
      <c r="O24" s="111">
        <v>-0.26</v>
      </c>
      <c r="P24" s="155">
        <f xml:space="preserve"> M24 + N24</f>
        <v>7557509.5088</v>
      </c>
      <c r="S24" s="80"/>
    </row>
    <row r="25" spans="1:19" s="21" customFormat="1" x14ac:dyDescent="0.3">
      <c r="B25" s="247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0"/>
        <v>11656667.478752891</v>
      </c>
      <c r="L25" s="108">
        <v>1.7999999999999999E-2</v>
      </c>
      <c r="M25" s="109">
        <v>50000</v>
      </c>
      <c r="N25" s="110">
        <f xml:space="preserve"> (N24 + D25 - E25 - M25) + ((N24 + D25 - E25 - M25) * O25)</f>
        <v>9316806.0856320001</v>
      </c>
      <c r="O25" s="111">
        <v>-0.36</v>
      </c>
      <c r="P25" s="155">
        <f xml:space="preserve"> M25 + N25</f>
        <v>9366806.0856320001</v>
      </c>
      <c r="Q25" s="90">
        <f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247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0"/>
        <v>11839647.464135339</v>
      </c>
      <c r="L26" s="108">
        <v>-1.7999999999999999E-2</v>
      </c>
      <c r="M26" s="109">
        <v>50000</v>
      </c>
      <c r="N26" s="110">
        <f xml:space="preserve"> (N25 + D26 - E26 - M26) + ((N25 + D26 - E26 - M26) * O26)</f>
        <v>8623423.9556608014</v>
      </c>
      <c r="O26" s="111">
        <v>-0.35</v>
      </c>
      <c r="P26" s="155">
        <f xml:space="preserve"> M26 + N26</f>
        <v>8673423.9556608014</v>
      </c>
      <c r="Q26" s="90">
        <f xml:space="preserve"> H26 + I26</f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247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0"/>
        <v>12154561.118489776</v>
      </c>
      <c r="L27" s="108">
        <v>1.7999999999999999E-2</v>
      </c>
      <c r="M27" s="109">
        <v>50000</v>
      </c>
      <c r="N27" s="110">
        <f xml:space="preserve"> (N26 + D27 - E27 - M27) + ((N26 + D27 - E27 - M27) * O27)</f>
        <v>8377676.122755073</v>
      </c>
      <c r="O27" s="111">
        <v>-0.16</v>
      </c>
      <c r="P27" s="155">
        <f xml:space="preserve"> M27 + N27</f>
        <v>8427676.122755073</v>
      </c>
      <c r="Q27" s="90">
        <f xml:space="preserve"> H27 + I27</f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250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0"/>
        <v>12680106.729674673</v>
      </c>
      <c r="L28" s="151">
        <v>0.01</v>
      </c>
      <c r="M28" s="109">
        <v>0</v>
      </c>
      <c r="N28" s="110">
        <f xml:space="preserve"> (N27 + D28 - E28 - M28) + ((N27 + D28 - E28 - M28) * O28)</f>
        <v>29387.375748956947</v>
      </c>
      <c r="O28" s="111">
        <v>-0.22</v>
      </c>
      <c r="P28" s="155">
        <f xml:space="preserve"> M28 + N28</f>
        <v>29387.375748956947</v>
      </c>
      <c r="Q28" s="90">
        <f xml:space="preserve"> H28 + I28</f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247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0"/>
        <v>13010148.650808817</v>
      </c>
      <c r="L29" s="151">
        <v>1.7999999999999999E-2</v>
      </c>
      <c r="M29" s="109">
        <v>0</v>
      </c>
      <c r="N29" s="110">
        <f xml:space="preserve"> (N28 + D29 - E29 - M29) + ((N28 + D29 - E29 - M29) * O29)</f>
        <v>29916.348512438173</v>
      </c>
      <c r="O29" s="111">
        <v>1.7999999999999999E-2</v>
      </c>
      <c r="P29" s="155">
        <f xml:space="preserve"> M29 + N29</f>
        <v>29916.348512438173</v>
      </c>
      <c r="Q29" s="90">
        <f xml:space="preserve"> H29 + I29</f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247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0"/>
        <v>13346131.326523375</v>
      </c>
      <c r="L30" s="151">
        <v>1.7999999999999999E-2</v>
      </c>
      <c r="M30" s="109">
        <v>0</v>
      </c>
      <c r="N30" s="110">
        <f xml:space="preserve"> (N29 + D30 - E30 - M30) + ((N29 + D30 - E30 - M30) * O30)</f>
        <v>386754.8427856621</v>
      </c>
      <c r="O30" s="111">
        <v>1.7999999999999999E-2</v>
      </c>
      <c r="P30" s="109">
        <f xml:space="preserve"> M30 + N30</f>
        <v>386754.8427856621</v>
      </c>
      <c r="Q30" s="90">
        <f xml:space="preserve"> H30 + I30</f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247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0"/>
        <v>13688161.690400796</v>
      </c>
      <c r="L31" s="151">
        <v>1.7999999999999999E-2</v>
      </c>
      <c r="M31" s="109">
        <v>0</v>
      </c>
      <c r="N31" s="110">
        <f xml:space="preserve"> (N30 + D31 - E31 - M31) + ((N30 + D31 - E31 - M31) * O31)</f>
        <v>421562.77863637172</v>
      </c>
      <c r="O31" s="111">
        <v>0.09</v>
      </c>
      <c r="P31" s="109">
        <f xml:space="preserve"> M31 + N31</f>
        <v>421562.77863637172</v>
      </c>
      <c r="Q31" s="90">
        <f xml:space="preserve"> H31 + I31</f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247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0"/>
        <v>13788161.690400796</v>
      </c>
      <c r="L32" s="151">
        <v>0</v>
      </c>
      <c r="M32" s="109">
        <v>0</v>
      </c>
      <c r="N32" s="110">
        <f xml:space="preserve"> (N31 + D32 - E32 - M32) + ((N31 + D32 - E32 - M32) * O32)</f>
        <v>14841656.545354554</v>
      </c>
      <c r="O32" s="111">
        <v>0.06</v>
      </c>
      <c r="P32" s="109">
        <f xml:space="preserve"> M32 + N32</f>
        <v>14841656.545354554</v>
      </c>
      <c r="Q32" s="90">
        <f xml:space="preserve"> H32 + I32</f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247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0"/>
        <v>14244280.073496789</v>
      </c>
      <c r="L33" s="179">
        <v>-0.01</v>
      </c>
      <c r="M33" s="180">
        <v>0</v>
      </c>
      <c r="N33" s="181">
        <f xml:space="preserve"> (N32 + D33 - E33 - M33) + ((N32 + D33 - E33 - M33) * O33)</f>
        <v>12007490.890819099</v>
      </c>
      <c r="O33" s="182">
        <v>-0.1</v>
      </c>
      <c r="P33" s="180">
        <f xml:space="preserve"> M33 + N33</f>
        <v>12007490.890819099</v>
      </c>
      <c r="Q33" s="177">
        <f xml:space="preserve"> H33 + I33</f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247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1" xml:space="preserve"> H33 - 1640000</f>
        <v>15420000</v>
      </c>
      <c r="I34" s="177">
        <v>70000000</v>
      </c>
      <c r="J34" s="177">
        <v>54000000</v>
      </c>
      <c r="K34" s="178">
        <f t="shared" si="0"/>
        <v>14725525.832908815</v>
      </c>
      <c r="L34" s="179">
        <v>-8.0000000000000002E-3</v>
      </c>
      <c r="M34" s="180">
        <v>0</v>
      </c>
      <c r="N34" s="181">
        <f xml:space="preserve"> (N33 + D34 - E34 - M34) + ((N33 + D34 - E34 - M34) * O34)</f>
        <v>7625.7268538425787</v>
      </c>
      <c r="O34" s="182">
        <v>1.7999999999999999E-2</v>
      </c>
      <c r="P34" s="180">
        <f xml:space="preserve"> M34 + N34</f>
        <v>7625.7268538425787</v>
      </c>
      <c r="Q34" s="177">
        <f xml:space="preserve"> H34 + I34</f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247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1"/>
        <v>13780000</v>
      </c>
      <c r="I35" s="177">
        <v>70000000</v>
      </c>
      <c r="J35" s="177">
        <v>54000000</v>
      </c>
      <c r="K35" s="178">
        <f t="shared" si="0"/>
        <v>15785291.607896078</v>
      </c>
      <c r="L35" s="179">
        <v>0.03</v>
      </c>
      <c r="M35" s="180">
        <v>0</v>
      </c>
      <c r="N35" s="181">
        <f xml:space="preserve"> (N34 + D35 - E35 - M35) + ((N34 + D35 - E35 - M35) * O35)</f>
        <v>7762.9899372117452</v>
      </c>
      <c r="O35" s="182">
        <v>1.7999999999999999E-2</v>
      </c>
      <c r="P35" s="180">
        <f xml:space="preserve"> M35 + N35</f>
        <v>7762.9899372117452</v>
      </c>
      <c r="Q35" s="177">
        <f xml:space="preserve"> H35 + I35</f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247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xml:space="preserve"> (N35 + D36 - E36 - M36) + ((N35 + D36 - E36 - M36) * O36)</f>
        <v>7902.7237560815565</v>
      </c>
      <c r="O36" s="182">
        <v>1.7999999999999999E-2</v>
      </c>
      <c r="P36" s="180">
        <f xml:space="preserve"> M36 + N36</f>
        <v>7902.7237560815565</v>
      </c>
      <c r="Q36" s="177">
        <f xml:space="preserve"> H36 + I36</f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247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0"/>
        <v>3633676.5402612956</v>
      </c>
      <c r="L37" s="179">
        <v>1.7999999999999999E-2</v>
      </c>
      <c r="M37" s="180">
        <v>0</v>
      </c>
      <c r="N37" s="181">
        <f xml:space="preserve"> (N36 + D37 - E37 - M37) + ((N36 + D37 - E37 - M37) * O37)</f>
        <v>8044.9727836910242</v>
      </c>
      <c r="O37" s="182">
        <v>1.7999999999999999E-2</v>
      </c>
      <c r="P37" s="180">
        <f xml:space="preserve"> M37 + N37</f>
        <v>8044.9727836910242</v>
      </c>
      <c r="Q37" s="177">
        <f xml:space="preserve"> H37 + I37</f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247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0"/>
        <v>3699082.7179859988</v>
      </c>
      <c r="L38" s="179">
        <v>1.7999999999999999E-2</v>
      </c>
      <c r="M38" s="180">
        <v>0</v>
      </c>
      <c r="N38" s="181">
        <f xml:space="preserve"> (N37 + D38 - E38 - M38) + ((N37 + D38 - E38 - M38) * O38)</f>
        <v>5098189.7822937975</v>
      </c>
      <c r="O38" s="189">
        <v>1.7999999999999999E-2</v>
      </c>
      <c r="P38" s="180">
        <f xml:space="preserve"> M38 + N38</f>
        <v>5098189.7822937975</v>
      </c>
      <c r="Q38" s="177">
        <f xml:space="preserve"> H38 + I38</f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247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0"/>
        <v>3765666.2069097469</v>
      </c>
      <c r="L39" s="179">
        <v>1.7999999999999999E-2</v>
      </c>
      <c r="M39" s="180">
        <v>0</v>
      </c>
      <c r="N39" s="181">
        <f xml:space="preserve"> (N38 + D39 - E39 - M39) + ((N38 + D39 - E39 - M39) * O39)</f>
        <v>60576531.855327196</v>
      </c>
      <c r="O39" s="229">
        <v>3.2000000000000001E-2</v>
      </c>
      <c r="P39" s="180">
        <f xml:space="preserve"> M39 + N39</f>
        <v>60576531.855327196</v>
      </c>
      <c r="Q39" s="177">
        <f xml:space="preserve"> H39 + I39</f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247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0"/>
        <v>3833448.1986341225</v>
      </c>
      <c r="L40" s="179">
        <v>1.7999999999999999E-2</v>
      </c>
      <c r="M40" s="180">
        <v>0</v>
      </c>
      <c r="N40" s="181">
        <f xml:space="preserve"> (N39 + D40 - E40 - M40) + ((N39 + D40 - E40 - M40) * O40)</f>
        <v>62393827.810987011</v>
      </c>
      <c r="O40" s="204">
        <v>0.03</v>
      </c>
      <c r="P40" s="180">
        <f xml:space="preserve"> M40 + N40</f>
        <v>62393827.810987011</v>
      </c>
      <c r="Q40" s="177">
        <f xml:space="preserve"> H40 + I40</f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247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xml:space="preserve"> (N40 + D41 - E41 - M41) + ((N40 + D41 - E41 - M41) * O41)</f>
        <v>40555988.077141553</v>
      </c>
      <c r="O41" s="179">
        <v>-0.35</v>
      </c>
      <c r="P41" s="180">
        <f xml:space="preserve"> M41 + N41</f>
        <v>40555988.077141553</v>
      </c>
      <c r="Q41" s="177">
        <f xml:space="preserve"> H41 + I41</f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247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xml:space="preserve"> (N41 + D42 - E42 - M42) + ((N41 + D42 - E42 - M42) * O42)</f>
        <v>20277994.038570777</v>
      </c>
      <c r="O42" s="204">
        <v>-0.5</v>
      </c>
      <c r="P42" s="180">
        <f xml:space="preserve"> M42 + N42</f>
        <v>20277994.038570777</v>
      </c>
      <c r="Q42" s="177">
        <f xml:space="preserve"> H42 + I42</f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247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0"/>
        <v>0</v>
      </c>
      <c r="L43" s="179">
        <v>1.7999999999999999E-2</v>
      </c>
      <c r="M43" s="180">
        <v>0</v>
      </c>
      <c r="N43" s="181">
        <f xml:space="preserve"> (N42 + D43 - E43 - M43) + ((N42 + D43 - E43 - M43) * O43)</f>
        <v>41083553.91934219</v>
      </c>
      <c r="O43" s="204">
        <v>0.02</v>
      </c>
      <c r="P43" s="180">
        <f xml:space="preserve"> M43 + N43</f>
        <v>41083553.91934219</v>
      </c>
      <c r="Q43" s="177">
        <f xml:space="preserve"> H43 + I43</f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247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0"/>
        <v>0</v>
      </c>
      <c r="L44" s="179">
        <v>1.7999999999999999E-2</v>
      </c>
      <c r="M44" s="180">
        <v>0</v>
      </c>
      <c r="N44" s="181">
        <f xml:space="preserve"> (N43 + D44 - E44 - M44) + ((N43 + D44 - E44 - M44) * O44)</f>
        <v>64137731.615309298</v>
      </c>
      <c r="O44" s="204">
        <v>0.05</v>
      </c>
      <c r="P44" s="180">
        <f xml:space="preserve"> M44 + N44</f>
        <v>64137731.615309298</v>
      </c>
      <c r="Q44" s="237">
        <f xml:space="preserve"> H44 + I44</f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247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0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xml:space="preserve"> M45 + N45</f>
        <v>36903240.879921675</v>
      </c>
      <c r="Q45" s="93">
        <f xml:space="preserve"> H45 + I45</f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247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0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xml:space="preserve"> M46 + N46</f>
        <v>37509305.697520107</v>
      </c>
      <c r="Q46" s="93">
        <f xml:space="preserve"> H46 + I46</f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247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1">
        <v>256000000</v>
      </c>
      <c r="J47" s="216">
        <v>380000000</v>
      </c>
      <c r="K47" s="217">
        <f t="shared" si="0"/>
        <v>5176438.38</v>
      </c>
      <c r="L47" s="94">
        <v>1.7999999999999999E-2</v>
      </c>
      <c r="M47" s="37">
        <v>6600000</v>
      </c>
      <c r="N47" s="103">
        <f t="shared" ref="N47" si="2" xml:space="preserve"> (N46 + D47 - E47 ) + ((N46 + D47 - E47) * O47)</f>
        <v>31527491.811470505</v>
      </c>
      <c r="O47" s="219">
        <v>0.02</v>
      </c>
      <c r="P47" s="218">
        <f xml:space="preserve"> M47 + N47</f>
        <v>38127491.811470509</v>
      </c>
      <c r="Q47" s="216">
        <f xml:space="preserve"> H47 + I47</f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247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1">
        <f xml:space="preserve"> I47 - 700000</f>
        <v>255300000</v>
      </c>
      <c r="J48" s="93">
        <v>380000000</v>
      </c>
      <c r="K48" s="222">
        <f t="shared" si="0"/>
        <v>5269614.2708399994</v>
      </c>
      <c r="L48" s="94">
        <v>1.7999999999999999E-2</v>
      </c>
      <c r="M48" s="37">
        <v>6600000</v>
      </c>
      <c r="N48" s="103">
        <f t="shared" ref="N48" si="3" xml:space="preserve"> (N47 + D48 - E48) + ((N47 + D48 - E48 ) * O48)</f>
        <v>32158041.647699915</v>
      </c>
      <c r="O48" s="79">
        <v>0.02</v>
      </c>
      <c r="P48" s="37">
        <f xml:space="preserve"> M48 + N48</f>
        <v>38758041.647699915</v>
      </c>
      <c r="Q48" s="93">
        <f xml:space="preserve"> H48 + I48</f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247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1">
        <f xml:space="preserve"> I48 - 700000</f>
        <v>254600000</v>
      </c>
      <c r="J49" s="93">
        <v>380000000</v>
      </c>
      <c r="K49" s="222">
        <f t="shared" si="0"/>
        <v>5364467.3277151193</v>
      </c>
      <c r="L49" s="94">
        <v>1.7999999999999999E-2</v>
      </c>
      <c r="M49" s="37">
        <v>6600000</v>
      </c>
      <c r="N49" s="103">
        <f t="shared" ref="N49" si="4" xml:space="preserve"> (N48 + D49 - E49 ) + ((N48 + D49 - E49) * O49)</f>
        <v>32801202.480653912</v>
      </c>
      <c r="O49" s="79">
        <v>0.02</v>
      </c>
      <c r="P49" s="37">
        <f xml:space="preserve"> M49 + N49</f>
        <v>39401202.480653912</v>
      </c>
      <c r="Q49" s="93">
        <f xml:space="preserve"> H49 + I49</f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247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1">
        <f t="shared" ref="I50:I113" si="5" xml:space="preserve"> I49 - 700000</f>
        <v>253900000</v>
      </c>
      <c r="J50" s="93">
        <v>380000000</v>
      </c>
      <c r="K50" s="222">
        <f t="shared" si="0"/>
        <v>5461027.7396139912</v>
      </c>
      <c r="L50" s="94">
        <v>1.7999999999999999E-2</v>
      </c>
      <c r="M50" s="37">
        <v>6600000</v>
      </c>
      <c r="N50" s="103">
        <f t="shared" ref="N50" si="6" xml:space="preserve"> (N49 + D50 - E50) + ((N49 + D50 - E50 ) * O50)</f>
        <v>33457226.530266989</v>
      </c>
      <c r="O50" s="79">
        <v>0.02</v>
      </c>
      <c r="P50" s="37">
        <f xml:space="preserve"> M50 + N50</f>
        <v>40057226.530266985</v>
      </c>
      <c r="Q50" s="93">
        <f xml:space="preserve"> H50 + I50</f>
        <v>253900000</v>
      </c>
      <c r="R50" s="93" t="e">
        <f xml:space="preserve"> J50 +#REF!</f>
        <v>#REF!</v>
      </c>
      <c r="S50" s="84"/>
    </row>
    <row r="51" spans="1:19" s="311" customFormat="1" ht="17.25" thickBot="1" x14ac:dyDescent="0.35">
      <c r="A51" s="302"/>
      <c r="B51" s="247"/>
      <c r="C51" s="303">
        <v>12</v>
      </c>
      <c r="D51" s="304">
        <v>0</v>
      </c>
      <c r="E51" s="304">
        <v>0</v>
      </c>
      <c r="F51" s="304">
        <v>0</v>
      </c>
      <c r="G51" s="305">
        <v>0</v>
      </c>
      <c r="H51" s="306">
        <v>0</v>
      </c>
      <c r="I51" s="306">
        <f t="shared" si="5"/>
        <v>253200000</v>
      </c>
      <c r="J51" s="306">
        <v>380000000</v>
      </c>
      <c r="K51" s="307">
        <f t="shared" si="0"/>
        <v>5559326.238927043</v>
      </c>
      <c r="L51" s="94">
        <v>1.7999999999999999E-2</v>
      </c>
      <c r="M51" s="37">
        <v>6600000</v>
      </c>
      <c r="N51" s="103">
        <f t="shared" ref="N51" si="7" xml:space="preserve"> (N50 + D51 - E51 ) + ((N50 + D51 - E51) * O51)</f>
        <v>34126371.060872331</v>
      </c>
      <c r="O51" s="309">
        <v>0.02</v>
      </c>
      <c r="P51" s="308">
        <f xml:space="preserve"> M51 + N51</f>
        <v>40726371.060872331</v>
      </c>
      <c r="Q51" s="306">
        <f xml:space="preserve"> H51 + I51</f>
        <v>253200000</v>
      </c>
      <c r="R51" s="306" t="e">
        <f xml:space="preserve"> J51 +#REF!</f>
        <v>#REF!</v>
      </c>
      <c r="S51" s="310"/>
    </row>
    <row r="52" spans="1:19" s="25" customFormat="1" x14ac:dyDescent="0.3">
      <c r="A52" s="25">
        <v>4</v>
      </c>
      <c r="B52" s="247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1">
        <f t="shared" si="5"/>
        <v>252500000</v>
      </c>
      <c r="J52" s="93">
        <v>380000000</v>
      </c>
      <c r="K52" s="122">
        <f t="shared" si="0"/>
        <v>5659394.1112277294</v>
      </c>
      <c r="L52" s="94">
        <v>1.7999999999999999E-2</v>
      </c>
      <c r="M52" s="37">
        <v>6600000</v>
      </c>
      <c r="N52" s="103">
        <f t="shared" ref="N52" si="8" xml:space="preserve"> (N51 + D52 - E52) + ((N51 + D52 - E52 ) * O52)</f>
        <v>35318898.48208978</v>
      </c>
      <c r="O52" s="79">
        <v>0.02</v>
      </c>
      <c r="P52" s="155">
        <f xml:space="preserve"> M52 + N52</f>
        <v>41918898.48208978</v>
      </c>
      <c r="Q52" s="93">
        <f xml:space="preserve"> H52 + I52</f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247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1">
        <f t="shared" si="5"/>
        <v>251800000</v>
      </c>
      <c r="J53" s="93">
        <v>380000000</v>
      </c>
      <c r="K53" s="122">
        <f t="shared" si="0"/>
        <v>5761263.2052298281</v>
      </c>
      <c r="L53" s="94">
        <v>1.7999999999999999E-2</v>
      </c>
      <c r="M53" s="37">
        <v>6600000</v>
      </c>
      <c r="N53" s="103">
        <f t="shared" ref="N53" si="9" xml:space="preserve"> (N52 + D53 - E53 ) + ((N52 + D53 - E53) * O53)</f>
        <v>36535276.451731578</v>
      </c>
      <c r="O53" s="79">
        <v>0.02</v>
      </c>
      <c r="P53" s="155">
        <f xml:space="preserve"> M53 + N53</f>
        <v>43135276.451731578</v>
      </c>
      <c r="Q53" s="93">
        <f xml:space="preserve"> H53 + I53</f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247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1">
        <f t="shared" si="5"/>
        <v>251100000</v>
      </c>
      <c r="J54" s="93">
        <v>380000000</v>
      </c>
      <c r="K54" s="122">
        <f t="shared" si="0"/>
        <v>5864965.9429239649</v>
      </c>
      <c r="L54" s="94">
        <v>1.7999999999999999E-2</v>
      </c>
      <c r="M54" s="37">
        <v>6600000</v>
      </c>
      <c r="N54" s="103">
        <f t="shared" ref="N54" si="10" xml:space="preserve"> (N53 + D54 - E54) + ((N53 + D54 - E54 ) * O54)</f>
        <v>37775981.980766207</v>
      </c>
      <c r="O54" s="79">
        <v>0.02</v>
      </c>
      <c r="P54" s="155">
        <f xml:space="preserve"> M54 + N54</f>
        <v>44375981.980766207</v>
      </c>
      <c r="Q54" s="93">
        <f xml:space="preserve"> H54 + I54</f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247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1">
        <f t="shared" si="5"/>
        <v>250400000</v>
      </c>
      <c r="J55" s="93">
        <v>380000000</v>
      </c>
      <c r="K55" s="122">
        <f t="shared" si="0"/>
        <v>5970535.3298965963</v>
      </c>
      <c r="L55" s="94">
        <v>1.7999999999999999E-2</v>
      </c>
      <c r="M55" s="37">
        <v>6600000</v>
      </c>
      <c r="N55" s="103">
        <f t="shared" ref="N55" si="11" xml:space="preserve"> (N54 + D55 - E55 ) + ((N54 + D55 - E55) * O55)</f>
        <v>39041501.620381534</v>
      </c>
      <c r="O55" s="79">
        <v>0.02</v>
      </c>
      <c r="P55" s="155">
        <f xml:space="preserve"> M55 + N55</f>
        <v>45641501.620381534</v>
      </c>
      <c r="Q55" s="93">
        <f xml:space="preserve"> H55 + I55</f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247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1">
        <f t="shared" si="5"/>
        <v>249700000</v>
      </c>
      <c r="J56" s="93">
        <v>380000000</v>
      </c>
      <c r="K56" s="122">
        <f t="shared" si="0"/>
        <v>6078004.965834735</v>
      </c>
      <c r="L56" s="94">
        <v>1.7999999999999999E-2</v>
      </c>
      <c r="M56" s="37">
        <v>6600000</v>
      </c>
      <c r="N56" s="103">
        <f t="shared" ref="N56" si="12" xml:space="preserve"> (N55 + D56 - E56) + ((N55 + D56 - E56 ) * O56)</f>
        <v>40332331.652789168</v>
      </c>
      <c r="O56" s="79">
        <v>0.02</v>
      </c>
      <c r="P56" s="155">
        <f xml:space="preserve"> M56 + N56</f>
        <v>46932331.652789168</v>
      </c>
      <c r="Q56" s="93">
        <f xml:space="preserve"> H56 + I56</f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247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1">
        <f t="shared" si="5"/>
        <v>249000000</v>
      </c>
      <c r="J57" s="93">
        <v>380000000</v>
      </c>
      <c r="K57" s="122">
        <f t="shared" si="0"/>
        <v>6187409.0552197602</v>
      </c>
      <c r="L57" s="94">
        <v>1.7999999999999999E-2</v>
      </c>
      <c r="M57" s="37">
        <v>6600000</v>
      </c>
      <c r="N57" s="103">
        <f t="shared" ref="N57" si="13" xml:space="preserve"> (N56 + D57 - E57 ) + ((N56 + D57 - E57) * O57)</f>
        <v>41648978.285844952</v>
      </c>
      <c r="O57" s="79">
        <v>0.02</v>
      </c>
      <c r="P57" s="155">
        <f xml:space="preserve"> M57 + N57</f>
        <v>48248978.285844952</v>
      </c>
      <c r="Q57" s="93">
        <f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247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1">
        <f t="shared" si="5"/>
        <v>248300000</v>
      </c>
      <c r="J58" s="93">
        <v>380000000</v>
      </c>
      <c r="K58" s="122">
        <f t="shared" si="0"/>
        <v>6298782.4182137158</v>
      </c>
      <c r="L58" s="94">
        <v>1.7999999999999999E-2</v>
      </c>
      <c r="M58" s="37">
        <v>6600000</v>
      </c>
      <c r="N58" s="103">
        <f t="shared" ref="N58" si="14" xml:space="preserve"> (N57 + D58 - E58) + ((N57 + D58 - E58 ) * O58)</f>
        <v>42991957.851561852</v>
      </c>
      <c r="O58" s="79">
        <v>0.02</v>
      </c>
      <c r="P58" s="155">
        <f xml:space="preserve"> M58 + N58</f>
        <v>49591957.851561852</v>
      </c>
      <c r="Q58" s="93">
        <f xml:space="preserve"> H58 + I58</f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247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1">
        <f t="shared" si="5"/>
        <v>247600000</v>
      </c>
      <c r="J59" s="93">
        <v>380000000</v>
      </c>
      <c r="K59" s="122">
        <f t="shared" si="0"/>
        <v>6412160.501741563</v>
      </c>
      <c r="L59" s="94">
        <v>1.7999999999999999E-2</v>
      </c>
      <c r="M59" s="37">
        <v>6600000</v>
      </c>
      <c r="N59" s="103">
        <f t="shared" ref="N59" si="15" xml:space="preserve"> (N58 + D59 - E59 ) + ((N58 + D59 - E59) * O59)</f>
        <v>44361797.00859309</v>
      </c>
      <c r="O59" s="79">
        <v>0.02</v>
      </c>
      <c r="P59" s="155">
        <f xml:space="preserve"> M59 + N59</f>
        <v>50961797.00859309</v>
      </c>
      <c r="Q59" s="93">
        <f xml:space="preserve"> H59 + I59</f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247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1">
        <f t="shared" si="5"/>
        <v>246900000</v>
      </c>
      <c r="J60" s="93">
        <v>380000000</v>
      </c>
      <c r="K60" s="122">
        <f t="shared" si="0"/>
        <v>6527579.3907729108</v>
      </c>
      <c r="L60" s="94">
        <v>1.7999999999999999E-2</v>
      </c>
      <c r="M60" s="37">
        <v>6600000</v>
      </c>
      <c r="N60" s="103">
        <f t="shared" ref="N60" si="16" xml:space="preserve"> (N59 + D60 - E60) + ((N59 + D60 - E60 ) * O60)</f>
        <v>45759032.94876495</v>
      </c>
      <c r="O60" s="79">
        <v>0.02</v>
      </c>
      <c r="P60" s="155">
        <f xml:space="preserve"> M60 + N60</f>
        <v>52359032.94876495</v>
      </c>
      <c r="Q60" s="93">
        <f xml:space="preserve"> H60 + I60</f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247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1">
        <f t="shared" si="5"/>
        <v>246200000</v>
      </c>
      <c r="J61" s="93">
        <v>380000000</v>
      </c>
      <c r="K61" s="122">
        <f t="shared" si="0"/>
        <v>6645075.8198068235</v>
      </c>
      <c r="L61" s="94">
        <v>1.7999999999999999E-2</v>
      </c>
      <c r="M61" s="37">
        <v>6600000</v>
      </c>
      <c r="N61" s="103">
        <f t="shared" ref="N61" si="17" xml:space="preserve"> (N60 + D61 - E61 ) + ((N60 + D61 - E61) * O61)</f>
        <v>47184213.607740246</v>
      </c>
      <c r="O61" s="79">
        <v>0.02</v>
      </c>
      <c r="P61" s="155">
        <f xml:space="preserve"> M61 + N61</f>
        <v>53784213.607740246</v>
      </c>
      <c r="Q61" s="93">
        <f xml:space="preserve"> H61 + I61</f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247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1">
        <f t="shared" si="5"/>
        <v>245500000</v>
      </c>
      <c r="J62" s="93">
        <v>380000000</v>
      </c>
      <c r="K62" s="122">
        <f t="shared" si="0"/>
        <v>6764687.1845633462</v>
      </c>
      <c r="L62" s="94">
        <v>1.7999999999999999E-2</v>
      </c>
      <c r="M62" s="37">
        <v>6600000</v>
      </c>
      <c r="N62" s="103">
        <f t="shared" ref="N62" si="18" xml:space="preserve"> (N61 + D62 - E62) + ((N61 + D62 - E62 ) * O62)</f>
        <v>48637897.879895054</v>
      </c>
      <c r="O62" s="79">
        <v>0.02</v>
      </c>
      <c r="P62" s="155">
        <f xml:space="preserve"> M62 + N62</f>
        <v>55237897.879895054</v>
      </c>
      <c r="Q62" s="93">
        <f xml:space="preserve"> H62 + I62</f>
        <v>245500000</v>
      </c>
      <c r="R62" s="93" t="e">
        <f xml:space="preserve"> J62 +#REF!</f>
        <v>#REF!</v>
      </c>
      <c r="S62" s="84"/>
    </row>
    <row r="63" spans="1:19" s="311" customFormat="1" ht="17.25" thickBot="1" x14ac:dyDescent="0.35">
      <c r="A63" s="302"/>
      <c r="B63" s="247"/>
      <c r="C63" s="303">
        <v>12</v>
      </c>
      <c r="D63" s="304">
        <v>500000</v>
      </c>
      <c r="E63" s="304">
        <v>0</v>
      </c>
      <c r="F63" s="304">
        <v>0</v>
      </c>
      <c r="G63" s="305">
        <v>0</v>
      </c>
      <c r="H63" s="306">
        <v>0</v>
      </c>
      <c r="I63" s="306">
        <f t="shared" si="5"/>
        <v>244800000</v>
      </c>
      <c r="J63" s="306">
        <v>380000000</v>
      </c>
      <c r="K63" s="307">
        <f t="shared" si="0"/>
        <v>6886451.553885486</v>
      </c>
      <c r="L63" s="94">
        <v>1.7999999999999999E-2</v>
      </c>
      <c r="M63" s="37">
        <v>6600000</v>
      </c>
      <c r="N63" s="103">
        <f t="shared" ref="N63" si="19" xml:space="preserve"> (N62 + D63 - E63 ) + ((N62 + D63 - E63) * O63)</f>
        <v>50120655.837492958</v>
      </c>
      <c r="O63" s="309">
        <v>0.02</v>
      </c>
      <c r="P63" s="308">
        <f xml:space="preserve"> M63 + N63</f>
        <v>56720655.837492958</v>
      </c>
      <c r="Q63" s="306">
        <f xml:space="preserve"> H63 + I63</f>
        <v>244800000</v>
      </c>
      <c r="R63" s="306" t="e">
        <f xml:space="preserve"> J63 +#REF!</f>
        <v>#REF!</v>
      </c>
      <c r="S63" s="310"/>
    </row>
    <row r="64" spans="1:19" s="25" customFormat="1" x14ac:dyDescent="0.3">
      <c r="A64" s="25">
        <v>6</v>
      </c>
      <c r="B64" s="247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1">
        <f t="shared" si="5"/>
        <v>244100000</v>
      </c>
      <c r="J64" s="93">
        <v>380000000</v>
      </c>
      <c r="K64" s="122">
        <f t="shared" si="0"/>
        <v>7010407.6818554243</v>
      </c>
      <c r="L64" s="94">
        <v>1.7999999999999999E-2</v>
      </c>
      <c r="M64" s="37">
        <v>6600000</v>
      </c>
      <c r="N64" s="103">
        <f t="shared" ref="N64" si="20" xml:space="preserve"> (N63 + D64 - E64) + ((N63 + D64 - E64 ) * O64)</f>
        <v>51633068.954242818</v>
      </c>
      <c r="O64" s="79">
        <v>0.02</v>
      </c>
      <c r="P64" s="155">
        <f xml:space="preserve"> M64 + N64</f>
        <v>58233068.954242818</v>
      </c>
      <c r="Q64" s="93">
        <f xml:space="preserve"> H64 + I64</f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247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1">
        <f t="shared" si="5"/>
        <v>243400000</v>
      </c>
      <c r="J65" s="93">
        <v>380000000</v>
      </c>
      <c r="K65" s="122">
        <f t="shared" si="0"/>
        <v>7136595.020128822</v>
      </c>
      <c r="L65" s="94">
        <v>1.7999999999999999E-2</v>
      </c>
      <c r="M65" s="37">
        <v>6600000</v>
      </c>
      <c r="N65" s="103">
        <f t="shared" ref="N65" si="21" xml:space="preserve"> (N64 + D65 - E65 ) + ((N64 + D65 - E65) * O65)</f>
        <v>53175730.333327673</v>
      </c>
      <c r="O65" s="79">
        <v>0.02</v>
      </c>
      <c r="P65" s="155">
        <f xml:space="preserve"> M65 + N65</f>
        <v>59775730.333327673</v>
      </c>
      <c r="Q65" s="93">
        <f xml:space="preserve"> H65 + I65</f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247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1">
        <f t="shared" si="5"/>
        <v>242700000</v>
      </c>
      <c r="J66" s="93">
        <v>380000000</v>
      </c>
      <c r="K66" s="122">
        <f t="shared" si="0"/>
        <v>7265053.7304911409</v>
      </c>
      <c r="L66" s="94">
        <v>1.7999999999999999E-2</v>
      </c>
      <c r="M66" s="37">
        <v>6600000</v>
      </c>
      <c r="N66" s="103">
        <f t="shared" ref="N66" si="22" xml:space="preserve"> (N65 + D66 - E66) + ((N65 + D66 - E66 ) * O66)</f>
        <v>54749244.939994223</v>
      </c>
      <c r="O66" s="79">
        <v>0.02</v>
      </c>
      <c r="P66" s="155">
        <f xml:space="preserve"> M66 + N66</f>
        <v>61349244.939994223</v>
      </c>
      <c r="Q66" s="93">
        <f xml:space="preserve"> H66 + I66</f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247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1">
        <f t="shared" si="5"/>
        <v>242000000</v>
      </c>
      <c r="J67" s="93">
        <v>380000000</v>
      </c>
      <c r="K67" s="122">
        <f t="shared" si="0"/>
        <v>7395824.6976399813</v>
      </c>
      <c r="L67" s="94">
        <v>1.7999999999999999E-2</v>
      </c>
      <c r="M67" s="37">
        <v>6600000</v>
      </c>
      <c r="N67" s="103">
        <f t="shared" ref="N67" si="23" xml:space="preserve"> (N66 + D67 - E67 ) + ((N66 + D67 - E67) * O67)</f>
        <v>56354229.838794105</v>
      </c>
      <c r="O67" s="79">
        <v>0.02</v>
      </c>
      <c r="P67" s="155">
        <f xml:space="preserve"> M67 + N67</f>
        <v>62954229.838794105</v>
      </c>
      <c r="Q67" s="93">
        <f xml:space="preserve"> H67 + I67</f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247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1">
        <f t="shared" si="5"/>
        <v>241300000</v>
      </c>
      <c r="J68" s="93">
        <v>380000000</v>
      </c>
      <c r="K68" s="122">
        <f t="shared" si="0"/>
        <v>7528949.5421975013</v>
      </c>
      <c r="L68" s="94">
        <v>1.7999999999999999E-2</v>
      </c>
      <c r="M68" s="37">
        <v>6600000</v>
      </c>
      <c r="N68" s="103">
        <f t="shared" ref="N68" si="24" xml:space="preserve"> (N67 + D68 - E68) + ((N67 + D68 - E68 ) * O68)</f>
        <v>57991314.435569987</v>
      </c>
      <c r="O68" s="79">
        <v>0.02</v>
      </c>
      <c r="P68" s="155">
        <f xml:space="preserve"> M68 + N68</f>
        <v>64591314.435569987</v>
      </c>
      <c r="Q68" s="93">
        <f xml:space="preserve"> H68 + I68</f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247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1">
        <f t="shared" si="5"/>
        <v>240600000</v>
      </c>
      <c r="J69" s="93">
        <v>380000000</v>
      </c>
      <c r="K69" s="122">
        <f t="shared" si="0"/>
        <v>7664470.6339570563</v>
      </c>
      <c r="L69" s="94">
        <v>1.7999999999999999E-2</v>
      </c>
      <c r="M69" s="37">
        <v>6600000</v>
      </c>
      <c r="N69" s="103">
        <f t="shared" ref="N69" si="25" xml:space="preserve"> (N68 + D69 - E69 ) + ((N68 + D69 - E69) * O69)</f>
        <v>59661140.724281386</v>
      </c>
      <c r="O69" s="79">
        <v>0.02</v>
      </c>
      <c r="P69" s="155">
        <f xml:space="preserve"> M69 + N69</f>
        <v>66261140.724281386</v>
      </c>
      <c r="Q69" s="93">
        <f xml:space="preserve"> H69 + I69</f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247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1">
        <f t="shared" si="5"/>
        <v>239900000</v>
      </c>
      <c r="J70" s="93">
        <v>380000000</v>
      </c>
      <c r="K70" s="122">
        <f t="shared" si="0"/>
        <v>7802431.1053682836</v>
      </c>
      <c r="L70" s="94">
        <v>1.7999999999999999E-2</v>
      </c>
      <c r="M70" s="37">
        <v>6600000</v>
      </c>
      <c r="N70" s="103">
        <f t="shared" ref="N70" si="26" xml:space="preserve"> (N69 + D70 - E70) + ((N69 + D70 - E70 ) * O70)</f>
        <v>61364363.53876701</v>
      </c>
      <c r="O70" s="79">
        <v>0.02</v>
      </c>
      <c r="P70" s="155">
        <f xml:space="preserve"> M70 + N70</f>
        <v>67964363.53876701</v>
      </c>
      <c r="Q70" s="93">
        <f xml:space="preserve"> H70 + I70</f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247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1">
        <f t="shared" si="5"/>
        <v>239200000</v>
      </c>
      <c r="J71" s="93">
        <v>380000000</v>
      </c>
      <c r="K71" s="122">
        <f t="shared" si="0"/>
        <v>7942874.8652649131</v>
      </c>
      <c r="L71" s="94">
        <v>1.7999999999999999E-2</v>
      </c>
      <c r="M71" s="37">
        <v>6600000</v>
      </c>
      <c r="N71" s="103">
        <f t="shared" ref="N71" si="27" xml:space="preserve"> (N70 + D71 - E71 ) + ((N70 + D71 - E71) * O71)</f>
        <v>63101650.80954235</v>
      </c>
      <c r="O71" s="79">
        <v>0.02</v>
      </c>
      <c r="P71" s="155">
        <f xml:space="preserve"> M71 + N71</f>
        <v>69701650.809542358</v>
      </c>
      <c r="Q71" s="93">
        <f xml:space="preserve"> H71 + I71</f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247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1">
        <f t="shared" si="5"/>
        <v>238500000</v>
      </c>
      <c r="J72" s="93">
        <v>380000000</v>
      </c>
      <c r="K72" s="122">
        <f t="shared" si="0"/>
        <v>8085846.6128396811</v>
      </c>
      <c r="L72" s="94">
        <v>1.7999999999999999E-2</v>
      </c>
      <c r="M72" s="37">
        <v>6600000</v>
      </c>
      <c r="N72" s="103">
        <f t="shared" ref="N72" si="28" xml:space="preserve"> (N71 + D72 - E72) + ((N71 + D72 - E72 ) * O72)</f>
        <v>64873683.8257332</v>
      </c>
      <c r="O72" s="79">
        <v>0.02</v>
      </c>
      <c r="P72" s="155">
        <f xml:space="preserve"> M72 + N72</f>
        <v>71473683.8257332</v>
      </c>
      <c r="Q72" s="93">
        <f xml:space="preserve"> H72 + I72</f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247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5"/>
        <v>237800000</v>
      </c>
      <c r="J73" s="93">
        <v>380000000</v>
      </c>
      <c r="K73" s="222">
        <f t="shared" si="0"/>
        <v>8231391.8518707957</v>
      </c>
      <c r="L73" s="94">
        <v>1.7999999999999999E-2</v>
      </c>
      <c r="M73" s="37">
        <v>6600000</v>
      </c>
      <c r="N73" s="103">
        <f t="shared" ref="N73" si="29" xml:space="preserve"> (N72 + D73 - E73 ) + ((N72 + D73 - E73) * O73)</f>
        <v>66681157.502247863</v>
      </c>
      <c r="O73" s="79">
        <v>0.02</v>
      </c>
      <c r="P73" s="37">
        <f xml:space="preserve"> M73 + N73</f>
        <v>73281157.50224787</v>
      </c>
      <c r="Q73" s="93">
        <f xml:space="preserve"> H73 + I73</f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247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1">
        <f t="shared" si="5"/>
        <v>237100000</v>
      </c>
      <c r="J74" s="93">
        <v>380000000</v>
      </c>
      <c r="K74" s="122">
        <f t="shared" si="0"/>
        <v>8379556.9052044703</v>
      </c>
      <c r="L74" s="94">
        <v>1.7999999999999999E-2</v>
      </c>
      <c r="M74" s="37">
        <v>6600000</v>
      </c>
      <c r="N74" s="103">
        <f t="shared" ref="N74" si="30" xml:space="preserve"> (N73 + D74 - E74) + ((N73 + D74 - E74 ) * O74)</f>
        <v>68524780.652292833</v>
      </c>
      <c r="O74" s="79">
        <v>0.02</v>
      </c>
      <c r="P74" s="155">
        <f xml:space="preserve"> M74 + N74</f>
        <v>75124780.652292833</v>
      </c>
      <c r="Q74" s="93">
        <f xml:space="preserve"> H74 + I74</f>
        <v>237100000</v>
      </c>
      <c r="R74" s="93" t="e">
        <f xml:space="preserve"> J74 +#REF!</f>
        <v>#REF!</v>
      </c>
      <c r="S74" s="84"/>
    </row>
    <row r="75" spans="1:19" s="311" customFormat="1" ht="17.25" thickBot="1" x14ac:dyDescent="0.35">
      <c r="A75" s="302"/>
      <c r="B75" s="247"/>
      <c r="C75" s="303">
        <v>12</v>
      </c>
      <c r="D75" s="304">
        <v>500000</v>
      </c>
      <c r="E75" s="304">
        <v>10000000</v>
      </c>
      <c r="F75" s="304">
        <v>0</v>
      </c>
      <c r="G75" s="305">
        <v>0</v>
      </c>
      <c r="H75" s="306">
        <v>0</v>
      </c>
      <c r="I75" s="306">
        <f t="shared" si="5"/>
        <v>236400000</v>
      </c>
      <c r="J75" s="306">
        <v>380000000</v>
      </c>
      <c r="K75" s="307">
        <f t="shared" si="0"/>
        <v>8530388.9294981509</v>
      </c>
      <c r="L75" s="94">
        <v>1.7999999999999999E-2</v>
      </c>
      <c r="M75" s="37">
        <v>6600000</v>
      </c>
      <c r="N75" s="103">
        <f t="shared" ref="N75" si="31" xml:space="preserve"> (N74 + D75 - E75 ) + ((N74 + D75 - E75) * O75)</f>
        <v>60205276.265338689</v>
      </c>
      <c r="O75" s="309">
        <v>0.02</v>
      </c>
      <c r="P75" s="308">
        <f xml:space="preserve"> M75 + N75</f>
        <v>66805276.265338689</v>
      </c>
      <c r="Q75" s="306">
        <f xml:space="preserve"> H75 + I75</f>
        <v>236400000</v>
      </c>
      <c r="R75" s="306" t="e">
        <f xml:space="preserve"> J75 +#REF!</f>
        <v>#REF!</v>
      </c>
      <c r="S75" s="310"/>
    </row>
    <row r="76" spans="1:19" s="25" customFormat="1" x14ac:dyDescent="0.3">
      <c r="A76" s="25">
        <v>7</v>
      </c>
      <c r="B76" s="247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1">
        <f t="shared" si="5"/>
        <v>235700000</v>
      </c>
      <c r="J76" s="93">
        <v>380000000</v>
      </c>
      <c r="K76" s="122">
        <f t="shared" si="0"/>
        <v>8683935.9302291181</v>
      </c>
      <c r="L76" s="94">
        <v>1.7999999999999999E-2</v>
      </c>
      <c r="M76" s="37">
        <v>6600000</v>
      </c>
      <c r="N76" s="103">
        <f t="shared" ref="N76" si="32" xml:space="preserve"> (N75 + D76 - E76) + ((N75 + D76 - E76 ) * O76)</f>
        <v>61919381.790645465</v>
      </c>
      <c r="O76" s="79">
        <v>0.02</v>
      </c>
      <c r="P76" s="155">
        <f xml:space="preserve"> M76 + N76</f>
        <v>68519381.790645465</v>
      </c>
      <c r="Q76" s="93">
        <f xml:space="preserve"> H76 + I76</f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247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1">
        <f t="shared" si="5"/>
        <v>235000000</v>
      </c>
      <c r="J77" s="93">
        <v>380000000</v>
      </c>
      <c r="K77" s="122">
        <f t="shared" si="0"/>
        <v>8840246.7769732419</v>
      </c>
      <c r="L77" s="94">
        <v>1.7999999999999999E-2</v>
      </c>
      <c r="M77" s="37">
        <v>6600000</v>
      </c>
      <c r="N77" s="103">
        <f t="shared" ref="N77" si="33" xml:space="preserve"> (N76 + D77 - E77 ) + ((N76 + D77 - E77) * O77)</f>
        <v>63667769.426458374</v>
      </c>
      <c r="O77" s="79">
        <v>0.02</v>
      </c>
      <c r="P77" s="155">
        <f xml:space="preserve"> M77 + N77</f>
        <v>70267769.426458374</v>
      </c>
      <c r="Q77" s="93">
        <f xml:space="preserve"> H77 + I77</f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247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1">
        <f t="shared" si="5"/>
        <v>234300000</v>
      </c>
      <c r="J78" s="93">
        <v>380000000</v>
      </c>
      <c r="K78" s="122">
        <f t="shared" si="0"/>
        <v>8999371.2189587597</v>
      </c>
      <c r="L78" s="94">
        <v>1.7999999999999999E-2</v>
      </c>
      <c r="M78" s="37">
        <v>6600000</v>
      </c>
      <c r="N78" s="103">
        <f t="shared" ref="N78" si="34" xml:space="preserve"> (N77 + D78 - E78) + ((N77 + D78 - E78 ) * O78)</f>
        <v>65451124.81498754</v>
      </c>
      <c r="O78" s="79">
        <v>0.02</v>
      </c>
      <c r="P78" s="155">
        <f xml:space="preserve"> M78 + N78</f>
        <v>72051124.81498754</v>
      </c>
      <c r="Q78" s="93">
        <f xml:space="preserve"> H78 + I78</f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247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1">
        <f t="shared" si="5"/>
        <v>233600000</v>
      </c>
      <c r="J79" s="93">
        <v>380000000</v>
      </c>
      <c r="K79" s="122">
        <f t="shared" si="0"/>
        <v>9161359.9009000175</v>
      </c>
      <c r="L79" s="94">
        <v>1.7999999999999999E-2</v>
      </c>
      <c r="M79" s="37">
        <v>6600000</v>
      </c>
      <c r="N79" s="103">
        <f t="shared" ref="N79" si="35" xml:space="preserve"> (N78 + D79 - E79 ) + ((N78 + D79 - E79) * O79)</f>
        <v>67270147.311287284</v>
      </c>
      <c r="O79" s="79">
        <v>0.02</v>
      </c>
      <c r="P79" s="155">
        <f xml:space="preserve"> M79 + N79</f>
        <v>73870147.311287284</v>
      </c>
      <c r="Q79" s="93">
        <f xml:space="preserve"> H79 + I79</f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247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1">
        <f t="shared" si="5"/>
        <v>232900000</v>
      </c>
      <c r="J80" s="93">
        <v>380000000</v>
      </c>
      <c r="K80" s="122">
        <f t="shared" si="0"/>
        <v>9326264.3791162185</v>
      </c>
      <c r="L80" s="94">
        <v>1.7999999999999999E-2</v>
      </c>
      <c r="M80" s="37">
        <v>6600000</v>
      </c>
      <c r="N80" s="103">
        <f t="shared" ref="N80" si="36" xml:space="preserve"> (N79 + D80 - E80) + ((N79 + D80 - E80 ) * O80)</f>
        <v>69125550.257513031</v>
      </c>
      <c r="O80" s="79">
        <v>0.02</v>
      </c>
      <c r="P80" s="155">
        <f xml:space="preserve"> M80 + N80</f>
        <v>75725550.257513031</v>
      </c>
      <c r="Q80" s="93">
        <f xml:space="preserve"> H80 + I80</f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247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1">
        <f t="shared" si="5"/>
        <v>232200000</v>
      </c>
      <c r="J81" s="93">
        <v>380000000</v>
      </c>
      <c r="K81" s="122">
        <f t="shared" si="0"/>
        <v>9494137.1379403099</v>
      </c>
      <c r="L81" s="94">
        <v>1.7999999999999999E-2</v>
      </c>
      <c r="M81" s="37">
        <v>6600000</v>
      </c>
      <c r="N81" s="103">
        <f t="shared" ref="N81" si="37" xml:space="preserve"> (N80 + D81 - E81 ) + ((N80 + D81 - E81) * O81)</f>
        <v>71018061.26266329</v>
      </c>
      <c r="O81" s="79">
        <v>0.02</v>
      </c>
      <c r="P81" s="155">
        <f xml:space="preserve"> M81 + N81</f>
        <v>77618061.26266329</v>
      </c>
      <c r="Q81" s="93">
        <f xml:space="preserve"> H81 + I81</f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247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1">
        <f t="shared" si="5"/>
        <v>231500000</v>
      </c>
      <c r="J82" s="93">
        <v>380000000</v>
      </c>
      <c r="K82" s="122">
        <f t="shared" si="0"/>
        <v>9665031.6064232364</v>
      </c>
      <c r="L82" s="94">
        <v>1.7999999999999999E-2</v>
      </c>
      <c r="M82" s="37">
        <v>6600000</v>
      </c>
      <c r="N82" s="103">
        <f t="shared" ref="N82" si="38" xml:space="preserve"> (N81 + D82 - E82) + ((N81 + D82 - E82 ) * O82)</f>
        <v>72948422.487916559</v>
      </c>
      <c r="O82" s="79">
        <v>0.02</v>
      </c>
      <c r="P82" s="155">
        <f xml:space="preserve"> M82 + N82</f>
        <v>79548422.487916559</v>
      </c>
      <c r="Q82" s="93">
        <f xml:space="preserve"> H82 + I82</f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247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1">
        <f t="shared" si="5"/>
        <v>230800000</v>
      </c>
      <c r="J83" s="93">
        <v>380000000</v>
      </c>
      <c r="K83" s="122">
        <f t="shared" si="0"/>
        <v>9839002.175338855</v>
      </c>
      <c r="L83" s="94">
        <v>1.7999999999999999E-2</v>
      </c>
      <c r="M83" s="37">
        <v>6600000</v>
      </c>
      <c r="N83" s="103">
        <f t="shared" ref="N83" si="39" xml:space="preserve"> (N82 + D83 - E83 ) + ((N82 + D83 - E83) * O83)</f>
        <v>74917390.937674895</v>
      </c>
      <c r="O83" s="79">
        <v>0.02</v>
      </c>
      <c r="P83" s="155">
        <f xml:space="preserve"> M83 + N83</f>
        <v>81517390.937674895</v>
      </c>
      <c r="Q83" s="93">
        <f xml:space="preserve"> H83 + I83</f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247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1">
        <f t="shared" si="5"/>
        <v>230100000</v>
      </c>
      <c r="J84" s="93">
        <v>380000000</v>
      </c>
      <c r="K84" s="122">
        <f t="shared" si="0"/>
        <v>10016104.214494955</v>
      </c>
      <c r="L84" s="94">
        <v>1.7999999999999999E-2</v>
      </c>
      <c r="M84" s="37">
        <v>6600000</v>
      </c>
      <c r="N84" s="103">
        <f t="shared" ref="N84" si="40" xml:space="preserve"> (N83 + D84 - E84) + ((N83 + D84 - E84 ) * O84)</f>
        <v>76925738.756428391</v>
      </c>
      <c r="O84" s="79">
        <v>0.02</v>
      </c>
      <c r="P84" s="155">
        <f xml:space="preserve"> M84 + N84</f>
        <v>83525738.756428391</v>
      </c>
      <c r="Q84" s="93">
        <f xml:space="preserve"> H84 + I84</f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247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1">
        <f t="shared" si="5"/>
        <v>229400000</v>
      </c>
      <c r="J85" s="93">
        <v>380000000</v>
      </c>
      <c r="K85" s="122">
        <f t="shared" si="0"/>
        <v>10196394.090355864</v>
      </c>
      <c r="L85" s="94">
        <v>1.7999999999999999E-2</v>
      </c>
      <c r="M85" s="37">
        <v>6600000</v>
      </c>
      <c r="N85" s="103">
        <f t="shared" ref="N85" si="41" xml:space="preserve"> (N84 + D85 - E85 ) + ((N84 + D85 - E85) * O85)</f>
        <v>78974253.531556964</v>
      </c>
      <c r="O85" s="79">
        <v>0.02</v>
      </c>
      <c r="P85" s="155">
        <f xml:space="preserve"> M85 + N85</f>
        <v>85574253.531556964</v>
      </c>
      <c r="Q85" s="93">
        <f xml:space="preserve"> H85 + I85</f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247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1">
        <f t="shared" si="5"/>
        <v>228700000</v>
      </c>
      <c r="J86" s="93">
        <v>380000000</v>
      </c>
      <c r="K86" s="122">
        <f t="shared" ref="K86:K147" si="42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43" xml:space="preserve"> (N85 + D86 - E86) + ((N85 + D86 - E86 ) * O86)</f>
        <v>81063738.60218811</v>
      </c>
      <c r="O86" s="79">
        <v>0.02</v>
      </c>
      <c r="P86" s="155">
        <f xml:space="preserve"> M86 + N86</f>
        <v>87663738.60218811</v>
      </c>
      <c r="Q86" s="93">
        <f xml:space="preserve"> H86 + I86</f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247"/>
      <c r="C87" s="303">
        <v>12</v>
      </c>
      <c r="D87" s="304">
        <v>500000</v>
      </c>
      <c r="E87" s="304">
        <v>0</v>
      </c>
      <c r="F87" s="304">
        <v>0</v>
      </c>
      <c r="G87" s="305">
        <v>0</v>
      </c>
      <c r="H87" s="306">
        <v>0</v>
      </c>
      <c r="I87" s="306">
        <f t="shared" si="5"/>
        <v>228000000</v>
      </c>
      <c r="J87" s="306">
        <v>380000000</v>
      </c>
      <c r="K87" s="307">
        <f t="shared" si="42"/>
        <v>10566767.909293951</v>
      </c>
      <c r="L87" s="94">
        <v>1.7999999999999999E-2</v>
      </c>
      <c r="M87" s="37">
        <v>6600000</v>
      </c>
      <c r="N87" s="103">
        <f t="shared" ref="N87" si="44" xml:space="preserve"> (N86 + D87 - E87 ) + ((N86 + D87 - E87) * O87)</f>
        <v>83195013.374231875</v>
      </c>
      <c r="O87" s="309">
        <v>0.02</v>
      </c>
      <c r="P87" s="308">
        <f xml:space="preserve"> M87 + N87</f>
        <v>89795013.374231875</v>
      </c>
      <c r="Q87" s="306">
        <f xml:space="preserve"> H87 + I87</f>
        <v>228000000</v>
      </c>
      <c r="R87" s="306" t="e">
        <f xml:space="preserve"> J87 +#REF!</f>
        <v>#REF!</v>
      </c>
      <c r="S87" s="312"/>
    </row>
    <row r="88" spans="1:19" s="18" customFormat="1" x14ac:dyDescent="0.3">
      <c r="A88" s="18">
        <v>8</v>
      </c>
      <c r="B88" s="247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1">
        <f t="shared" si="5"/>
        <v>227300000</v>
      </c>
      <c r="J88" s="93">
        <v>380000000</v>
      </c>
      <c r="K88" s="122">
        <f t="shared" si="42"/>
        <v>10756969.731661243</v>
      </c>
      <c r="L88" s="94">
        <v>1.7999999999999999E-2</v>
      </c>
      <c r="M88" s="37">
        <v>6600000</v>
      </c>
      <c r="N88" s="103">
        <f t="shared" ref="N88" si="45" xml:space="preserve"> (N87 + D88 - E88) + ((N87 + D88 - E88 ) * O88)</f>
        <v>85368913.64171651</v>
      </c>
      <c r="O88" s="79">
        <v>0.02</v>
      </c>
      <c r="P88" s="155">
        <f xml:space="preserve"> M88 + N88</f>
        <v>91968913.64171651</v>
      </c>
      <c r="Q88" s="93">
        <f xml:space="preserve"> H88 + I88</f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247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1">
        <f t="shared" si="5"/>
        <v>226600000</v>
      </c>
      <c r="J89" s="93">
        <v>380000000</v>
      </c>
      <c r="K89" s="122">
        <f t="shared" si="42"/>
        <v>10950595.186831146</v>
      </c>
      <c r="L89" s="94">
        <v>1.7999999999999999E-2</v>
      </c>
      <c r="M89" s="37">
        <v>6600000</v>
      </c>
      <c r="N89" s="103">
        <f t="shared" ref="N89" si="46" xml:space="preserve"> (N88 + D89 - E89 ) + ((N88 + D89 - E89) * O89)</f>
        <v>87586291.914550841</v>
      </c>
      <c r="O89" s="79">
        <v>0.02</v>
      </c>
      <c r="P89" s="155">
        <f xml:space="preserve"> M89 + N89</f>
        <v>94186291.914550841</v>
      </c>
      <c r="Q89" s="93">
        <f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247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1">
        <f t="shared" si="5"/>
        <v>225900000</v>
      </c>
      <c r="J90" s="93">
        <v>380000000</v>
      </c>
      <c r="K90" s="122">
        <f t="shared" si="42"/>
        <v>11147705.900194107</v>
      </c>
      <c r="L90" s="94">
        <v>1.7999999999999999E-2</v>
      </c>
      <c r="M90" s="37">
        <v>6600000</v>
      </c>
      <c r="N90" s="103">
        <f t="shared" ref="N90" si="47" xml:space="preserve"> (N89 + D90 - E90) + ((N89 + D90 - E90 ) * O90)</f>
        <v>89848017.75284186</v>
      </c>
      <c r="O90" s="79">
        <v>0.02</v>
      </c>
      <c r="P90" s="155">
        <f xml:space="preserve"> M90 + N90</f>
        <v>96448017.75284186</v>
      </c>
      <c r="Q90" s="93">
        <f xml:space="preserve"> H90 + I90</f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247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1">
        <f t="shared" si="5"/>
        <v>225200000</v>
      </c>
      <c r="J91" s="93">
        <v>380000000</v>
      </c>
      <c r="K91" s="122">
        <f t="shared" si="42"/>
        <v>11348364.606397601</v>
      </c>
      <c r="L91" s="94">
        <v>1.7999999999999999E-2</v>
      </c>
      <c r="M91" s="37">
        <v>6600000</v>
      </c>
      <c r="N91" s="103">
        <f t="shared" ref="N91" si="48" xml:space="preserve"> (N90 + D91 - E91 ) + ((N90 + D91 - E91) * O91)</f>
        <v>92154978.107898697</v>
      </c>
      <c r="O91" s="79">
        <v>0.02</v>
      </c>
      <c r="P91" s="155">
        <f xml:space="preserve"> M91 + N91</f>
        <v>98754978.107898697</v>
      </c>
      <c r="Q91" s="93">
        <f xml:space="preserve"> H91 + I91</f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247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1">
        <f t="shared" si="5"/>
        <v>224500000</v>
      </c>
      <c r="J92" s="93">
        <v>380000000</v>
      </c>
      <c r="K92" s="122">
        <f t="shared" si="42"/>
        <v>11552635.169312758</v>
      </c>
      <c r="L92" s="94">
        <v>1.7999999999999999E-2</v>
      </c>
      <c r="M92" s="37">
        <v>6600000</v>
      </c>
      <c r="N92" s="103">
        <f t="shared" ref="N92" si="49" xml:space="preserve"> (N91 + D92 - E92) + ((N91 + D92 - E92 ) * O92)</f>
        <v>94508077.670056671</v>
      </c>
      <c r="O92" s="79">
        <v>0.02</v>
      </c>
      <c r="P92" s="155">
        <f xml:space="preserve"> M92 + N92</f>
        <v>101108077.67005667</v>
      </c>
      <c r="Q92" s="93">
        <f xml:space="preserve"> H92 + I92</f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247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1">
        <f t="shared" si="5"/>
        <v>223800000</v>
      </c>
      <c r="J93" s="93">
        <v>380000000</v>
      </c>
      <c r="K93" s="122">
        <f t="shared" si="42"/>
        <v>11760582.602360388</v>
      </c>
      <c r="L93" s="94">
        <v>1.7999999999999999E-2</v>
      </c>
      <c r="M93" s="37">
        <v>6600000</v>
      </c>
      <c r="N93" s="103">
        <f t="shared" ref="N93" si="50" xml:space="preserve"> (N92 + D93 - E93 ) + ((N92 + D93 - E93) * O93)</f>
        <v>96908239.223457798</v>
      </c>
      <c r="O93" s="79">
        <v>0.02</v>
      </c>
      <c r="P93" s="155">
        <f xml:space="preserve"> M93 + N93</f>
        <v>103508239.2234578</v>
      </c>
      <c r="Q93" s="93">
        <f xml:space="preserve"> H93 + I93</f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247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1">
        <f t="shared" si="5"/>
        <v>223100000</v>
      </c>
      <c r="J94" s="93">
        <v>380000000</v>
      </c>
      <c r="K94" s="122">
        <f t="shared" si="42"/>
        <v>11972273.089202875</v>
      </c>
      <c r="L94" s="94">
        <v>1.7999999999999999E-2</v>
      </c>
      <c r="M94" s="37">
        <v>6600000</v>
      </c>
      <c r="N94" s="103">
        <f t="shared" ref="N94" si="51" xml:space="preserve"> (N93 + D94 - E94) + ((N93 + D94 - E94 ) * O94)</f>
        <v>99356404.007926956</v>
      </c>
      <c r="O94" s="79">
        <v>0.02</v>
      </c>
      <c r="P94" s="155">
        <f xml:space="preserve"> M94 + N94</f>
        <v>105956404.00792696</v>
      </c>
      <c r="Q94" s="93">
        <f xml:space="preserve"> H94 + I94</f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247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1">
        <f t="shared" si="5"/>
        <v>222400000</v>
      </c>
      <c r="J95" s="93">
        <v>380000000</v>
      </c>
      <c r="K95" s="122">
        <f t="shared" si="42"/>
        <v>12187774.004808526</v>
      </c>
      <c r="L95" s="94">
        <v>1.7999999999999999E-2</v>
      </c>
      <c r="M95" s="37">
        <v>6600000</v>
      </c>
      <c r="N95" s="103">
        <f t="shared" ref="N95" si="52" xml:space="preserve"> (N94 + D95 - E95 ) + ((N94 + D95 - E95) * O95)</f>
        <v>101853532.0880855</v>
      </c>
      <c r="O95" s="79">
        <v>0.02</v>
      </c>
      <c r="P95" s="155">
        <f xml:space="preserve"> M95 + N95</f>
        <v>108453532.0880855</v>
      </c>
      <c r="Q95" s="93">
        <f xml:space="preserve"> H95 + I95</f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247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1">
        <f t="shared" si="5"/>
        <v>221700000</v>
      </c>
      <c r="J96" s="93">
        <v>380000000</v>
      </c>
      <c r="K96" s="122">
        <f t="shared" si="42"/>
        <v>12407153.93689508</v>
      </c>
      <c r="L96" s="94">
        <v>1.7999999999999999E-2</v>
      </c>
      <c r="M96" s="37">
        <v>6600000</v>
      </c>
      <c r="N96" s="103">
        <f t="shared" ref="N96" si="53" xml:space="preserve"> (N95 + D96 - E96) + ((N95 + D96 - E96 ) * O96)</f>
        <v>104400602.72984721</v>
      </c>
      <c r="O96" s="79">
        <v>0.02</v>
      </c>
      <c r="P96" s="155">
        <f xml:space="preserve"> M96 + N96</f>
        <v>111000602.72984721</v>
      </c>
      <c r="Q96" s="93">
        <f xml:space="preserve"> H96 + I96</f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247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1">
        <f t="shared" si="5"/>
        <v>221000000</v>
      </c>
      <c r="J97" s="93">
        <v>380000000</v>
      </c>
      <c r="K97" s="122">
        <f t="shared" si="42"/>
        <v>12630482.707759192</v>
      </c>
      <c r="L97" s="94">
        <v>1.7999999999999999E-2</v>
      </c>
      <c r="M97" s="37">
        <v>6600000</v>
      </c>
      <c r="N97" s="103">
        <f t="shared" ref="N97" si="54" xml:space="preserve"> (N96 + D97 - E97 ) + ((N96 + D97 - E97) * O97)</f>
        <v>106998614.78444415</v>
      </c>
      <c r="O97" s="79">
        <v>0.02</v>
      </c>
      <c r="P97" s="155">
        <f xml:space="preserve"> M97 + N97</f>
        <v>113598614.78444415</v>
      </c>
      <c r="Q97" s="93">
        <f xml:space="preserve"> H97 + I97</f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247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1">
        <f t="shared" si="5"/>
        <v>220300000</v>
      </c>
      <c r="J98" s="93">
        <v>380000000</v>
      </c>
      <c r="K98" s="122">
        <f t="shared" si="42"/>
        <v>12857831.396498857</v>
      </c>
      <c r="L98" s="94">
        <v>1.7999999999999999E-2</v>
      </c>
      <c r="M98" s="37">
        <v>6600000</v>
      </c>
      <c r="N98" s="103">
        <f t="shared" ref="N98" si="55" xml:space="preserve"> (N97 + D98 - E98) + ((N97 + D98 - E98 ) * O98)</f>
        <v>109648587.08013304</v>
      </c>
      <c r="O98" s="79">
        <v>0.02</v>
      </c>
      <c r="P98" s="155">
        <f xml:space="preserve"> M98 + N98</f>
        <v>116248587.08013304</v>
      </c>
      <c r="Q98" s="93">
        <f xml:space="preserve"> H98 + I98</f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247"/>
      <c r="C99" s="303">
        <v>12</v>
      </c>
      <c r="D99" s="304">
        <v>500000</v>
      </c>
      <c r="E99" s="304">
        <v>10000000</v>
      </c>
      <c r="F99" s="304">
        <v>0</v>
      </c>
      <c r="G99" s="305">
        <v>0</v>
      </c>
      <c r="H99" s="306">
        <v>0</v>
      </c>
      <c r="I99" s="306">
        <f xml:space="preserve"> I98 - 700000 - 25000000</f>
        <v>194600000</v>
      </c>
      <c r="J99" s="306">
        <v>380000000</v>
      </c>
      <c r="K99" s="307">
        <f t="shared" si="42"/>
        <v>13089272.361635836</v>
      </c>
      <c r="L99" s="94">
        <v>1.7999999999999999E-2</v>
      </c>
      <c r="M99" s="37">
        <v>6600000</v>
      </c>
      <c r="N99" s="103">
        <f t="shared" ref="N99" si="56" xml:space="preserve"> (N98 + D99 - E99 ) + ((N98 + D99 - E99) * O99)</f>
        <v>102151558.8217357</v>
      </c>
      <c r="O99" s="309">
        <v>0.02</v>
      </c>
      <c r="P99" s="308">
        <f xml:space="preserve"> M99 + N99</f>
        <v>108751558.8217357</v>
      </c>
      <c r="Q99" s="306">
        <f xml:space="preserve"> H99 + I99</f>
        <v>194600000</v>
      </c>
      <c r="R99" s="306" t="e">
        <f xml:space="preserve"> J99 +#REF!</f>
        <v>#REF!</v>
      </c>
      <c r="S99" s="312"/>
    </row>
    <row r="100" spans="1:19" s="18" customFormat="1" x14ac:dyDescent="0.3">
      <c r="A100" s="18">
        <v>9</v>
      </c>
      <c r="B100" s="247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1">
        <f t="shared" si="5"/>
        <v>193900000</v>
      </c>
      <c r="J100" s="93">
        <v>380000000</v>
      </c>
      <c r="K100" s="122">
        <f t="shared" si="42"/>
        <v>13324879.264145281</v>
      </c>
      <c r="L100" s="94">
        <v>1.7999999999999999E-2</v>
      </c>
      <c r="M100" s="37">
        <v>6600000</v>
      </c>
      <c r="N100" s="103">
        <f t="shared" ref="N100" si="57" xml:space="preserve"> (N99 + D100 - E100) + ((N99 + D100 - E100 ) * O100)</f>
        <v>104704589.99817041</v>
      </c>
      <c r="O100" s="79">
        <v>0.02</v>
      </c>
      <c r="P100" s="155">
        <f xml:space="preserve"> M100 + N100</f>
        <v>111304589.99817041</v>
      </c>
      <c r="Q100" s="93">
        <f xml:space="preserve"> H100 + I100</f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247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1">
        <f t="shared" si="5"/>
        <v>193200000</v>
      </c>
      <c r="J101" s="93">
        <v>380000000</v>
      </c>
      <c r="K101" s="122">
        <f t="shared" si="42"/>
        <v>13564727.090899896</v>
      </c>
      <c r="L101" s="94">
        <v>1.7999999999999999E-2</v>
      </c>
      <c r="M101" s="37">
        <v>6600000</v>
      </c>
      <c r="N101" s="103">
        <f t="shared" ref="N101" si="58" xml:space="preserve"> (N100 + D101 - E101 ) + ((N100 + D101 - E101) * O101)</f>
        <v>107308681.79813382</v>
      </c>
      <c r="O101" s="79">
        <v>0.02</v>
      </c>
      <c r="P101" s="155">
        <f xml:space="preserve"> M101 + N101</f>
        <v>113908681.79813382</v>
      </c>
      <c r="Q101" s="93">
        <f xml:space="preserve"> H101 + I101</f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247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1">
        <f t="shared" si="5"/>
        <v>192500000</v>
      </c>
      <c r="J102" s="93">
        <v>380000000</v>
      </c>
      <c r="K102" s="122">
        <f t="shared" si="42"/>
        <v>13808892.178536095</v>
      </c>
      <c r="L102" s="94">
        <v>1.7999999999999999E-2</v>
      </c>
      <c r="M102" s="37">
        <v>6600000</v>
      </c>
      <c r="N102" s="103">
        <f t="shared" ref="N102" si="59" xml:space="preserve"> (N101 + D102 - E102) + ((N101 + D102 - E102 ) * O102)</f>
        <v>109964855.4340965</v>
      </c>
      <c r="O102" s="79">
        <v>0.02</v>
      </c>
      <c r="P102" s="155">
        <f xml:space="preserve"> M102 + N102</f>
        <v>116564855.4340965</v>
      </c>
      <c r="Q102" s="93">
        <f xml:space="preserve"> H102 + I102</f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247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1">
        <f t="shared" si="5"/>
        <v>191800000</v>
      </c>
      <c r="J103" s="93">
        <v>380000000</v>
      </c>
      <c r="K103" s="122">
        <f t="shared" si="42"/>
        <v>14057452.237749744</v>
      </c>
      <c r="L103" s="94">
        <v>1.7999999999999999E-2</v>
      </c>
      <c r="M103" s="37">
        <v>6600000</v>
      </c>
      <c r="N103" s="103">
        <f t="shared" ref="N103" si="60" xml:space="preserve"> (N102 + D103 - E103 ) + ((N102 + D103 - E103) * O103)</f>
        <v>112674152.54277843</v>
      </c>
      <c r="O103" s="79">
        <v>0.02</v>
      </c>
      <c r="P103" s="155">
        <f xml:space="preserve"> M103 + N103</f>
        <v>119274152.54277843</v>
      </c>
      <c r="Q103" s="93">
        <f xml:space="preserve"> H103 + I103</f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247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1">
        <f t="shared" si="5"/>
        <v>191100000</v>
      </c>
      <c r="J104" s="93">
        <v>380000000</v>
      </c>
      <c r="K104" s="122">
        <f t="shared" si="42"/>
        <v>14310486.37802924</v>
      </c>
      <c r="L104" s="94">
        <v>1.7999999999999999E-2</v>
      </c>
      <c r="M104" s="37">
        <v>6600000</v>
      </c>
      <c r="N104" s="103">
        <f t="shared" ref="N104" si="61" xml:space="preserve"> (N103 + D104 - E104) + ((N103 + D104 - E104 ) * O104)</f>
        <v>115437635.59363399</v>
      </c>
      <c r="O104" s="79">
        <v>0.02</v>
      </c>
      <c r="P104" s="155">
        <f xml:space="preserve"> M104 + N104</f>
        <v>122037635.59363399</v>
      </c>
      <c r="Q104" s="93">
        <f xml:space="preserve"> H104 + I104</f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247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1">
        <f t="shared" si="5"/>
        <v>190400000</v>
      </c>
      <c r="J105" s="93">
        <v>380000000</v>
      </c>
      <c r="K105" s="122">
        <f t="shared" si="42"/>
        <v>14568075.132833766</v>
      </c>
      <c r="L105" s="94">
        <v>1.7999999999999999E-2</v>
      </c>
      <c r="M105" s="37">
        <v>6600000</v>
      </c>
      <c r="N105" s="103">
        <f t="shared" ref="N105" si="62" xml:space="preserve"> (N104 + D105 - E105 ) + ((N104 + D105 - E105) * O105)</f>
        <v>118256388.30550668</v>
      </c>
      <c r="O105" s="79">
        <v>0.02</v>
      </c>
      <c r="P105" s="155">
        <f xml:space="preserve"> M105 + N105</f>
        <v>124856388.30550668</v>
      </c>
      <c r="Q105" s="93">
        <f xml:space="preserve"> H105 + I105</f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247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1">
        <f t="shared" si="5"/>
        <v>189700000</v>
      </c>
      <c r="J106" s="93">
        <v>380000000</v>
      </c>
      <c r="K106" s="122">
        <f t="shared" si="42"/>
        <v>14830300.485224774</v>
      </c>
      <c r="L106" s="94">
        <v>1.7999999999999999E-2</v>
      </c>
      <c r="M106" s="37">
        <v>6600000</v>
      </c>
      <c r="N106" s="103">
        <f t="shared" ref="N106" si="63" xml:space="preserve"> (N105 + D106 - E106) + ((N105 + D106 - E106 ) * O106)</f>
        <v>121131516.07161681</v>
      </c>
      <c r="O106" s="79">
        <v>0.02</v>
      </c>
      <c r="P106" s="155">
        <f xml:space="preserve"> M106 + N106</f>
        <v>127731516.07161681</v>
      </c>
      <c r="Q106" s="93">
        <f xml:space="preserve"> H106 + I106</f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247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1">
        <f t="shared" si="5"/>
        <v>189000000</v>
      </c>
      <c r="J107" s="93">
        <v>380000000</v>
      </c>
      <c r="K107" s="122">
        <f t="shared" si="42"/>
        <v>15097245.89395882</v>
      </c>
      <c r="L107" s="94">
        <v>1.7999999999999999E-2</v>
      </c>
      <c r="M107" s="37">
        <v>6600000</v>
      </c>
      <c r="N107" s="103">
        <f t="shared" ref="N107" si="64" xml:space="preserve"> (N106 + D107 - E107 ) + ((N106 + D107 - E107) * O107)</f>
        <v>124064146.39304915</v>
      </c>
      <c r="O107" s="79">
        <v>0.02</v>
      </c>
      <c r="P107" s="155">
        <f xml:space="preserve"> M107 + N107</f>
        <v>130664146.39304915</v>
      </c>
      <c r="Q107" s="93">
        <f xml:space="preserve"> H107 + I107</f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247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1">
        <f t="shared" si="5"/>
        <v>188300000</v>
      </c>
      <c r="J108" s="93">
        <v>380000000</v>
      </c>
      <c r="K108" s="122">
        <f t="shared" si="42"/>
        <v>15368996.320050079</v>
      </c>
      <c r="L108" s="94">
        <v>1.7999999999999999E-2</v>
      </c>
      <c r="M108" s="37">
        <v>6600000</v>
      </c>
      <c r="N108" s="103">
        <f t="shared" ref="N108" si="65" xml:space="preserve"> (N107 + D108 - E108) + ((N107 + D108 - E108 ) * O108)</f>
        <v>127055429.32091014</v>
      </c>
      <c r="O108" s="79">
        <v>0.02</v>
      </c>
      <c r="P108" s="155">
        <f xml:space="preserve"> M108 + N108</f>
        <v>133655429.32091014</v>
      </c>
      <c r="Q108" s="93">
        <f xml:space="preserve"> H108 + I108</f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247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1">
        <f t="shared" si="5"/>
        <v>187600000</v>
      </c>
      <c r="J109" s="93">
        <v>380000000</v>
      </c>
      <c r="K109" s="122">
        <f t="shared" si="42"/>
        <v>15645638.253810981</v>
      </c>
      <c r="L109" s="94">
        <v>1.7999999999999999E-2</v>
      </c>
      <c r="M109" s="37">
        <v>6600000</v>
      </c>
      <c r="N109" s="103">
        <f t="shared" ref="N109" si="66" xml:space="preserve"> (N108 + D109 - E109 ) + ((N108 + D109 - E109) * O109)</f>
        <v>130106537.90732834</v>
      </c>
      <c r="O109" s="79">
        <v>0.02</v>
      </c>
      <c r="P109" s="155">
        <f xml:space="preserve"> M109 + N109</f>
        <v>136706537.90732834</v>
      </c>
      <c r="Q109" s="93">
        <f xml:space="preserve"> H109 + I109</f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247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1">
        <f t="shared" si="5"/>
        <v>186900000</v>
      </c>
      <c r="J110" s="93">
        <v>380000000</v>
      </c>
      <c r="K110" s="122">
        <f t="shared" si="42"/>
        <v>15927259.74237958</v>
      </c>
      <c r="L110" s="94">
        <v>1.7999999999999999E-2</v>
      </c>
      <c r="M110" s="37">
        <v>6600000</v>
      </c>
      <c r="N110" s="103">
        <f t="shared" ref="N110" si="67" xml:space="preserve"> (N109 + D110 - E110) + ((N109 + D110 - E110 ) * O110)</f>
        <v>133218668.66547491</v>
      </c>
      <c r="O110" s="79">
        <v>0.02</v>
      </c>
      <c r="P110" s="155">
        <f xml:space="preserve"> M110 + N110</f>
        <v>139818668.66547489</v>
      </c>
      <c r="Q110" s="93">
        <f xml:space="preserve"> H110 + I110</f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247"/>
      <c r="C111" s="303">
        <v>12</v>
      </c>
      <c r="D111" s="304">
        <v>500000</v>
      </c>
      <c r="E111" s="304">
        <v>0</v>
      </c>
      <c r="F111" s="304">
        <v>0</v>
      </c>
      <c r="G111" s="305">
        <v>0</v>
      </c>
      <c r="H111" s="306">
        <v>0</v>
      </c>
      <c r="I111" s="306">
        <f t="shared" si="5"/>
        <v>186200000</v>
      </c>
      <c r="J111" s="306">
        <v>380000000</v>
      </c>
      <c r="K111" s="307">
        <f t="shared" si="42"/>
        <v>16213950.417742413</v>
      </c>
      <c r="L111" s="94">
        <v>1.7999999999999999E-2</v>
      </c>
      <c r="M111" s="37">
        <v>6600000</v>
      </c>
      <c r="N111" s="103">
        <f t="shared" ref="N111" si="68" xml:space="preserve"> (N110 + D111 - E111 ) + ((N110 + D111 - E111) * O111)</f>
        <v>136393042.03878441</v>
      </c>
      <c r="O111" s="309">
        <v>0.02</v>
      </c>
      <c r="P111" s="308">
        <f xml:space="preserve"> M111 + N111</f>
        <v>142993042.03878441</v>
      </c>
      <c r="Q111" s="306">
        <f xml:space="preserve"> H111 + I111</f>
        <v>186200000</v>
      </c>
      <c r="R111" s="306" t="e">
        <f xml:space="preserve"> J111 +#REF!</f>
        <v>#REF!</v>
      </c>
      <c r="S111" s="312"/>
    </row>
    <row r="112" spans="1:19" s="18" customFormat="1" x14ac:dyDescent="0.3">
      <c r="A112" s="18">
        <v>10</v>
      </c>
      <c r="B112" s="247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1">
        <f t="shared" si="5"/>
        <v>185500000</v>
      </c>
      <c r="J112" s="93">
        <v>380000000</v>
      </c>
      <c r="K112" s="122">
        <f t="shared" si="42"/>
        <v>16505801.525261777</v>
      </c>
      <c r="L112" s="94">
        <v>1.7999999999999999E-2</v>
      </c>
      <c r="M112" s="37">
        <v>6600000</v>
      </c>
      <c r="N112" s="103">
        <f t="shared" ref="N112" si="69" xml:space="preserve"> (N111 + D112 - E112) + ((N111 + D112 - E112 ) * O112)</f>
        <v>139630902.87956011</v>
      </c>
      <c r="O112" s="79">
        <v>0.02</v>
      </c>
      <c r="P112" s="155">
        <f xml:space="preserve"> M112 + N112</f>
        <v>146230902.87956011</v>
      </c>
      <c r="Q112" s="93">
        <f xml:space="preserve"> H112 + I112</f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247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1">
        <f t="shared" si="5"/>
        <v>184800000</v>
      </c>
      <c r="J113" s="93">
        <v>380000000</v>
      </c>
      <c r="K113" s="122">
        <f t="shared" si="42"/>
        <v>16802905.952716488</v>
      </c>
      <c r="L113" s="94">
        <v>1.7999999999999999E-2</v>
      </c>
      <c r="M113" s="37">
        <v>6600000</v>
      </c>
      <c r="N113" s="103">
        <f t="shared" ref="N113" si="70" xml:space="preserve"> (N112 + D113 - E113 ) + ((N112 + D113 - E113) * O113)</f>
        <v>142933520.93715131</v>
      </c>
      <c r="O113" s="79">
        <v>0.02</v>
      </c>
      <c r="P113" s="155">
        <f xml:space="preserve"> M113 + N113</f>
        <v>149533520.93715131</v>
      </c>
      <c r="Q113" s="93">
        <f xml:space="preserve"> H113 + I113</f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247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1">
        <f t="shared" ref="I114:I158" si="71" xml:space="preserve"> I113 - 700000</f>
        <v>184100000</v>
      </c>
      <c r="J114" s="93">
        <v>380000000</v>
      </c>
      <c r="K114" s="122">
        <f t="shared" si="42"/>
        <v>17105358.259865385</v>
      </c>
      <c r="L114" s="94">
        <v>1.7999999999999999E-2</v>
      </c>
      <c r="M114" s="37">
        <v>6600000</v>
      </c>
      <c r="N114" s="103">
        <f t="shared" ref="N114" si="72" xml:space="preserve"> (N113 + D114 - E114) + ((N113 + D114 - E114 ) * O114)</f>
        <v>146302191.35589433</v>
      </c>
      <c r="O114" s="79">
        <v>0.02</v>
      </c>
      <c r="P114" s="155">
        <f xml:space="preserve"> M114 + N114</f>
        <v>152902191.35589433</v>
      </c>
      <c r="Q114" s="93">
        <f xml:space="preserve"> H114 + I114</f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247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1">
        <f t="shared" si="71"/>
        <v>183400000</v>
      </c>
      <c r="J115" s="93">
        <v>380000000</v>
      </c>
      <c r="K115" s="122">
        <f t="shared" si="42"/>
        <v>17413254.708542962</v>
      </c>
      <c r="L115" s="94">
        <v>1.7999999999999999E-2</v>
      </c>
      <c r="M115" s="37">
        <v>6600000</v>
      </c>
      <c r="N115" s="103">
        <f t="shared" ref="N115" si="73" xml:space="preserve"> (N114 + D115 - E115 ) + ((N114 + D115 - E115) * O115)</f>
        <v>149738235.18301222</v>
      </c>
      <c r="O115" s="79">
        <v>0.02</v>
      </c>
      <c r="P115" s="155">
        <f xml:space="preserve"> M115 + N115</f>
        <v>156338235.18301222</v>
      </c>
      <c r="Q115" s="93">
        <f xml:space="preserve"> H115 + I115</f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247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1">
        <f t="shared" si="71"/>
        <v>182700000</v>
      </c>
      <c r="J116" s="93">
        <v>380000000</v>
      </c>
      <c r="K116" s="122">
        <f t="shared" si="42"/>
        <v>17726693.293296736</v>
      </c>
      <c r="L116" s="94">
        <v>1.7999999999999999E-2</v>
      </c>
      <c r="M116" s="37">
        <v>6600000</v>
      </c>
      <c r="N116" s="103">
        <f t="shared" ref="N116" si="74" xml:space="preserve"> (N115 + D116 - E116) + ((N115 + D116 - E116 ) * O116)</f>
        <v>153242999.88667247</v>
      </c>
      <c r="O116" s="79">
        <v>0.02</v>
      </c>
      <c r="P116" s="155">
        <f xml:space="preserve"> M116 + N116</f>
        <v>159842999.88667247</v>
      </c>
      <c r="Q116" s="93">
        <f xml:space="preserve"> H116 + I116</f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247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1">
        <f t="shared" si="71"/>
        <v>182000000</v>
      </c>
      <c r="J117" s="93">
        <v>380000000</v>
      </c>
      <c r="K117" s="122">
        <f t="shared" si="42"/>
        <v>18045773.772576079</v>
      </c>
      <c r="L117" s="94">
        <v>1.7999999999999999E-2</v>
      </c>
      <c r="M117" s="37">
        <v>6600000</v>
      </c>
      <c r="N117" s="103">
        <f t="shared" ref="N117" si="75" xml:space="preserve"> (N116 + D117 - E117 ) + ((N116 + D117 - E117) * O117)</f>
        <v>156817859.88440591</v>
      </c>
      <c r="O117" s="79">
        <v>0.02</v>
      </c>
      <c r="P117" s="155">
        <f xml:space="preserve"> M117 + N117</f>
        <v>163417859.88440591</v>
      </c>
      <c r="Q117" s="93">
        <f xml:space="preserve"> H117 + I117</f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247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1">
        <f t="shared" si="71"/>
        <v>181300000</v>
      </c>
      <c r="J118" s="93">
        <v>380000000</v>
      </c>
      <c r="K118" s="122">
        <f t="shared" si="42"/>
        <v>18370597.700482447</v>
      </c>
      <c r="L118" s="94">
        <v>1.7999999999999999E-2</v>
      </c>
      <c r="M118" s="37">
        <v>6600000</v>
      </c>
      <c r="N118" s="103">
        <f t="shared" ref="N118" si="76" xml:space="preserve"> (N117 + D118 - E118) + ((N117 + D118 - E118 ) * O118)</f>
        <v>160464217.08209404</v>
      </c>
      <c r="O118" s="79">
        <v>0.02</v>
      </c>
      <c r="P118" s="155">
        <f xml:space="preserve"> M118 + N118</f>
        <v>167064217.08209404</v>
      </c>
      <c r="Q118" s="93">
        <f xml:space="preserve"> H118 + I118</f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247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1">
        <f t="shared" si="71"/>
        <v>180600000</v>
      </c>
      <c r="J119" s="93">
        <v>380000000</v>
      </c>
      <c r="K119" s="122">
        <f t="shared" si="42"/>
        <v>18701268.459091131</v>
      </c>
      <c r="L119" s="94">
        <v>1.7999999999999999E-2</v>
      </c>
      <c r="M119" s="37">
        <v>6600000</v>
      </c>
      <c r="N119" s="103">
        <f t="shared" ref="N119" si="77" xml:space="preserve"> (N118 + D119 - E119 ) + ((N118 + D119 - E119) * O119)</f>
        <v>164183501.42373592</v>
      </c>
      <c r="O119" s="79">
        <v>0.02</v>
      </c>
      <c r="P119" s="155">
        <f xml:space="preserve"> M119 + N119</f>
        <v>170783501.42373592</v>
      </c>
      <c r="Q119" s="93">
        <f xml:space="preserve"> H119 + I119</f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247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1">
        <f t="shared" si="71"/>
        <v>179900000</v>
      </c>
      <c r="J120" s="93">
        <v>380000000</v>
      </c>
      <c r="K120" s="122">
        <f t="shared" si="42"/>
        <v>19037891.291354772</v>
      </c>
      <c r="L120" s="94">
        <v>1.7999999999999999E-2</v>
      </c>
      <c r="M120" s="37">
        <v>6600000</v>
      </c>
      <c r="N120" s="103">
        <f t="shared" ref="N120" si="78" xml:space="preserve"> (N119 + D120 - E120) + ((N119 + D120 - E120 ) * O120)</f>
        <v>167977171.45221063</v>
      </c>
      <c r="O120" s="79">
        <v>0.02</v>
      </c>
      <c r="P120" s="155">
        <f xml:space="preserve"> M120 + N120</f>
        <v>174577171.45221063</v>
      </c>
      <c r="Q120" s="93">
        <f xml:space="preserve"> H120 + I120</f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247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1">
        <f t="shared" si="71"/>
        <v>179200000</v>
      </c>
      <c r="J121" s="93">
        <v>380000000</v>
      </c>
      <c r="K121" s="122">
        <f t="shared" si="42"/>
        <v>19380573.334599156</v>
      </c>
      <c r="L121" s="94">
        <v>1.7999999999999999E-2</v>
      </c>
      <c r="M121" s="37">
        <v>6600000</v>
      </c>
      <c r="N121" s="103">
        <f t="shared" ref="N121" si="79" xml:space="preserve"> (N120 + D121 - E121 ) + ((N120 + D121 - E121) * O121)</f>
        <v>171846714.88125485</v>
      </c>
      <c r="O121" s="79">
        <v>0.02</v>
      </c>
      <c r="P121" s="155">
        <f xml:space="preserve"> M121 + N121</f>
        <v>178446714.88125485</v>
      </c>
      <c r="Q121" s="93">
        <f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247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1">
        <f t="shared" si="71"/>
        <v>178500000</v>
      </c>
      <c r="J122" s="93">
        <v>380000000</v>
      </c>
      <c r="K122" s="122">
        <f t="shared" si="42"/>
        <v>19729423.65462194</v>
      </c>
      <c r="L122" s="94">
        <v>1.7999999999999999E-2</v>
      </c>
      <c r="M122" s="37">
        <v>6600000</v>
      </c>
      <c r="N122" s="103">
        <f t="shared" ref="N122" si="80" xml:space="preserve"> (N121 + D122 - E122) + ((N121 + D122 - E122 ) * O122)</f>
        <v>175793649.17887995</v>
      </c>
      <c r="O122" s="79">
        <v>0.02</v>
      </c>
      <c r="P122" s="155">
        <f xml:space="preserve"> M122 + N122</f>
        <v>182393649.17887995</v>
      </c>
      <c r="Q122" s="93">
        <f xml:space="preserve"> H122 + I122</f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247"/>
      <c r="C123" s="303">
        <v>12</v>
      </c>
      <c r="D123" s="304">
        <v>500000</v>
      </c>
      <c r="E123" s="304">
        <v>30000000</v>
      </c>
      <c r="F123" s="304">
        <v>0</v>
      </c>
      <c r="G123" s="305">
        <v>0</v>
      </c>
      <c r="H123" s="306">
        <v>0</v>
      </c>
      <c r="I123" s="306">
        <f xml:space="preserve"> I122 - 700000 - 40000000</f>
        <v>137800000</v>
      </c>
      <c r="J123" s="306">
        <v>380000000</v>
      </c>
      <c r="K123" s="307">
        <f t="shared" si="42"/>
        <v>20084553.280405134</v>
      </c>
      <c r="L123" s="94">
        <v>1.7999999999999999E-2</v>
      </c>
      <c r="M123" s="37">
        <v>6600000</v>
      </c>
      <c r="N123" s="103">
        <f t="shared" ref="N123" si="81" xml:space="preserve"> (N122 + D123 - E123 ) + ((N122 + D123 - E123) * O123)</f>
        <v>149219522.16245756</v>
      </c>
      <c r="O123" s="309">
        <v>0.02</v>
      </c>
      <c r="P123" s="308">
        <f xml:space="preserve"> M123 + N123</f>
        <v>155819522.16245756</v>
      </c>
      <c r="Q123" s="306">
        <f xml:space="preserve"> H123 + I123</f>
        <v>137800000</v>
      </c>
      <c r="R123" s="306" t="e">
        <f xml:space="preserve"> J123 +#REF!</f>
        <v>#REF!</v>
      </c>
      <c r="S123" s="312"/>
    </row>
    <row r="124" spans="1:19" s="18" customFormat="1" x14ac:dyDescent="0.3">
      <c r="A124" s="18">
        <v>11</v>
      </c>
      <c r="B124" s="247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1">
        <f t="shared" si="71"/>
        <v>137100000</v>
      </c>
      <c r="J124" s="93">
        <v>380000000</v>
      </c>
      <c r="K124" s="122">
        <f t="shared" si="42"/>
        <v>20446075.239452425</v>
      </c>
      <c r="L124" s="94">
        <v>1.7999999999999999E-2</v>
      </c>
      <c r="M124" s="37">
        <v>6600000</v>
      </c>
      <c r="N124" s="103">
        <f t="shared" ref="N124" si="82" xml:space="preserve"> (N123 + D124 - E124) + ((N123 + D124 - E124 ) * O124)</f>
        <v>152713912.60570669</v>
      </c>
      <c r="O124" s="79">
        <v>0.02</v>
      </c>
      <c r="P124" s="155">
        <f xml:space="preserve"> M124 + N124</f>
        <v>159313912.60570669</v>
      </c>
      <c r="Q124" s="93">
        <f xml:space="preserve"> H124 + I124</f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247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1">
        <f t="shared" si="71"/>
        <v>136400000</v>
      </c>
      <c r="J125" s="93">
        <v>380000000</v>
      </c>
      <c r="K125" s="122">
        <f t="shared" si="42"/>
        <v>20814104.593762569</v>
      </c>
      <c r="L125" s="94">
        <v>1.7999999999999999E-2</v>
      </c>
      <c r="M125" s="37">
        <v>6600000</v>
      </c>
      <c r="N125" s="103">
        <f t="shared" ref="N125" si="83" xml:space="preserve"> (N124 + D125 - E125 ) + ((N124 + D125 - E125) * O125)</f>
        <v>156278190.85782084</v>
      </c>
      <c r="O125" s="79">
        <v>0.02</v>
      </c>
      <c r="P125" s="155">
        <f xml:space="preserve"> M125 + N125</f>
        <v>162878190.85782084</v>
      </c>
      <c r="Q125" s="93">
        <f xml:space="preserve"> H125 + I125</f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247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1">
        <f t="shared" si="71"/>
        <v>135700000</v>
      </c>
      <c r="J126" s="93">
        <v>380000000</v>
      </c>
      <c r="K126" s="122">
        <f t="shared" si="42"/>
        <v>21188758.476450294</v>
      </c>
      <c r="L126" s="94">
        <v>1.7999999999999999E-2</v>
      </c>
      <c r="M126" s="37">
        <v>6600000</v>
      </c>
      <c r="N126" s="103">
        <f t="shared" ref="N126" si="84" xml:space="preserve"> (N125 + D126 - E126) + ((N125 + D126 - E126 ) * O126)</f>
        <v>159913754.67497724</v>
      </c>
      <c r="O126" s="79">
        <v>0.02</v>
      </c>
      <c r="P126" s="155">
        <f xml:space="preserve"> M126 + N126</f>
        <v>166513754.67497724</v>
      </c>
      <c r="Q126" s="93">
        <f xml:space="preserve"> H126 + I126</f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247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1">
        <f t="shared" si="71"/>
        <v>135000000</v>
      </c>
      <c r="J127" s="93">
        <v>380000000</v>
      </c>
      <c r="K127" s="122">
        <f t="shared" si="42"/>
        <v>21570156.129026398</v>
      </c>
      <c r="L127" s="94">
        <v>1.7999999999999999E-2</v>
      </c>
      <c r="M127" s="37">
        <v>6600000</v>
      </c>
      <c r="N127" s="103">
        <f t="shared" ref="N127" si="85" xml:space="preserve"> (N126 + D127 - E127 ) + ((N126 + D127 - E127) * O127)</f>
        <v>163622029.76847678</v>
      </c>
      <c r="O127" s="79">
        <v>0.02</v>
      </c>
      <c r="P127" s="155">
        <f xml:space="preserve"> M127 + N127</f>
        <v>170222029.76847678</v>
      </c>
      <c r="Q127" s="93">
        <f xml:space="preserve"> H127 + I127</f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247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1">
        <f t="shared" si="71"/>
        <v>134300000</v>
      </c>
      <c r="J128" s="93">
        <v>380000000</v>
      </c>
      <c r="K128" s="122">
        <f t="shared" si="42"/>
        <v>21958418.939348873</v>
      </c>
      <c r="L128" s="94">
        <v>1.7999999999999999E-2</v>
      </c>
      <c r="M128" s="37">
        <v>6600000</v>
      </c>
      <c r="N128" s="103">
        <f t="shared" ref="N128" si="86" xml:space="preserve"> (N127 + D128 - E128) + ((N127 + D128 - E128 ) * O128)</f>
        <v>167404470.36384633</v>
      </c>
      <c r="O128" s="79">
        <v>0.02</v>
      </c>
      <c r="P128" s="155">
        <f xml:space="preserve"> M128 + N128</f>
        <v>174004470.36384633</v>
      </c>
      <c r="Q128" s="93">
        <f xml:space="preserve"> H128 + I128</f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247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1">
        <f t="shared" si="71"/>
        <v>133600000</v>
      </c>
      <c r="J129" s="93">
        <v>380000000</v>
      </c>
      <c r="K129" s="122">
        <f t="shared" si="42"/>
        <v>22353670.480257154</v>
      </c>
      <c r="L129" s="94">
        <v>1.7999999999999999E-2</v>
      </c>
      <c r="M129" s="37">
        <v>6600000</v>
      </c>
      <c r="N129" s="103">
        <f t="shared" ref="N129" si="87" xml:space="preserve"> (N128 + D129 - E129 ) + ((N128 + D129 - E129) * O129)</f>
        <v>171262559.77112326</v>
      </c>
      <c r="O129" s="79">
        <v>0.02</v>
      </c>
      <c r="P129" s="155">
        <f xml:space="preserve"> M129 + N129</f>
        <v>177862559.77112326</v>
      </c>
      <c r="Q129" s="93">
        <f xml:space="preserve"> H129 + I129</f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247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1">
        <f t="shared" si="71"/>
        <v>132900000</v>
      </c>
      <c r="J130" s="93">
        <v>380000000</v>
      </c>
      <c r="K130" s="122">
        <f t="shared" si="42"/>
        <v>22756036.548901781</v>
      </c>
      <c r="L130" s="94">
        <v>1.7999999999999999E-2</v>
      </c>
      <c r="M130" s="37">
        <v>6600000</v>
      </c>
      <c r="N130" s="103">
        <f t="shared" ref="N130" si="88" xml:space="preserve"> (N129 + D130 - E130) + ((N129 + D130 - E130 ) * O130)</f>
        <v>175197810.96654573</v>
      </c>
      <c r="O130" s="79">
        <v>0.02</v>
      </c>
      <c r="P130" s="155">
        <f xml:space="preserve"> M130 + N130</f>
        <v>181797810.96654573</v>
      </c>
      <c r="Q130" s="93">
        <f xml:space="preserve"> H130 + I130</f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247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1">
        <f t="shared" si="71"/>
        <v>132200000</v>
      </c>
      <c r="J131" s="93">
        <v>380000000</v>
      </c>
      <c r="K131" s="122">
        <f t="shared" si="42"/>
        <v>23165645.206782013</v>
      </c>
      <c r="L131" s="94">
        <v>1.7999999999999999E-2</v>
      </c>
      <c r="M131" s="37">
        <v>6600000</v>
      </c>
      <c r="N131" s="103">
        <f t="shared" ref="N131" si="89" xml:space="preserve"> (N130 + D131 - E131 ) + ((N130 + D131 - E131) * O131)</f>
        <v>179211767.18587664</v>
      </c>
      <c r="O131" s="79">
        <v>0.02</v>
      </c>
      <c r="P131" s="155">
        <f xml:space="preserve"> M131 + N131</f>
        <v>185811767.18587664</v>
      </c>
      <c r="Q131" s="93">
        <f xml:space="preserve"> H131 + I131</f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247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1">
        <f t="shared" si="71"/>
        <v>131500000</v>
      </c>
      <c r="J132" s="93">
        <v>380000000</v>
      </c>
      <c r="K132" s="122">
        <f t="shared" si="42"/>
        <v>23582626.820504088</v>
      </c>
      <c r="L132" s="94">
        <v>1.7999999999999999E-2</v>
      </c>
      <c r="M132" s="37">
        <v>6600000</v>
      </c>
      <c r="N132" s="103">
        <f t="shared" ref="N132" si="90" xml:space="preserve"> (N131 + D132 - E132) + ((N131 + D132 - E132 ) * O132)</f>
        <v>183306002.52959418</v>
      </c>
      <c r="O132" s="79">
        <v>0.02</v>
      </c>
      <c r="P132" s="155">
        <f xml:space="preserve"> M132 + N132</f>
        <v>189906002.52959418</v>
      </c>
      <c r="Q132" s="93">
        <f xml:space="preserve"> H132 + I132</f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247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1">
        <f t="shared" si="71"/>
        <v>130800000</v>
      </c>
      <c r="J133" s="93">
        <v>380000000</v>
      </c>
      <c r="K133" s="122">
        <f t="shared" si="42"/>
        <v>24007114.103273161</v>
      </c>
      <c r="L133" s="94">
        <v>1.7999999999999999E-2</v>
      </c>
      <c r="M133" s="37">
        <v>6600000</v>
      </c>
      <c r="N133" s="103">
        <f t="shared" ref="N133" si="91" xml:space="preserve"> (N132 + D133 - E133 ) + ((N132 + D133 - E133) * O133)</f>
        <v>187482122.58018607</v>
      </c>
      <c r="O133" s="79">
        <v>0.02</v>
      </c>
      <c r="P133" s="155">
        <f xml:space="preserve"> M133 + N133</f>
        <v>194082122.58018607</v>
      </c>
      <c r="Q133" s="93">
        <f xml:space="preserve"> H133 + I133</f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247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1">
        <f t="shared" si="71"/>
        <v>130100000</v>
      </c>
      <c r="J134" s="93">
        <v>380000000</v>
      </c>
      <c r="K134" s="122">
        <f t="shared" si="42"/>
        <v>24439242.157132078</v>
      </c>
      <c r="L134" s="94">
        <v>1.7999999999999999E-2</v>
      </c>
      <c r="M134" s="37">
        <v>6600000</v>
      </c>
      <c r="N134" s="103">
        <f t="shared" ref="N134" si="92" xml:space="preserve"> (N133 + D134 - E134) + ((N133 + D134 - E134 ) * O134)</f>
        <v>191741765.03178978</v>
      </c>
      <c r="O134" s="79">
        <v>0.02</v>
      </c>
      <c r="P134" s="155">
        <f xml:space="preserve"> M134 + N134</f>
        <v>198341765.03178978</v>
      </c>
      <c r="Q134" s="93">
        <f xml:space="preserve"> H134 + I134</f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247"/>
      <c r="C135" s="303">
        <v>12</v>
      </c>
      <c r="D135" s="304">
        <v>500000</v>
      </c>
      <c r="E135" s="304">
        <v>30000000</v>
      </c>
      <c r="F135" s="304">
        <v>0</v>
      </c>
      <c r="G135" s="305">
        <v>0</v>
      </c>
      <c r="H135" s="306">
        <v>0</v>
      </c>
      <c r="I135" s="306">
        <f xml:space="preserve"> I134 - 700000 - 40000000</f>
        <v>89400000</v>
      </c>
      <c r="J135" s="306">
        <v>380000000</v>
      </c>
      <c r="K135" s="307">
        <f t="shared" si="42"/>
        <v>24879148.515960455</v>
      </c>
      <c r="L135" s="94">
        <v>1.7999999999999999E-2</v>
      </c>
      <c r="M135" s="37">
        <v>6600000</v>
      </c>
      <c r="N135" s="103">
        <f t="shared" ref="N135" si="93" xml:space="preserve"> (N134 + D135 - E135 ) + ((N134 + D135 - E135) * O135)</f>
        <v>165486600.33242556</v>
      </c>
      <c r="O135" s="309">
        <v>0.02</v>
      </c>
      <c r="P135" s="308">
        <f xml:space="preserve"> M135 + N135</f>
        <v>172086600.33242556</v>
      </c>
      <c r="Q135" s="306">
        <f xml:space="preserve"> H135 + I135</f>
        <v>89400000</v>
      </c>
      <c r="R135" s="306" t="e">
        <f xml:space="preserve"> J135 +#REF!</f>
        <v>#REF!</v>
      </c>
      <c r="S135" s="312"/>
    </row>
    <row r="136" spans="1:19" s="35" customFormat="1" x14ac:dyDescent="0.3">
      <c r="A136" s="30">
        <v>12</v>
      </c>
      <c r="B136" s="247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1">
        <f t="shared" si="71"/>
        <v>88700000</v>
      </c>
      <c r="J136" s="93">
        <v>380000000</v>
      </c>
      <c r="K136" s="122">
        <f t="shared" si="42"/>
        <v>25326973.189247742</v>
      </c>
      <c r="L136" s="94">
        <v>1.7999999999999999E-2</v>
      </c>
      <c r="M136" s="37">
        <v>6600000</v>
      </c>
      <c r="N136" s="103">
        <f t="shared" ref="N136" si="94" xml:space="preserve"> (N135 + D136 - E136) + ((N135 + D136 - E136 ) * O136)</f>
        <v>169306332.33907408</v>
      </c>
      <c r="O136" s="79">
        <v>0.02</v>
      </c>
      <c r="P136" s="155">
        <f xml:space="preserve"> M136 + N136</f>
        <v>175906332.33907408</v>
      </c>
      <c r="Q136" s="93">
        <f xml:space="preserve"> H136 + I136</f>
        <v>88700000</v>
      </c>
      <c r="R136" s="93" t="e">
        <f xml:space="preserve"> J136 +#REF!</f>
        <v>#REF!</v>
      </c>
    </row>
    <row r="137" spans="1:19" x14ac:dyDescent="0.3">
      <c r="A137" s="18"/>
      <c r="B137" s="247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1">
        <f t="shared" si="71"/>
        <v>88000000</v>
      </c>
      <c r="J137" s="93">
        <v>380000000</v>
      </c>
      <c r="K137" s="122">
        <f t="shared" si="42"/>
        <v>25782858.706654202</v>
      </c>
      <c r="L137" s="94">
        <v>1.7999999999999999E-2</v>
      </c>
      <c r="M137" s="37">
        <v>6600000</v>
      </c>
      <c r="N137" s="103">
        <f t="shared" ref="N137" si="95" xml:space="preserve"> (N136 + D137 - E137 ) + ((N136 + D137 - E137) * O137)</f>
        <v>173202458.98585555</v>
      </c>
      <c r="O137" s="79">
        <v>0.02</v>
      </c>
      <c r="P137" s="155">
        <f xml:space="preserve"> M137 + N137</f>
        <v>179802458.98585555</v>
      </c>
      <c r="Q137" s="93">
        <f xml:space="preserve"> H137 + I137</f>
        <v>88000000</v>
      </c>
      <c r="R137" s="93" t="e">
        <f xml:space="preserve"> J137 +#REF!</f>
        <v>#REF!</v>
      </c>
    </row>
    <row r="138" spans="1:19" x14ac:dyDescent="0.3">
      <c r="A138" s="18"/>
      <c r="B138" s="247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1">
        <f t="shared" si="71"/>
        <v>87300000</v>
      </c>
      <c r="J138" s="93">
        <v>380000000</v>
      </c>
      <c r="K138" s="122">
        <f t="shared" si="42"/>
        <v>26246950.163373977</v>
      </c>
      <c r="L138" s="94">
        <v>1.7999999999999999E-2</v>
      </c>
      <c r="M138" s="37">
        <v>6600000</v>
      </c>
      <c r="N138" s="103">
        <f t="shared" ref="N138" si="96" xml:space="preserve"> (N137 + D138 - E138) + ((N137 + D138 - E138 ) * O138)</f>
        <v>177176508.16557267</v>
      </c>
      <c r="O138" s="79">
        <v>0.02</v>
      </c>
      <c r="P138" s="155">
        <f xml:space="preserve"> M138 + N138</f>
        <v>183776508.16557267</v>
      </c>
      <c r="Q138" s="93">
        <f xml:space="preserve"> H138 + I138</f>
        <v>87300000</v>
      </c>
      <c r="R138" s="93" t="e">
        <f xml:space="preserve"> J138 +#REF!</f>
        <v>#REF!</v>
      </c>
    </row>
    <row r="139" spans="1:19" x14ac:dyDescent="0.3">
      <c r="A139" s="18"/>
      <c r="B139" s="247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1">
        <f t="shared" si="71"/>
        <v>86600000</v>
      </c>
      <c r="J139" s="93">
        <v>380000000</v>
      </c>
      <c r="K139" s="122">
        <f t="shared" si="42"/>
        <v>26719395.266314708</v>
      </c>
      <c r="L139" s="94">
        <v>1.7999999999999999E-2</v>
      </c>
      <c r="M139" s="37">
        <v>6600000</v>
      </c>
      <c r="N139" s="103">
        <f t="shared" ref="N139" si="97" xml:space="preserve"> (N138 + D139 - E139 ) + ((N138 + D139 - E139) * O139)</f>
        <v>181230038.32888412</v>
      </c>
      <c r="O139" s="79">
        <v>0.02</v>
      </c>
      <c r="P139" s="155">
        <f xml:space="preserve"> M139 + N139</f>
        <v>187830038.32888412</v>
      </c>
      <c r="Q139" s="93">
        <f xml:space="preserve"> H139 + I139</f>
        <v>86600000</v>
      </c>
      <c r="R139" s="93" t="e">
        <f xml:space="preserve"> J139 +#REF!</f>
        <v>#REF!</v>
      </c>
    </row>
    <row r="140" spans="1:19" x14ac:dyDescent="0.3">
      <c r="A140" s="18"/>
      <c r="B140" s="247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1">
        <f t="shared" si="71"/>
        <v>85900000</v>
      </c>
      <c r="J140" s="93">
        <v>380000000</v>
      </c>
      <c r="K140" s="122">
        <f t="shared" si="42"/>
        <v>27200344.381108373</v>
      </c>
      <c r="L140" s="94">
        <v>1.7999999999999999E-2</v>
      </c>
      <c r="M140" s="37">
        <v>6600000</v>
      </c>
      <c r="N140" s="103">
        <f t="shared" ref="N140" si="98" xml:space="preserve"> (N139 + D140 - E140) + ((N139 + D140 - E140 ) * O140)</f>
        <v>185364639.09546182</v>
      </c>
      <c r="O140" s="79">
        <v>0.02</v>
      </c>
      <c r="P140" s="155">
        <f xml:space="preserve"> M140 + N140</f>
        <v>191964639.09546182</v>
      </c>
      <c r="Q140" s="93">
        <f xml:space="preserve"> H140 + I140</f>
        <v>85900000</v>
      </c>
      <c r="R140" s="93" t="e">
        <f xml:space="preserve"> J140 +#REF!</f>
        <v>#REF!</v>
      </c>
    </row>
    <row r="141" spans="1:19" x14ac:dyDescent="0.3">
      <c r="A141" s="18"/>
      <c r="B141" s="247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1">
        <f t="shared" si="71"/>
        <v>85200000</v>
      </c>
      <c r="J141" s="93">
        <v>380000000</v>
      </c>
      <c r="K141" s="122">
        <f t="shared" si="42"/>
        <v>27689950.579968326</v>
      </c>
      <c r="L141" s="94">
        <v>1.7999999999999999E-2</v>
      </c>
      <c r="M141" s="37">
        <v>6600000</v>
      </c>
      <c r="N141" s="103">
        <f t="shared" ref="N141" si="99" xml:space="preserve"> (N140 + D141 - E141 ) + ((N140 + D141 - E141) * O141)</f>
        <v>189581931.87737104</v>
      </c>
      <c r="O141" s="79">
        <v>0.02</v>
      </c>
      <c r="P141" s="155">
        <f xml:space="preserve"> M141 + N141</f>
        <v>196181931.87737104</v>
      </c>
      <c r="Q141" s="93">
        <f xml:space="preserve"> H141 + I141</f>
        <v>85200000</v>
      </c>
      <c r="R141" s="93" t="e">
        <f xml:space="preserve"> J141 +#REF!</f>
        <v>#REF!</v>
      </c>
    </row>
    <row r="142" spans="1:19" x14ac:dyDescent="0.3">
      <c r="A142" s="18"/>
      <c r="B142" s="247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1">
        <f t="shared" si="71"/>
        <v>84500000</v>
      </c>
      <c r="J142" s="93">
        <v>380000000</v>
      </c>
      <c r="K142" s="122">
        <f t="shared" si="42"/>
        <v>28188369.690407757</v>
      </c>
      <c r="L142" s="94">
        <v>1.7999999999999999E-2</v>
      </c>
      <c r="M142" s="37">
        <v>6600000</v>
      </c>
      <c r="N142" s="103">
        <f t="shared" ref="N142" si="100" xml:space="preserve"> (N141 + D142 - E142) + ((N141 + D142 - E142 ) * O142)</f>
        <v>193883570.51491848</v>
      </c>
      <c r="O142" s="79">
        <v>0.02</v>
      </c>
      <c r="P142" s="155">
        <f xml:space="preserve"> M142 + N142</f>
        <v>200483570.51491848</v>
      </c>
      <c r="Q142" s="93">
        <f xml:space="preserve"> H142 + I142</f>
        <v>84500000</v>
      </c>
      <c r="R142" s="93" t="e">
        <f xml:space="preserve"> J142 +#REF!</f>
        <v>#REF!</v>
      </c>
    </row>
    <row r="143" spans="1:19" x14ac:dyDescent="0.3">
      <c r="A143" s="18"/>
      <c r="B143" s="247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1">
        <f t="shared" si="71"/>
        <v>83800000</v>
      </c>
      <c r="J143" s="93">
        <v>380000000</v>
      </c>
      <c r="K143" s="122">
        <f t="shared" si="42"/>
        <v>28695760.344835095</v>
      </c>
      <c r="L143" s="94">
        <v>1.7999999999999999E-2</v>
      </c>
      <c r="M143" s="37">
        <v>6600000</v>
      </c>
      <c r="N143" s="103">
        <f t="shared" ref="N143" si="101" xml:space="preserve"> (N142 + D143 - E143 ) + ((N142 + D143 - E143) * O143)</f>
        <v>198271241.92521685</v>
      </c>
      <c r="O143" s="79">
        <v>0.02</v>
      </c>
      <c r="P143" s="155">
        <f xml:space="preserve"> M143 + N143</f>
        <v>204871241.92521685</v>
      </c>
      <c r="Q143" s="93">
        <f xml:space="preserve"> H143 + I143</f>
        <v>83800000</v>
      </c>
      <c r="R143" s="93" t="e">
        <f xml:space="preserve"> J143 +#REF!</f>
        <v>#REF!</v>
      </c>
    </row>
    <row r="144" spans="1:19" x14ac:dyDescent="0.3">
      <c r="A144" s="18"/>
      <c r="B144" s="247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1">
        <f t="shared" si="71"/>
        <v>83100000</v>
      </c>
      <c r="J144" s="93">
        <v>380000000</v>
      </c>
      <c r="K144" s="122">
        <f t="shared" si="42"/>
        <v>29212284.031042125</v>
      </c>
      <c r="L144" s="94">
        <v>1.7999999999999999E-2</v>
      </c>
      <c r="M144" s="37">
        <v>6600000</v>
      </c>
      <c r="N144" s="103">
        <f t="shared" ref="N144" si="102" xml:space="preserve"> (N143 + D144 - E144) + ((N143 + D144 - E144 ) * O144)</f>
        <v>202746666.7637212</v>
      </c>
      <c r="O144" s="79">
        <v>0.02</v>
      </c>
      <c r="P144" s="155">
        <f xml:space="preserve"> M144 + N144</f>
        <v>209346666.7637212</v>
      </c>
      <c r="Q144" s="93">
        <f xml:space="preserve"> H144 + I144</f>
        <v>83100000</v>
      </c>
      <c r="R144" s="93" t="e">
        <f xml:space="preserve"> J144 +#REF!</f>
        <v>#REF!</v>
      </c>
    </row>
    <row r="145" spans="1:18" x14ac:dyDescent="0.3">
      <c r="A145" s="18"/>
      <c r="B145" s="247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1">
        <f t="shared" si="71"/>
        <v>82400000</v>
      </c>
      <c r="J145" s="93">
        <v>380000000</v>
      </c>
      <c r="K145" s="122">
        <f t="shared" si="42"/>
        <v>29738105.143600885</v>
      </c>
      <c r="L145" s="94">
        <v>1.7999999999999999E-2</v>
      </c>
      <c r="M145" s="37">
        <v>6600000</v>
      </c>
      <c r="N145" s="103">
        <f t="shared" ref="N145" si="103" xml:space="preserve"> (N144 + D145 - E145 ) + ((N144 + D145 - E145) * O145)</f>
        <v>207311600.09899563</v>
      </c>
      <c r="O145" s="79">
        <v>0.02</v>
      </c>
      <c r="P145" s="155">
        <f xml:space="preserve"> M145 + N145</f>
        <v>213911600.09899563</v>
      </c>
      <c r="Q145" s="93">
        <f xml:space="preserve"> H145 + I145</f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247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1">
        <f t="shared" si="71"/>
        <v>81700000</v>
      </c>
      <c r="J146" s="93">
        <v>380000000</v>
      </c>
      <c r="K146" s="122">
        <f t="shared" si="42"/>
        <v>30273391.0361857</v>
      </c>
      <c r="L146" s="94">
        <v>1.7999999999999999E-2</v>
      </c>
      <c r="M146" s="37">
        <v>6600000</v>
      </c>
      <c r="N146" s="103">
        <f t="shared" ref="N146" si="104" xml:space="preserve"> (N145 + D146 - E146) + ((N145 + D146 - E146 ) * O146)</f>
        <v>211967832.10097554</v>
      </c>
      <c r="O146" s="79">
        <v>0.02</v>
      </c>
      <c r="P146" s="155">
        <f xml:space="preserve"> M146 + N146</f>
        <v>218567832.10097554</v>
      </c>
      <c r="Q146" s="93">
        <f xml:space="preserve"> H146 + I146</f>
        <v>81700000</v>
      </c>
      <c r="R146" s="93" t="e">
        <f xml:space="preserve"> J146 +#REF!</f>
        <v>#REF!</v>
      </c>
    </row>
    <row r="147" spans="1:18" s="313" customFormat="1" ht="17.25" thickBot="1" x14ac:dyDescent="0.35">
      <c r="A147" s="184"/>
      <c r="B147" s="247"/>
      <c r="C147" s="303">
        <v>12</v>
      </c>
      <c r="D147" s="304">
        <v>500000</v>
      </c>
      <c r="E147" s="304">
        <v>30000000</v>
      </c>
      <c r="F147" s="304">
        <v>0</v>
      </c>
      <c r="G147" s="305">
        <v>0</v>
      </c>
      <c r="H147" s="306">
        <v>0</v>
      </c>
      <c r="I147" s="306">
        <f xml:space="preserve"> I146 - 700000 - 40000000</f>
        <v>41000000</v>
      </c>
      <c r="J147" s="306">
        <v>380000000</v>
      </c>
      <c r="K147" s="307">
        <f t="shared" si="42"/>
        <v>30818312.074837044</v>
      </c>
      <c r="L147" s="94">
        <v>1.7999999999999999E-2</v>
      </c>
      <c r="M147" s="37">
        <v>6600000</v>
      </c>
      <c r="N147" s="103">
        <f t="shared" ref="N147" si="105" xml:space="preserve"> (N146 + D147 - E147 ) + ((N146 + D147 - E147) * O147)</f>
        <v>186117188.74299505</v>
      </c>
      <c r="O147" s="309">
        <v>0.02</v>
      </c>
      <c r="P147" s="308">
        <f xml:space="preserve"> M147 + N147</f>
        <v>192717188.74299505</v>
      </c>
      <c r="Q147" s="306">
        <f xml:space="preserve"> H147 + I147</f>
        <v>41000000</v>
      </c>
      <c r="R147" s="306" t="e">
        <f xml:space="preserve"> J147 +#REF!</f>
        <v>#REF!</v>
      </c>
    </row>
    <row r="148" spans="1:18" x14ac:dyDescent="0.3">
      <c r="A148" s="30">
        <v>13</v>
      </c>
      <c r="B148" s="247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1">
        <f t="shared" si="71"/>
        <v>40300000</v>
      </c>
      <c r="J148" s="93">
        <v>380000000</v>
      </c>
      <c r="K148" s="122">
        <f t="shared" ref="K148:K159" si="10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07" xml:space="preserve"> (N147 + D148 - E148) + ((N147 + D148 - E148 ) * O148)</f>
        <v>190349532.51785496</v>
      </c>
      <c r="O148" s="79">
        <v>0.02</v>
      </c>
      <c r="P148" s="155">
        <f xml:space="preserve"> M148 + N148</f>
        <v>196949532.51785496</v>
      </c>
      <c r="Q148" s="93">
        <f xml:space="preserve"> H148 + I148</f>
        <v>40300000</v>
      </c>
      <c r="R148" s="93" t="e">
        <f xml:space="preserve"> J148 +#REF!</f>
        <v>#REF!</v>
      </c>
    </row>
    <row r="149" spans="1:18" x14ac:dyDescent="0.3">
      <c r="A149" s="18"/>
      <c r="B149" s="247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1">
        <f t="shared" si="71"/>
        <v>39600000</v>
      </c>
      <c r="J149" s="93">
        <v>380000000</v>
      </c>
      <c r="K149" s="122">
        <f t="shared" si="106"/>
        <v>31937756.442643423</v>
      </c>
      <c r="L149" s="94">
        <v>1.7999999999999999E-2</v>
      </c>
      <c r="M149" s="37">
        <v>6600000</v>
      </c>
      <c r="N149" s="103">
        <f t="shared" ref="N149" si="108" xml:space="preserve"> (N148 + D149 - E149 ) + ((N148 + D149 - E149) * O149)</f>
        <v>194666523.16821206</v>
      </c>
      <c r="O149" s="79">
        <v>0.02</v>
      </c>
      <c r="P149" s="155">
        <f xml:space="preserve"> M149 + N149</f>
        <v>201266523.16821206</v>
      </c>
      <c r="Q149" s="93">
        <f xml:space="preserve"> H149 + I149</f>
        <v>39600000</v>
      </c>
      <c r="R149" s="93" t="e">
        <f xml:space="preserve"> J149 +#REF!</f>
        <v>#REF!</v>
      </c>
    </row>
    <row r="150" spans="1:18" x14ac:dyDescent="0.3">
      <c r="A150" s="18"/>
      <c r="B150" s="247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1">
        <f t="shared" si="71"/>
        <v>38900000</v>
      </c>
      <c r="J150" s="93">
        <v>380000000</v>
      </c>
      <c r="K150" s="122">
        <f t="shared" si="106"/>
        <v>32512636.058611006</v>
      </c>
      <c r="L150" s="94">
        <v>1.7999999999999999E-2</v>
      </c>
      <c r="M150" s="37">
        <v>6600000</v>
      </c>
      <c r="N150" s="103">
        <f t="shared" ref="N150" si="109" xml:space="preserve"> (N149 + D150 - E150) + ((N149 + D150 - E150 ) * O150)</f>
        <v>199069853.6315763</v>
      </c>
      <c r="O150" s="79">
        <v>0.02</v>
      </c>
      <c r="P150" s="155">
        <f xml:space="preserve"> M150 + N150</f>
        <v>205669853.6315763</v>
      </c>
      <c r="Q150" s="93">
        <f xml:space="preserve"> H150 + I150</f>
        <v>38900000</v>
      </c>
      <c r="R150" s="93" t="e">
        <f xml:space="preserve"> J150 +#REF!</f>
        <v>#REF!</v>
      </c>
    </row>
    <row r="151" spans="1:18" x14ac:dyDescent="0.3">
      <c r="A151" s="18"/>
      <c r="B151" s="247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1">
        <f t="shared" si="71"/>
        <v>38200000</v>
      </c>
      <c r="J151" s="93">
        <v>380000000</v>
      </c>
      <c r="K151" s="122">
        <f t="shared" si="106"/>
        <v>33097863.507666003</v>
      </c>
      <c r="L151" s="94">
        <v>1.7999999999999999E-2</v>
      </c>
      <c r="M151" s="37">
        <v>6600000</v>
      </c>
      <c r="N151" s="103">
        <f t="shared" ref="N151" si="110" xml:space="preserve"> (N150 + D151 - E151 ) + ((N150 + D151 - E151) * O151)</f>
        <v>203561250.70420784</v>
      </c>
      <c r="O151" s="79">
        <v>0.02</v>
      </c>
      <c r="P151" s="155">
        <f xml:space="preserve"> M151 + N151</f>
        <v>210161250.70420784</v>
      </c>
      <c r="Q151" s="93">
        <f xml:space="preserve"> H151 + I151</f>
        <v>38200000</v>
      </c>
      <c r="R151" s="93" t="e">
        <f xml:space="preserve"> J151 +#REF!</f>
        <v>#REF!</v>
      </c>
    </row>
    <row r="152" spans="1:18" x14ac:dyDescent="0.3">
      <c r="A152" s="18"/>
      <c r="B152" s="247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1">
        <f t="shared" si="71"/>
        <v>37500000</v>
      </c>
      <c r="J152" s="93">
        <v>380000000</v>
      </c>
      <c r="K152" s="122">
        <f t="shared" si="106"/>
        <v>33693625.050803989</v>
      </c>
      <c r="L152" s="94">
        <v>1.7999999999999999E-2</v>
      </c>
      <c r="M152" s="37">
        <v>6600000</v>
      </c>
      <c r="N152" s="103">
        <f t="shared" ref="N152" si="111" xml:space="preserve"> (N151 + D152 - E152) + ((N151 + D152 - E152 ) * O152)</f>
        <v>208142475.718292</v>
      </c>
      <c r="O152" s="79">
        <v>0.02</v>
      </c>
      <c r="P152" s="155">
        <f xml:space="preserve"> M152 + N152</f>
        <v>214742475.718292</v>
      </c>
      <c r="Q152" s="93">
        <f xml:space="preserve"> H152 + I152</f>
        <v>37500000</v>
      </c>
      <c r="R152" s="93" t="e">
        <f xml:space="preserve"> J152 +#REF!</f>
        <v>#REF!</v>
      </c>
    </row>
    <row r="153" spans="1:18" x14ac:dyDescent="0.3">
      <c r="A153" s="18"/>
      <c r="B153" s="247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1">
        <f t="shared" si="71"/>
        <v>36800000</v>
      </c>
      <c r="J153" s="93">
        <v>380000000</v>
      </c>
      <c r="K153" s="122">
        <f t="shared" si="106"/>
        <v>34300110.301718459</v>
      </c>
      <c r="L153" s="94">
        <v>1.7999999999999999E-2</v>
      </c>
      <c r="M153" s="37">
        <v>6600000</v>
      </c>
      <c r="N153" s="103">
        <f t="shared" ref="N153" si="112" xml:space="preserve"> (N152 + D153 - E153 ) + ((N152 + D153 - E153) * O153)</f>
        <v>212815325.23265785</v>
      </c>
      <c r="O153" s="79">
        <v>0.02</v>
      </c>
      <c r="P153" s="155">
        <f xml:space="preserve"> M153 + N153</f>
        <v>219415325.23265785</v>
      </c>
      <c r="Q153" s="93">
        <f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247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1">
        <f t="shared" si="71"/>
        <v>36100000</v>
      </c>
      <c r="J154" s="93">
        <v>380000000</v>
      </c>
      <c r="K154" s="122">
        <f t="shared" si="106"/>
        <v>34917512.287149392</v>
      </c>
      <c r="L154" s="94">
        <v>1.7999999999999999E-2</v>
      </c>
      <c r="M154" s="37">
        <v>6600000</v>
      </c>
      <c r="N154" s="103">
        <f t="shared" ref="N154" si="113" xml:space="preserve"> (N153 + D154 - E154) + ((N153 + D154 - E154 ) * O154)</f>
        <v>217581631.73731101</v>
      </c>
      <c r="O154" s="79">
        <v>0.02</v>
      </c>
      <c r="P154" s="155">
        <f xml:space="preserve"> M154 + N154</f>
        <v>224181631.73731101</v>
      </c>
      <c r="Q154" s="93">
        <f xml:space="preserve"> H154 + I154</f>
        <v>36100000</v>
      </c>
      <c r="R154" s="93" t="e">
        <f xml:space="preserve"> J154 +#REF!</f>
        <v>#REF!</v>
      </c>
    </row>
    <row r="155" spans="1:18" x14ac:dyDescent="0.3">
      <c r="A155" s="18"/>
      <c r="B155" s="247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1">
        <f t="shared" si="71"/>
        <v>35400000</v>
      </c>
      <c r="J155" s="93">
        <v>380000000</v>
      </c>
      <c r="K155" s="122">
        <f t="shared" si="106"/>
        <v>35546027.508318081</v>
      </c>
      <c r="L155" s="94">
        <v>1.7999999999999999E-2</v>
      </c>
      <c r="M155" s="37">
        <v>6600000</v>
      </c>
      <c r="N155" s="103">
        <f t="shared" ref="N155" si="114" xml:space="preserve"> (N154 + D155 - E155 ) + ((N154 + D155 - E155) * O155)</f>
        <v>222443264.37205723</v>
      </c>
      <c r="O155" s="79">
        <v>0.02</v>
      </c>
      <c r="P155" s="155">
        <f xml:space="preserve"> M155 + N155</f>
        <v>229043264.37205723</v>
      </c>
      <c r="Q155" s="93">
        <f xml:space="preserve"> H155 + I155</f>
        <v>35400000</v>
      </c>
      <c r="R155" s="93" t="e">
        <f xml:space="preserve"> J155 +#REF!</f>
        <v>#REF!</v>
      </c>
    </row>
    <row r="156" spans="1:18" x14ac:dyDescent="0.3">
      <c r="A156" s="18"/>
      <c r="B156" s="247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1">
        <f t="shared" si="71"/>
        <v>34700000</v>
      </c>
      <c r="J156" s="93">
        <v>380000000</v>
      </c>
      <c r="K156" s="122">
        <f t="shared" si="106"/>
        <v>36185856.003467806</v>
      </c>
      <c r="L156" s="94">
        <v>1.7999999999999999E-2</v>
      </c>
      <c r="M156" s="37">
        <v>6600000</v>
      </c>
      <c r="N156" s="103">
        <f t="shared" ref="N156" si="115" xml:space="preserve"> (N155 + D156 - E156) + ((N155 + D156 - E156 ) * O156)</f>
        <v>227402129.65949836</v>
      </c>
      <c r="O156" s="79">
        <v>0.02</v>
      </c>
      <c r="P156" s="155">
        <f xml:space="preserve"> M156 + N156</f>
        <v>234002129.65949836</v>
      </c>
      <c r="Q156" s="93">
        <f xml:space="preserve"> H156 + I156</f>
        <v>34700000</v>
      </c>
      <c r="R156" s="93" t="e">
        <f xml:space="preserve"> J156 +#REF!</f>
        <v>#REF!</v>
      </c>
    </row>
    <row r="157" spans="1:18" x14ac:dyDescent="0.3">
      <c r="A157" s="18"/>
      <c r="B157" s="247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1">
        <f t="shared" si="71"/>
        <v>34000000</v>
      </c>
      <c r="J157" s="93">
        <v>380000000</v>
      </c>
      <c r="K157" s="122">
        <f t="shared" si="106"/>
        <v>36837201.411530226</v>
      </c>
      <c r="L157" s="94">
        <v>1.7999999999999999E-2</v>
      </c>
      <c r="M157" s="37">
        <v>6600000</v>
      </c>
      <c r="N157" s="103">
        <f t="shared" ref="N157" si="116" xml:space="preserve"> (N156 + D157 - E157 ) + ((N156 + D157 - E157) * O157)</f>
        <v>232460172.25268832</v>
      </c>
      <c r="O157" s="79">
        <v>0.02</v>
      </c>
      <c r="P157" s="155">
        <f xml:space="preserve"> M157 + N157</f>
        <v>239060172.25268832</v>
      </c>
      <c r="Q157" s="93">
        <f xml:space="preserve"> H157 + I157</f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247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1">
        <f t="shared" si="71"/>
        <v>33300000</v>
      </c>
      <c r="J158" s="93">
        <v>380000000</v>
      </c>
      <c r="K158" s="122">
        <f t="shared" si="106"/>
        <v>37500271.036937773</v>
      </c>
      <c r="L158" s="94">
        <v>1.7999999999999999E-2</v>
      </c>
      <c r="M158" s="37">
        <v>6600000</v>
      </c>
      <c r="N158" s="103">
        <f t="shared" ref="N158" si="117" xml:space="preserve"> (N157 + D158 - E158) + ((N157 + D158 - E158 ) * O158)</f>
        <v>237619375.69774207</v>
      </c>
      <c r="O158" s="79">
        <v>0.02</v>
      </c>
      <c r="P158" s="155">
        <f xml:space="preserve"> M158 + N158</f>
        <v>244219375.69774207</v>
      </c>
      <c r="Q158" s="93">
        <f xml:space="preserve"> H158 + I158</f>
        <v>33300000</v>
      </c>
      <c r="R158" s="93" t="e">
        <f xml:space="preserve"> J158 +#REF!</f>
        <v>#REF!</v>
      </c>
    </row>
    <row r="159" spans="1:18" s="313" customFormat="1" ht="17.25" thickBot="1" x14ac:dyDescent="0.35">
      <c r="A159" s="184"/>
      <c r="B159" s="247"/>
      <c r="C159" s="303">
        <v>12</v>
      </c>
      <c r="D159" s="304">
        <v>500000</v>
      </c>
      <c r="E159" s="304">
        <v>32600000</v>
      </c>
      <c r="F159" s="304">
        <v>0</v>
      </c>
      <c r="G159" s="305">
        <v>0</v>
      </c>
      <c r="H159" s="306">
        <v>0</v>
      </c>
      <c r="I159" s="306">
        <f xml:space="preserve"> I158 - 700000 -32600000</f>
        <v>0</v>
      </c>
      <c r="J159" s="306">
        <v>380000000</v>
      </c>
      <c r="K159" s="307">
        <f t="shared" si="106"/>
        <v>38175275.915602654</v>
      </c>
      <c r="L159" s="94">
        <v>1.7999999999999999E-2</v>
      </c>
      <c r="M159" s="37">
        <v>6600000</v>
      </c>
      <c r="N159" s="103">
        <f t="shared" ref="N159" si="118" xml:space="preserve"> (N158 + D159 - E159 ) + ((N158 + D159 - E159) * O159)</f>
        <v>209629763.21169692</v>
      </c>
      <c r="O159" s="309">
        <v>0.02</v>
      </c>
      <c r="P159" s="308">
        <f xml:space="preserve"> M159 + N159</f>
        <v>216229763.21169692</v>
      </c>
      <c r="Q159" s="306">
        <f xml:space="preserve"> H159 + I159</f>
        <v>0</v>
      </c>
      <c r="R159" s="306" t="e">
        <f xml:space="preserve"> J159 +#REF!</f>
        <v>#REF!</v>
      </c>
    </row>
    <row r="160" spans="1:18" x14ac:dyDescent="0.3">
      <c r="A160" s="30">
        <v>13</v>
      </c>
      <c r="B160" s="247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1">
        <v>0</v>
      </c>
      <c r="J160" s="93">
        <v>380000000</v>
      </c>
      <c r="K160" s="122">
        <f t="shared" ref="K160:K171" si="119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20" xml:space="preserve"> (N159 + D160 - E160) + ((N159 + D160 - E160 ) * O160)</f>
        <v>214332358.47593087</v>
      </c>
      <c r="O160" s="79">
        <v>0.02</v>
      </c>
      <c r="P160" s="155">
        <f xml:space="preserve"> M160 + N160</f>
        <v>220932358.47593087</v>
      </c>
      <c r="Q160" s="93">
        <f xml:space="preserve"> H160 + I160</f>
        <v>0</v>
      </c>
      <c r="R160" s="93" t="e">
        <f xml:space="preserve"> J160 +#REF!</f>
        <v>#REF!</v>
      </c>
    </row>
    <row r="161" spans="1:18" x14ac:dyDescent="0.3">
      <c r="A161" s="18"/>
      <c r="B161" s="247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1">
        <v>0</v>
      </c>
      <c r="J161" s="93">
        <v>380000000</v>
      </c>
      <c r="K161" s="122">
        <f t="shared" si="119"/>
        <v>39561954.637961008</v>
      </c>
      <c r="L161" s="94">
        <v>1.7999999999999999E-2</v>
      </c>
      <c r="M161" s="37">
        <v>6600000</v>
      </c>
      <c r="N161" s="103">
        <f t="shared" ref="N161" si="121" xml:space="preserve"> (N160 + D161 - E161 ) + ((N160 + D161 - E161) * O161)</f>
        <v>219129005.64544949</v>
      </c>
      <c r="O161" s="79">
        <v>0.02</v>
      </c>
      <c r="P161" s="155">
        <f xml:space="preserve"> M161 + N161</f>
        <v>225729005.64544949</v>
      </c>
      <c r="Q161" s="93">
        <f xml:space="preserve"> H161 + I161</f>
        <v>0</v>
      </c>
      <c r="R161" s="93" t="e">
        <f xml:space="preserve"> J161 +#REF!</f>
        <v>#REF!</v>
      </c>
    </row>
    <row r="162" spans="1:18" x14ac:dyDescent="0.3">
      <c r="A162" s="18"/>
      <c r="B162" s="247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1">
        <v>0</v>
      </c>
      <c r="J162" s="93">
        <v>380000000</v>
      </c>
      <c r="K162" s="122">
        <f t="shared" si="119"/>
        <v>40274069.821444303</v>
      </c>
      <c r="L162" s="94">
        <v>1.7999999999999999E-2</v>
      </c>
      <c r="M162" s="37">
        <v>6600000</v>
      </c>
      <c r="N162" s="103">
        <f t="shared" ref="N162" si="122" xml:space="preserve"> (N161 + D162 - E162) + ((N161 + D162 - E162 ) * O162)</f>
        <v>224021585.75835848</v>
      </c>
      <c r="O162" s="79">
        <v>0.02</v>
      </c>
      <c r="P162" s="155">
        <f xml:space="preserve"> M162 + N162</f>
        <v>230621585.75835848</v>
      </c>
      <c r="Q162" s="93">
        <f xml:space="preserve"> H162 + I162</f>
        <v>0</v>
      </c>
      <c r="R162" s="93" t="e">
        <f xml:space="preserve"> J162 +#REF!</f>
        <v>#REF!</v>
      </c>
    </row>
    <row r="163" spans="1:18" x14ac:dyDescent="0.3">
      <c r="A163" s="18"/>
      <c r="B163" s="247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1">
        <v>0</v>
      </c>
      <c r="J163" s="93">
        <v>380000000</v>
      </c>
      <c r="K163" s="122">
        <f t="shared" si="119"/>
        <v>40999003.078230299</v>
      </c>
      <c r="L163" s="94">
        <v>1.7999999999999999E-2</v>
      </c>
      <c r="M163" s="37">
        <v>6600000</v>
      </c>
      <c r="N163" s="103">
        <f t="shared" ref="N163" si="123" xml:space="preserve"> (N162 + D163 - E163 ) + ((N162 + D163 - E163) * O163)</f>
        <v>229012017.47352564</v>
      </c>
      <c r="O163" s="79">
        <v>0.02</v>
      </c>
      <c r="P163" s="155">
        <f xml:space="preserve"> M163 + N163</f>
        <v>235612017.47352564</v>
      </c>
      <c r="Q163" s="93">
        <f xml:space="preserve"> H163 + I163</f>
        <v>0</v>
      </c>
      <c r="R163" s="93" t="e">
        <f xml:space="preserve"> J163 +#REF!</f>
        <v>#REF!</v>
      </c>
    </row>
    <row r="164" spans="1:18" x14ac:dyDescent="0.3">
      <c r="A164" s="18"/>
      <c r="B164" s="247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1">
        <v>0</v>
      </c>
      <c r="J164" s="93">
        <v>380000000</v>
      </c>
      <c r="K164" s="122">
        <f t="shared" si="119"/>
        <v>41736985.133638442</v>
      </c>
      <c r="L164" s="94">
        <v>1.7999999999999999E-2</v>
      </c>
      <c r="M164" s="37">
        <v>6600000</v>
      </c>
      <c r="N164" s="103">
        <f t="shared" ref="N164" si="124" xml:space="preserve"> (N163 + D164 - E164) + ((N163 + D164 - E164 ) * O164)</f>
        <v>234102257.82299617</v>
      </c>
      <c r="O164" s="79">
        <v>0.02</v>
      </c>
      <c r="P164" s="155">
        <f xml:space="preserve"> M164 + N164</f>
        <v>240702257.82299617</v>
      </c>
      <c r="Q164" s="93">
        <f xml:space="preserve"> H164 + I164</f>
        <v>0</v>
      </c>
      <c r="R164" s="93" t="e">
        <f xml:space="preserve"> J164 +#REF!</f>
        <v>#REF!</v>
      </c>
    </row>
    <row r="165" spans="1:18" x14ac:dyDescent="0.3">
      <c r="A165" s="18"/>
      <c r="B165" s="247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1">
        <v>0</v>
      </c>
      <c r="J165" s="93">
        <v>380000000</v>
      </c>
      <c r="K165" s="122">
        <f t="shared" si="119"/>
        <v>42488250.866043933</v>
      </c>
      <c r="L165" s="94">
        <v>1.7999999999999999E-2</v>
      </c>
      <c r="M165" s="37">
        <v>6600000</v>
      </c>
      <c r="N165" s="103">
        <f t="shared" ref="N165" si="125" xml:space="preserve"> (N164 + D165 - E165 ) + ((N164 + D165 - E165) * O165)</f>
        <v>239294302.9794561</v>
      </c>
      <c r="O165" s="79">
        <v>0.02</v>
      </c>
      <c r="P165" s="155">
        <f xml:space="preserve"> M165 + N165</f>
        <v>245894302.9794561</v>
      </c>
      <c r="Q165" s="93">
        <f xml:space="preserve"> H165 + I165</f>
        <v>0</v>
      </c>
      <c r="R165" s="93" t="e">
        <f xml:space="preserve"> J165 +#REF!</f>
        <v>#REF!</v>
      </c>
    </row>
    <row r="166" spans="1:18" x14ac:dyDescent="0.3">
      <c r="A166" s="18"/>
      <c r="B166" s="247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1">
        <v>0</v>
      </c>
      <c r="J166" s="93">
        <v>380000000</v>
      </c>
      <c r="K166" s="122">
        <f t="shared" si="119"/>
        <v>43253039.381632723</v>
      </c>
      <c r="L166" s="94">
        <v>1.7999999999999999E-2</v>
      </c>
      <c r="M166" s="37">
        <v>6600000</v>
      </c>
      <c r="N166" s="103">
        <f t="shared" ref="N166" si="126" xml:space="preserve"> (N165 + D166 - E166) + ((N165 + D166 - E166 ) * O166)</f>
        <v>244590189.03904521</v>
      </c>
      <c r="O166" s="79">
        <v>0.02</v>
      </c>
      <c r="P166" s="155">
        <f xml:space="preserve"> M166 + N166</f>
        <v>251190189.03904521</v>
      </c>
      <c r="Q166" s="93">
        <f xml:space="preserve"> H166 + I166</f>
        <v>0</v>
      </c>
      <c r="R166" s="93" t="e">
        <f xml:space="preserve"> J166 +#REF!</f>
        <v>#REF!</v>
      </c>
    </row>
    <row r="167" spans="1:18" x14ac:dyDescent="0.3">
      <c r="A167" s="18"/>
      <c r="B167" s="247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1">
        <v>0</v>
      </c>
      <c r="J167" s="93">
        <v>380000000</v>
      </c>
      <c r="K167" s="122">
        <f t="shared" si="119"/>
        <v>44031594.090502113</v>
      </c>
      <c r="L167" s="94">
        <v>1.7999999999999999E-2</v>
      </c>
      <c r="M167" s="37">
        <v>6600000</v>
      </c>
      <c r="N167" s="103">
        <f t="shared" ref="N167" si="127" xml:space="preserve"> (N166 + D167 - E167 ) + ((N166 + D167 - E167) * O167)</f>
        <v>249991992.81982613</v>
      </c>
      <c r="O167" s="79">
        <v>0.02</v>
      </c>
      <c r="P167" s="155">
        <f xml:space="preserve"> M167 + N167</f>
        <v>256591992.81982613</v>
      </c>
      <c r="Q167" s="93">
        <f xml:space="preserve"> H167 + I167</f>
        <v>0</v>
      </c>
      <c r="R167" s="93" t="e">
        <f xml:space="preserve"> J167 +#REF!</f>
        <v>#REF!</v>
      </c>
    </row>
    <row r="168" spans="1:18" x14ac:dyDescent="0.3">
      <c r="A168" s="18"/>
      <c r="B168" s="247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1">
        <v>0</v>
      </c>
      <c r="J168" s="93">
        <v>380000000</v>
      </c>
      <c r="K168" s="122">
        <f t="shared" si="119"/>
        <v>44824162.784131154</v>
      </c>
      <c r="L168" s="94">
        <v>1.7999999999999999E-2</v>
      </c>
      <c r="M168" s="37">
        <v>6600000</v>
      </c>
      <c r="N168" s="103">
        <f t="shared" ref="N168" si="128" xml:space="preserve"> (N167 + D168 - E168) + ((N167 + D168 - E168 ) * O168)</f>
        <v>255501832.67622265</v>
      </c>
      <c r="O168" s="79">
        <v>0.02</v>
      </c>
      <c r="P168" s="155">
        <f xml:space="preserve"> M168 + N168</f>
        <v>262101832.67622265</v>
      </c>
      <c r="Q168" s="93">
        <f xml:space="preserve"> H168 + I168</f>
        <v>0</v>
      </c>
      <c r="R168" s="93" t="e">
        <f xml:space="preserve"> J168 +#REF!</f>
        <v>#REF!</v>
      </c>
    </row>
    <row r="169" spans="1:18" x14ac:dyDescent="0.3">
      <c r="A169" s="18"/>
      <c r="B169" s="247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1">
        <v>0</v>
      </c>
      <c r="J169" s="93">
        <v>380000000</v>
      </c>
      <c r="K169" s="122">
        <f t="shared" si="119"/>
        <v>45630997.714245513</v>
      </c>
      <c r="L169" s="94">
        <v>1.7999999999999999E-2</v>
      </c>
      <c r="M169" s="37">
        <v>6600000</v>
      </c>
      <c r="N169" s="103">
        <f t="shared" ref="N169" si="129" xml:space="preserve"> (N168 + D169 - E169 ) + ((N168 + D169 - E169) * O169)</f>
        <v>261121869.32974711</v>
      </c>
      <c r="O169" s="79">
        <v>0.02</v>
      </c>
      <c r="P169" s="155">
        <f xml:space="preserve"> M169 + N169</f>
        <v>267721869.32974711</v>
      </c>
      <c r="Q169" s="93">
        <f xml:space="preserve"> H169 + I169</f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247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1">
        <v>0</v>
      </c>
      <c r="J170" s="93">
        <v>380000000</v>
      </c>
      <c r="K170" s="122">
        <f t="shared" si="119"/>
        <v>46452355.673101932</v>
      </c>
      <c r="L170" s="94">
        <v>1.7999999999999999E-2</v>
      </c>
      <c r="M170" s="37">
        <v>6600000</v>
      </c>
      <c r="N170" s="103">
        <f t="shared" ref="N170" si="130" xml:space="preserve"> (N169 + D170 - E170) + ((N169 + D170 - E170 ) * O170)</f>
        <v>266854306.71634206</v>
      </c>
      <c r="O170" s="79">
        <v>0.02</v>
      </c>
      <c r="P170" s="155">
        <f xml:space="preserve"> M170 + N170</f>
        <v>273454306.71634209</v>
      </c>
      <c r="Q170" s="93">
        <f xml:space="preserve"> H170 + I170</f>
        <v>0</v>
      </c>
      <c r="R170" s="93" t="e">
        <f xml:space="preserve"> J170 +#REF!</f>
        <v>#REF!</v>
      </c>
    </row>
    <row r="171" spans="1:18" s="313" customFormat="1" ht="17.25" thickBot="1" x14ac:dyDescent="0.35">
      <c r="A171" s="184"/>
      <c r="B171" s="247"/>
      <c r="C171" s="303">
        <v>12</v>
      </c>
      <c r="D171" s="304">
        <v>500000</v>
      </c>
      <c r="E171" s="304"/>
      <c r="F171" s="304">
        <v>0</v>
      </c>
      <c r="G171" s="305">
        <v>0</v>
      </c>
      <c r="H171" s="306">
        <v>0</v>
      </c>
      <c r="I171" s="306">
        <v>0</v>
      </c>
      <c r="J171" s="306">
        <v>380000000</v>
      </c>
      <c r="K171" s="307">
        <f t="shared" si="119"/>
        <v>47288498.075217769</v>
      </c>
      <c r="L171" s="94">
        <v>1.7999999999999999E-2</v>
      </c>
      <c r="M171" s="37">
        <v>6600000</v>
      </c>
      <c r="N171" s="103">
        <f t="shared" ref="N171" si="131" xml:space="preserve"> (N170 + D171 - E171 ) + ((N170 + D171 - E171) * O171)</f>
        <v>272701392.85066891</v>
      </c>
      <c r="O171" s="309">
        <v>0.02</v>
      </c>
      <c r="P171" s="308">
        <f xml:space="preserve"> M171 + N171</f>
        <v>279301392.85066891</v>
      </c>
      <c r="Q171" s="306">
        <f xml:space="preserve"> H171 + I171</f>
        <v>0</v>
      </c>
      <c r="R171" s="306" t="e">
        <f xml:space="preserve"> J171 +#REF!</f>
        <v>#REF!</v>
      </c>
    </row>
  </sheetData>
  <mergeCells count="21">
    <mergeCell ref="H1:I1"/>
    <mergeCell ref="B100:B111"/>
    <mergeCell ref="B112:B123"/>
    <mergeCell ref="B124:B135"/>
    <mergeCell ref="B136:B147"/>
    <mergeCell ref="B76:B87"/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포트폴리오＿월 자금 흐름 관리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2025-06-20T08:18:57Z</dcterms:modified>
</cp:coreProperties>
</file>