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25A9192-700A-41D3-8262-7930C1663DF0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K14" i="23" l="1"/>
  <c r="K13" i="23"/>
  <c r="J14" i="23"/>
  <c r="J13" i="23"/>
  <c r="I14" i="23"/>
  <c r="I13" i="23"/>
  <c r="F3" i="23" l="1"/>
  <c r="C3" i="23"/>
  <c r="D3" i="23" s="1"/>
  <c r="E3" i="23" l="1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<sst xmlns="http://schemas.openxmlformats.org/spreadsheetml/2006/main" count="422" uniqueCount="219">
  <si>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</si>
  <si>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</si>
  <si>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</si>
  <si>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</si>
  <si>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</si>
  <si>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</si>
  <si>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</si>
  <si>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</si>
  <si>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</si>
  <si>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</si>
  <si>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</si>
  <si>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</si>
  <si>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</si>
  <si>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</si>
  <si>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</si>
  <si>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</si>
  <si>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</si>
  <si>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</si>
  <si>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</si>
  <si>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</si>
  <si>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</si>
  <si>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</si>
  <si>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</si>
  <si>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</si>
  <si>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</si>
  <si>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</si>
  <si>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</si>
  <si>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</si>
  <si>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</si>
  <si>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</si>
  <si>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</si>
  <si>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</si>
  <si>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</si>
  <si>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</si>
  <si>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</si>
  <si>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</si>
  <si>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</si>
  <si>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</si>
  <si>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</si>
  <si>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</si>
  <si>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</si>
  <si>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</si>
  <si>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</si>
  <si>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</si>
  <si>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</si>
  <si>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</si>
  <si>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</si>
  <si>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</si>
  <si>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</si>
  <si>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</si>
  <si>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</si>
  <si>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</si>
  <si>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</si>
  <si>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</si>
  <si>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</si>
  <si>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</si>
  <si>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</si>
  <si>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</si>
  <si>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</si>
  <si>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</si>
  <si>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</si>
  <si>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</si>
  <si>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</si>
  <si>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</si>
  <si>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</si>
  <si>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</si>
  <si>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</si>
  <si>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</si>
  <si>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</si>
  <si>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</si>
  <si>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</si>
  <si>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</si>
  <si>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</si>
  <si>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</si>
  <si>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</si>
  <si>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</si>
  <si>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</si>
  <si>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</si>
  <si>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</si>
  <si>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</si>
  <si>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</si>
  <si>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</si>
  <si>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</si>
  <si>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</si>
  <si>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</si>
  <si>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</si>
  <si>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</si>
  <si>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</si>
  <si>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</si>
  <si>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</si>
  <si>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</si>
  <si>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</si>
  <si>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</si>
  <si>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</si>
  <si>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</si>
  <si>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</si>
  <si>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</si>
  <si>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</si>
  <si>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</si>
  <si>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</si>
  <si>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</si>
  <si>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</si>
  <si>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</si>
  <si>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</si>
  <si>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</si>
  <si>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</si>
  <si>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</si>
  <si>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</si>
  <si>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</si>
  <si>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</si>
  <si>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</si>
  <si>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</si>
  <si>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</si>
  <si>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</si>
  <si>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</si>
  <si>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</si>
  <si>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</si>
  <si>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</si>
  <si>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</si>
  <si>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</si>
  <si>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</si>
  <si>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</si>
  <si>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</si>
  <si>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</si>
  <si>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</si>
  <si>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</si>
  <si>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</si>
  <si>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</si>
  <si>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</si>
  <si>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</si>
  <si>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</si>
  <si>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</si>
  <si>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</si>
  <si>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</si>
  <si>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</si>
  <si>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</si>
  <si>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</si>
  <si>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</si>
  <si>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</si>
  <si>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</si>
  <si>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</si>
  <si>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</si>
  <si>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</si>
  <si>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</si>
  <si>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</si>
  <si>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</si>
  <si>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</si>
  <si>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</si>
  <si>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</si>
  <si>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</si>
  <si>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</si>
  <si>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</si>
  <si>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</si>
  <si>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</si>
  <si>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</si>
  <si>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</si>
  <si>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</si>
  <si>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</si>
  <si>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</si>
  <si>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</si>
  <si>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</si>
  <si>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</si>
  <si>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</si>
  <si>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</si>
  <si>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</si>
  <si>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</si>
  <si>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</si>
  <si>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</si>
  <si>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</si>
  <si>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</si>
  <si>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</si>
  <si>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</si>
  <si>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</si>
  <si>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</si>
  <si>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</si>
  <si>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</si>
  <si>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</si>
  <si>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</si>
  <si>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</si>
  <si>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</si>
  <si>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</si>
  <si>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</si>
  <si>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</si>
  <si>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</si>
  <si>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</si>
  <si>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</si>
  <si>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</si>
  <si>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</si>
  <si>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</si>
  <si>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</si>
  <si>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</si>
  <si>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</si>
  <si>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</si>
  <si>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</si>
  <si>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</si>
  <si>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</si>
  <si>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</si>
  <si>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</si>
  <si>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</si>
  <si>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</si>
  <si>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</si>
  <si>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</si>
  <si>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</si>
  <si>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</si>
  <si>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</si>
  <si>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</si>
  <si>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</si>
  <si>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</si>
  <si>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</si>
  <si>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</si>
  <si>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</si>
  <si>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PLUG 12월 20일 안쪽 목표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</si>
  <si>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</si>
  <si>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</si>
  <si>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</si>
  <si>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국내 KOSDAQ 완료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</si>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</sst>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4" workbookViewId="0">
      <selection activeCell="A40" sqref="A4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9"/>
      <c r="B1" s="309"/>
      <c r="C1" s="309"/>
      <c r="D1" s="310" t="s">
        <v>84</v>
      </c>
      <c r="E1" s="311"/>
      <c r="F1" s="311"/>
      <c r="G1" s="311"/>
      <c r="H1" s="315" t="s">
        <v>173</v>
      </c>
      <c r="I1" s="315"/>
      <c r="J1" s="312" t="s">
        <v>164</v>
      </c>
      <c r="K1" s="313"/>
      <c r="L1" s="314"/>
      <c r="M1" s="305" t="s">
        <v>165</v>
      </c>
      <c r="N1" s="306"/>
      <c r="O1" s="306"/>
      <c r="P1" s="307"/>
      <c r="Q1" s="302" t="s">
        <v>186</v>
      </c>
      <c r="R1" s="300" t="s">
        <v>176</v>
      </c>
      <c r="S1" s="301" t="s">
        <v>177</v>
      </c>
    </row>
    <row r="2" spans="1:20" ht="33" x14ac:dyDescent="0.3">
      <c r="A2" s="309"/>
      <c r="B2" s="309"/>
      <c r="C2" s="309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302"/>
      <c r="R2" s="300"/>
      <c r="S2" s="301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308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308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308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308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308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308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308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308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308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308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308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308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303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303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303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303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303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303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303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303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303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303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303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303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304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303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303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303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303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303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303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303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303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303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303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217</v>
      </c>
      <c r="B39" s="303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193</v>
      </c>
      <c r="U39" s="235" t="s">
        <v>195</v>
      </c>
    </row>
    <row r="40" spans="1:21" s="26" customFormat="1" x14ac:dyDescent="0.3">
      <c r="A40" s="26">
        <v>4</v>
      </c>
      <c r="B40" s="303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303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303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303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303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303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303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196</v>
      </c>
      <c r="B47" s="303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197</v>
      </c>
      <c r="B48" s="303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303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303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303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303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303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303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303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303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303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303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303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303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303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303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303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303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303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303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303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303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303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303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303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303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303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303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303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303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303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303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303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303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303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303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303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303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303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303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303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303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303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303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303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303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303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303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303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303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303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303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303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303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303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303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303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303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303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303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303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303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303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303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303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303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303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303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303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303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303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303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303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303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303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303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303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303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303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303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303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303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303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303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303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303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303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303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303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303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303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303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303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303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303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303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303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303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303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303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303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N19" zoomScale="110" zoomScaleNormal="110" workbookViewId="0">
      <selection activeCell="U3" sqref="U3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7" t="s">
        <v>159</v>
      </c>
      <c r="I1" s="317"/>
    </row>
    <row r="2" spans="1:24" s="117" customFormat="1" x14ac:dyDescent="0.3">
      <c r="C2" s="117" t="s">
        <v>178</v>
      </c>
      <c r="D2" s="117" t="s">
        <v>199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183</v>
      </c>
      <c r="T2" s="117" t="s">
        <v>187</v>
      </c>
      <c r="U2" s="117" t="s">
        <v>218</v>
      </c>
      <c r="V2" s="117" t="s">
        <v>9</v>
      </c>
      <c r="W2" s="117" t="s">
        <v>7</v>
      </c>
      <c r="X2" s="117" t="s">
        <v>185</v>
      </c>
    </row>
    <row r="3" spans="1:24" s="152" customFormat="1" x14ac:dyDescent="0.3">
      <c r="A3" s="318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18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18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18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18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18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18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18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18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18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18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25" si="1" xml:space="preserve"> C13 - V13</f>
        <v>1270000</v>
      </c>
      <c r="X13" s="205"/>
    </row>
    <row r="14" spans="1:24" s="176" customFormat="1" ht="17.25" thickBot="1" x14ac:dyDescent="0.35">
      <c r="A14" s="318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18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18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18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18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18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18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18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18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18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18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188</v>
      </c>
    </row>
    <row r="25" spans="1:27" s="152" customFormat="1" x14ac:dyDescent="0.3">
      <c r="A25" s="318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189</v>
      </c>
      <c r="AA25" s="152" t="s">
        <v>216</v>
      </c>
    </row>
    <row r="26" spans="1:27" s="194" customFormat="1" ht="17.25" thickBot="1" x14ac:dyDescent="0.35">
      <c r="A26" s="318"/>
      <c r="B26" s="196" t="s">
        <v>83</v>
      </c>
      <c r="C26" s="197">
        <f xml:space="preserve"> W25 + 7370000 + 10200000 + 60000000 + 1200000 + 300000</f>
        <v>80887000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770000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2">
        <v>300000</v>
      </c>
      <c r="V26" s="197">
        <f t="shared" si="0"/>
        <v>76090000</v>
      </c>
      <c r="W26" s="197">
        <f xml:space="preserve"> (C26+D26) - V26</f>
        <v>4797000</v>
      </c>
      <c r="X26" s="268"/>
      <c r="Y26" s="194" t="s">
        <v>194</v>
      </c>
    </row>
    <row r="27" spans="1:27" s="67" customFormat="1" x14ac:dyDescent="0.3">
      <c r="A27" s="318">
        <v>2025</v>
      </c>
      <c r="B27" s="1" t="s">
        <v>72</v>
      </c>
      <c r="C27" s="156">
        <f xml:space="preserve"> W26 + 7590000</f>
        <v>12387000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2800000</v>
      </c>
      <c r="S27" s="2">
        <v>500000</v>
      </c>
      <c r="T27" s="2">
        <v>0</v>
      </c>
      <c r="U27" s="2">
        <v>300000</v>
      </c>
      <c r="V27" s="2">
        <f>SUM(E27:U27)</f>
        <v>9170000</v>
      </c>
      <c r="W27" s="288">
        <f xml:space="preserve"> (C27+D27) - V27</f>
        <v>3217000</v>
      </c>
      <c r="X27" s="236"/>
    </row>
    <row r="28" spans="1:27" x14ac:dyDescent="0.3">
      <c r="A28" s="318"/>
      <c r="B28" s="1" t="s">
        <v>73</v>
      </c>
      <c r="C28" s="156">
        <f xml:space="preserve"> W27 + 7590000 +1400000</f>
        <v>12207000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8">
        <f xml:space="preserve"> (C28+D28) - V28</f>
        <v>6937000</v>
      </c>
      <c r="X28" s="209"/>
    </row>
    <row r="29" spans="1:27" x14ac:dyDescent="0.3">
      <c r="A29" s="318"/>
      <c r="B29" s="1" t="s">
        <v>74</v>
      </c>
      <c r="C29" s="156">
        <f t="shared" ref="C29:C33" si="3" xml:space="preserve"> W28 + 7590000</f>
        <v>14527000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8">
        <f t="shared" ref="W29:W92" si="4" xml:space="preserve"> (C29+D29) - V29</f>
        <v>9257000</v>
      </c>
      <c r="X29" s="209"/>
    </row>
    <row r="30" spans="1:27" x14ac:dyDescent="0.3">
      <c r="A30" s="318"/>
      <c r="B30" s="1" t="s">
        <v>75</v>
      </c>
      <c r="C30" s="156">
        <f t="shared" si="3"/>
        <v>16847000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8">
        <f t="shared" si="4"/>
        <v>10077000</v>
      </c>
      <c r="X30" s="209"/>
    </row>
    <row r="31" spans="1:27" x14ac:dyDescent="0.3">
      <c r="A31" s="318"/>
      <c r="B31" s="1" t="s">
        <v>76</v>
      </c>
      <c r="C31" s="156">
        <f t="shared" si="3"/>
        <v>17667000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8">
        <f t="shared" si="4"/>
        <v>8997000</v>
      </c>
      <c r="X31" s="209"/>
    </row>
    <row r="32" spans="1:27" x14ac:dyDescent="0.3">
      <c r="A32" s="318"/>
      <c r="B32" s="1" t="s">
        <v>77</v>
      </c>
      <c r="C32" s="156">
        <f t="shared" si="3"/>
        <v>16587000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8">
        <f t="shared" si="4"/>
        <v>11317000</v>
      </c>
      <c r="X32" s="209"/>
    </row>
    <row r="33" spans="1:24" x14ac:dyDescent="0.3">
      <c r="A33" s="318"/>
      <c r="B33" s="1" t="s">
        <v>78</v>
      </c>
      <c r="C33" s="156">
        <f t="shared" si="3"/>
        <v>18907000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288">
        <f t="shared" si="4"/>
        <v>9737000</v>
      </c>
      <c r="X33" s="209"/>
    </row>
    <row r="34" spans="1:24" x14ac:dyDescent="0.3">
      <c r="A34" s="318"/>
      <c r="B34" s="1" t="s">
        <v>79</v>
      </c>
      <c r="C34" s="156">
        <f xml:space="preserve"> W33 + 7590000 +1400000</f>
        <v>18727000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8">
        <f t="shared" si="4"/>
        <v>13057000</v>
      </c>
      <c r="X34" s="209"/>
    </row>
    <row r="35" spans="1:24" s="160" customFormat="1" ht="17.25" customHeight="1" x14ac:dyDescent="0.3">
      <c r="A35" s="318"/>
      <c r="B35" s="160" t="s">
        <v>80</v>
      </c>
      <c r="C35" s="156">
        <f xml:space="preserve"> W34 + 7590000 + 60000000</f>
        <v>80647000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288">
        <f t="shared" si="4"/>
        <v>15377000</v>
      </c>
      <c r="X35" s="210"/>
    </row>
    <row r="36" spans="1:24" s="249" customFormat="1" x14ac:dyDescent="0.3">
      <c r="A36" s="318"/>
      <c r="B36" s="249" t="s">
        <v>81</v>
      </c>
      <c r="C36" s="250">
        <f xml:space="preserve"> W35 + 7590000 + 7000000 + 54000000 +5000000</f>
        <v>88967000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288">
        <f t="shared" si="4"/>
        <v>2497000</v>
      </c>
      <c r="X36" s="249" t="s">
        <v>191</v>
      </c>
    </row>
    <row r="37" spans="1:24" x14ac:dyDescent="0.3">
      <c r="A37" s="318"/>
      <c r="B37" s="1" t="s">
        <v>82</v>
      </c>
      <c r="C37" s="156">
        <f xml:space="preserve"> W36 + 7590000</f>
        <v>10087000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288">
        <f t="shared" si="4"/>
        <v>3317000</v>
      </c>
      <c r="X37" s="1" t="s">
        <v>190</v>
      </c>
    </row>
    <row r="38" spans="1:24" s="254" customFormat="1" ht="17.25" thickBot="1" x14ac:dyDescent="0.35">
      <c r="A38" s="318"/>
      <c r="B38" s="251" t="s">
        <v>83</v>
      </c>
      <c r="C38" s="252">
        <f xml:space="preserve"> W37 + 7590000</f>
        <v>10907000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288">
        <f t="shared" si="4"/>
        <v>4337000</v>
      </c>
    </row>
    <row r="39" spans="1:24" s="192" customFormat="1" x14ac:dyDescent="0.3">
      <c r="A39" s="318">
        <v>2026</v>
      </c>
      <c r="B39" s="198" t="s">
        <v>72</v>
      </c>
      <c r="C39" s="193">
        <f xml:space="preserve"> W38 + 7700000</f>
        <v>12037000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288">
        <f t="shared" si="4"/>
        <v>2567000</v>
      </c>
    </row>
    <row r="40" spans="1:24" s="77" customFormat="1" x14ac:dyDescent="0.3">
      <c r="A40" s="318"/>
      <c r="B40" s="77" t="s">
        <v>73</v>
      </c>
      <c r="C40" s="158">
        <f xml:space="preserve"> W39 + 7700000 +1400000</f>
        <v>11667000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288">
        <f t="shared" si="4"/>
        <v>4697000</v>
      </c>
    </row>
    <row r="41" spans="1:24" s="162" customFormat="1" x14ac:dyDescent="0.3">
      <c r="A41" s="318"/>
      <c r="B41" s="162" t="s">
        <v>74</v>
      </c>
      <c r="C41" s="156">
        <f xml:space="preserve"> W40 + 7700000</f>
        <v>12397000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288">
        <f t="shared" si="4"/>
        <v>5827000</v>
      </c>
    </row>
    <row r="42" spans="1:24" s="162" customFormat="1" x14ac:dyDescent="0.3">
      <c r="A42" s="318"/>
      <c r="B42" s="162" t="s">
        <v>75</v>
      </c>
      <c r="C42" s="156">
        <f xml:space="preserve"> W41 + 7700000</f>
        <v>13527000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288">
        <f t="shared" si="4"/>
        <v>5457000</v>
      </c>
    </row>
    <row r="43" spans="1:24" s="162" customFormat="1" x14ac:dyDescent="0.3">
      <c r="A43" s="318"/>
      <c r="B43" s="162" t="s">
        <v>76</v>
      </c>
      <c r="C43" s="156">
        <f xml:space="preserve"> W42 + 7700000</f>
        <v>13157000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288">
        <f t="shared" si="4"/>
        <v>3187000</v>
      </c>
    </row>
    <row r="44" spans="1:24" s="162" customFormat="1" x14ac:dyDescent="0.3">
      <c r="A44" s="318"/>
      <c r="B44" s="162" t="s">
        <v>77</v>
      </c>
      <c r="C44" s="156">
        <f xml:space="preserve"> W43 + 7700000</f>
        <v>10887000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288">
        <f t="shared" si="4"/>
        <v>4317000</v>
      </c>
    </row>
    <row r="45" spans="1:24" s="162" customFormat="1" x14ac:dyDescent="0.3">
      <c r="A45" s="318"/>
      <c r="B45" s="162" t="s">
        <v>78</v>
      </c>
      <c r="C45" s="156">
        <f xml:space="preserve"> W44 + 7700000</f>
        <v>12017000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288">
        <f t="shared" si="4"/>
        <v>1547000</v>
      </c>
    </row>
    <row r="46" spans="1:24" s="162" customFormat="1" x14ac:dyDescent="0.3">
      <c r="A46" s="318"/>
      <c r="B46" s="162" t="s">
        <v>79</v>
      </c>
      <c r="C46" s="156">
        <f xml:space="preserve"> W45 + 7700000 +1400000</f>
        <v>10647000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288">
        <f t="shared" si="4"/>
        <v>3677000</v>
      </c>
    </row>
    <row r="47" spans="1:24" s="162" customFormat="1" x14ac:dyDescent="0.3">
      <c r="A47" s="318"/>
      <c r="B47" s="162" t="s">
        <v>80</v>
      </c>
      <c r="C47" s="156">
        <f xml:space="preserve"> W46 + 7700000</f>
        <v>11377000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288">
        <f t="shared" si="4"/>
        <v>4807000</v>
      </c>
    </row>
    <row r="48" spans="1:24" s="162" customFormat="1" x14ac:dyDescent="0.3">
      <c r="A48" s="318"/>
      <c r="B48" s="162" t="s">
        <v>81</v>
      </c>
      <c r="C48" s="156">
        <f xml:space="preserve"> W47 + 7700000</f>
        <v>12507000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288">
        <f t="shared" si="4"/>
        <v>4437000</v>
      </c>
    </row>
    <row r="49" spans="1:24" s="162" customFormat="1" x14ac:dyDescent="0.3">
      <c r="A49" s="318"/>
      <c r="B49" s="162" t="s">
        <v>82</v>
      </c>
      <c r="C49" s="156">
        <f xml:space="preserve"> W48 + 7700000</f>
        <v>12137000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288">
        <f t="shared" si="4"/>
        <v>5367000</v>
      </c>
    </row>
    <row r="50" spans="1:24" s="194" customFormat="1" ht="17.25" thickBot="1" x14ac:dyDescent="0.35">
      <c r="A50" s="318"/>
      <c r="B50" s="196" t="s">
        <v>83</v>
      </c>
      <c r="C50" s="195">
        <f xml:space="preserve"> W49 + 7700000</f>
        <v>13067000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288">
        <f t="shared" si="4"/>
        <v>6497000</v>
      </c>
      <c r="X50" s="162"/>
    </row>
    <row r="51" spans="1:24" s="192" customFormat="1" x14ac:dyDescent="0.3">
      <c r="A51" s="316">
        <v>2027</v>
      </c>
      <c r="B51" s="198" t="s">
        <v>72</v>
      </c>
      <c r="C51" s="193">
        <f xml:space="preserve"> W50 + 7700000</f>
        <v>14197000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288">
        <f t="shared" si="4"/>
        <v>4727000</v>
      </c>
    </row>
    <row r="52" spans="1:24" s="162" customFormat="1" x14ac:dyDescent="0.3">
      <c r="A52" s="316"/>
      <c r="B52" s="162" t="s">
        <v>73</v>
      </c>
      <c r="C52" s="158">
        <f xml:space="preserve"> W51 + 7700000 +1400000</f>
        <v>13827000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288">
        <f t="shared" si="4"/>
        <v>6857000</v>
      </c>
    </row>
    <row r="53" spans="1:24" s="162" customFormat="1" x14ac:dyDescent="0.3">
      <c r="A53" s="316"/>
      <c r="B53" s="162" t="s">
        <v>74</v>
      </c>
      <c r="C53" s="156">
        <f xml:space="preserve"> W52 + 7700000</f>
        <v>14557000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288">
        <f t="shared" si="4"/>
        <v>7987000</v>
      </c>
    </row>
    <row r="54" spans="1:24" s="162" customFormat="1" x14ac:dyDescent="0.3">
      <c r="A54" s="316"/>
      <c r="B54" s="162" t="s">
        <v>75</v>
      </c>
      <c r="C54" s="156">
        <f xml:space="preserve"> W53 + 7700000</f>
        <v>15687000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288">
        <f t="shared" si="4"/>
        <v>7617000</v>
      </c>
    </row>
    <row r="55" spans="1:24" s="162" customFormat="1" x14ac:dyDescent="0.3">
      <c r="A55" s="316"/>
      <c r="B55" s="162" t="s">
        <v>76</v>
      </c>
      <c r="C55" s="156">
        <f xml:space="preserve"> W54 + 7700000</f>
        <v>15317000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288">
        <f t="shared" si="4"/>
        <v>5347000</v>
      </c>
    </row>
    <row r="56" spans="1:24" s="162" customFormat="1" x14ac:dyDescent="0.3">
      <c r="A56" s="316"/>
      <c r="B56" s="162" t="s">
        <v>77</v>
      </c>
      <c r="C56" s="156">
        <f xml:space="preserve"> W55 + 7700000</f>
        <v>13047000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288">
        <f t="shared" si="4"/>
        <v>6477000</v>
      </c>
    </row>
    <row r="57" spans="1:24" s="162" customFormat="1" x14ac:dyDescent="0.3">
      <c r="A57" s="316"/>
      <c r="B57" s="162" t="s">
        <v>78</v>
      </c>
      <c r="C57" s="156">
        <f xml:space="preserve"> W56 + 7700000</f>
        <v>14177000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288">
        <f t="shared" si="4"/>
        <v>3707000</v>
      </c>
    </row>
    <row r="58" spans="1:24" s="162" customFormat="1" x14ac:dyDescent="0.3">
      <c r="A58" s="316"/>
      <c r="B58" s="162" t="s">
        <v>79</v>
      </c>
      <c r="C58" s="156">
        <f xml:space="preserve"> W57 + 7700000 +1400000</f>
        <v>12807000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288">
        <f t="shared" si="4"/>
        <v>5837000</v>
      </c>
    </row>
    <row r="59" spans="1:24" s="162" customFormat="1" x14ac:dyDescent="0.3">
      <c r="A59" s="316"/>
      <c r="B59" s="162" t="s">
        <v>80</v>
      </c>
      <c r="C59" s="156">
        <f xml:space="preserve"> W58 + 7700000</f>
        <v>13537000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288">
        <f t="shared" si="4"/>
        <v>6967000</v>
      </c>
    </row>
    <row r="60" spans="1:24" s="162" customFormat="1" x14ac:dyDescent="0.3">
      <c r="A60" s="316"/>
      <c r="B60" s="162" t="s">
        <v>81</v>
      </c>
      <c r="C60" s="156">
        <f xml:space="preserve"> W59 + 7700000</f>
        <v>14667000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288">
        <f t="shared" si="4"/>
        <v>6597000</v>
      </c>
    </row>
    <row r="61" spans="1:24" s="162" customFormat="1" x14ac:dyDescent="0.3">
      <c r="A61" s="316"/>
      <c r="B61" s="162" t="s">
        <v>82</v>
      </c>
      <c r="C61" s="156">
        <f xml:space="preserve"> W60 + 7700000</f>
        <v>14297000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288">
        <f t="shared" si="4"/>
        <v>7527000</v>
      </c>
    </row>
    <row r="62" spans="1:24" s="248" customFormat="1" x14ac:dyDescent="0.3">
      <c r="A62" s="316"/>
      <c r="B62" s="248" t="s">
        <v>83</v>
      </c>
      <c r="C62" s="195">
        <f xml:space="preserve"> W61 + 7700000</f>
        <v>15227000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288">
        <f t="shared" si="4"/>
        <v>8657000</v>
      </c>
    </row>
    <row r="63" spans="1:24" s="162" customFormat="1" x14ac:dyDescent="0.3">
      <c r="A63" s="316">
        <v>2028</v>
      </c>
      <c r="B63" s="162" t="s">
        <v>72</v>
      </c>
      <c r="C63" s="193">
        <f xml:space="preserve"> W62 + 7700000</f>
        <v>16357000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288">
        <f t="shared" si="4"/>
        <v>6887000</v>
      </c>
    </row>
    <row r="64" spans="1:24" s="162" customFormat="1" x14ac:dyDescent="0.3">
      <c r="A64" s="316"/>
      <c r="B64" s="162" t="s">
        <v>73</v>
      </c>
      <c r="C64" s="158">
        <f xml:space="preserve"> W63 + 7700000 +1400000</f>
        <v>15987000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288">
        <f t="shared" si="4"/>
        <v>9017000</v>
      </c>
    </row>
    <row r="65" spans="1:23" s="162" customFormat="1" x14ac:dyDescent="0.3">
      <c r="A65" s="316"/>
      <c r="B65" s="162" t="s">
        <v>74</v>
      </c>
      <c r="C65" s="156">
        <f xml:space="preserve"> W64 + 7700000</f>
        <v>16717000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288">
        <f t="shared" si="4"/>
        <v>10147000</v>
      </c>
    </row>
    <row r="66" spans="1:23" s="162" customFormat="1" x14ac:dyDescent="0.3">
      <c r="A66" s="316"/>
      <c r="B66" s="162" t="s">
        <v>75</v>
      </c>
      <c r="C66" s="156">
        <f xml:space="preserve"> W65 + 7700000</f>
        <v>17847000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288">
        <f t="shared" si="4"/>
        <v>9777000</v>
      </c>
    </row>
    <row r="67" spans="1:23" s="162" customFormat="1" x14ac:dyDescent="0.3">
      <c r="A67" s="316"/>
      <c r="B67" s="162" t="s">
        <v>76</v>
      </c>
      <c r="C67" s="156">
        <f xml:space="preserve"> W66 + 7700000</f>
        <v>17477000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288">
        <f t="shared" si="4"/>
        <v>7507000</v>
      </c>
    </row>
    <row r="68" spans="1:23" s="162" customFormat="1" x14ac:dyDescent="0.3">
      <c r="A68" s="316"/>
      <c r="B68" s="162" t="s">
        <v>77</v>
      </c>
      <c r="C68" s="156">
        <f xml:space="preserve"> W67 + 7700000</f>
        <v>15207000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288">
        <f t="shared" si="4"/>
        <v>8637000</v>
      </c>
    </row>
    <row r="69" spans="1:23" s="162" customFormat="1" x14ac:dyDescent="0.3">
      <c r="A69" s="316"/>
      <c r="B69" s="162" t="s">
        <v>78</v>
      </c>
      <c r="C69" s="156">
        <f xml:space="preserve"> W68 + 7700000</f>
        <v>16337000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288">
        <f t="shared" si="4"/>
        <v>5867000</v>
      </c>
    </row>
    <row r="70" spans="1:23" s="162" customFormat="1" x14ac:dyDescent="0.3">
      <c r="A70" s="316"/>
      <c r="B70" s="162" t="s">
        <v>79</v>
      </c>
      <c r="C70" s="156">
        <f xml:space="preserve"> W69 + 7700000 +1400000</f>
        <v>14967000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288">
        <f t="shared" si="4"/>
        <v>7997000</v>
      </c>
    </row>
    <row r="71" spans="1:23" s="162" customFormat="1" x14ac:dyDescent="0.3">
      <c r="A71" s="316"/>
      <c r="B71" s="162" t="s">
        <v>80</v>
      </c>
      <c r="C71" s="156">
        <f xml:space="preserve"> W70 + 7700000</f>
        <v>15697000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288">
        <f t="shared" si="4"/>
        <v>9127000</v>
      </c>
    </row>
    <row r="72" spans="1:23" s="162" customFormat="1" x14ac:dyDescent="0.3">
      <c r="A72" s="316"/>
      <c r="B72" s="162" t="s">
        <v>81</v>
      </c>
      <c r="C72" s="156">
        <f xml:space="preserve"> W71 + 7700000</f>
        <v>16827000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288">
        <f t="shared" si="4"/>
        <v>8757000</v>
      </c>
    </row>
    <row r="73" spans="1:23" s="162" customFormat="1" x14ac:dyDescent="0.3">
      <c r="A73" s="316"/>
      <c r="B73" s="162" t="s">
        <v>82</v>
      </c>
      <c r="C73" s="156">
        <f xml:space="preserve"> W72 + 7700000</f>
        <v>16457000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288">
        <f t="shared" si="4"/>
        <v>9687000</v>
      </c>
    </row>
    <row r="74" spans="1:23" s="248" customFormat="1" x14ac:dyDescent="0.3">
      <c r="A74" s="316"/>
      <c r="B74" s="248" t="s">
        <v>83</v>
      </c>
      <c r="C74" s="195">
        <f xml:space="preserve"> W73 + 7700000</f>
        <v>17387000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288">
        <f t="shared" si="4"/>
        <v>10817000</v>
      </c>
    </row>
    <row r="75" spans="1:23" s="162" customFormat="1" x14ac:dyDescent="0.3">
      <c r="A75" s="316">
        <v>2029</v>
      </c>
      <c r="B75" s="162" t="s">
        <v>72</v>
      </c>
      <c r="C75" s="193">
        <f xml:space="preserve"> W74 + 7700000</f>
        <v>18517000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288">
        <f t="shared" si="4"/>
        <v>9047000</v>
      </c>
    </row>
    <row r="76" spans="1:23" s="162" customFormat="1" x14ac:dyDescent="0.3">
      <c r="A76" s="316"/>
      <c r="B76" s="162" t="s">
        <v>73</v>
      </c>
      <c r="C76" s="158">
        <f xml:space="preserve"> W75 + 7700000 +1400000</f>
        <v>18147000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288">
        <f t="shared" si="4"/>
        <v>11177000</v>
      </c>
    </row>
    <row r="77" spans="1:23" s="162" customFormat="1" x14ac:dyDescent="0.3">
      <c r="A77" s="316"/>
      <c r="B77" s="162" t="s">
        <v>74</v>
      </c>
      <c r="C77" s="156">
        <f xml:space="preserve"> W76 + 7700000</f>
        <v>18877000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288">
        <f t="shared" si="4"/>
        <v>12307000</v>
      </c>
    </row>
    <row r="78" spans="1:23" s="162" customFormat="1" x14ac:dyDescent="0.3">
      <c r="A78" s="316"/>
      <c r="B78" s="162" t="s">
        <v>75</v>
      </c>
      <c r="C78" s="156">
        <f xml:space="preserve"> W77 + 7700000</f>
        <v>20007000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288">
        <f t="shared" si="4"/>
        <v>11937000</v>
      </c>
    </row>
    <row r="79" spans="1:23" s="162" customFormat="1" x14ac:dyDescent="0.3">
      <c r="A79" s="316"/>
      <c r="B79" s="162" t="s">
        <v>76</v>
      </c>
      <c r="C79" s="156">
        <f xml:space="preserve"> W78 + 7700000</f>
        <v>19637000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288">
        <f t="shared" si="4"/>
        <v>9667000</v>
      </c>
    </row>
    <row r="80" spans="1:23" s="162" customFormat="1" x14ac:dyDescent="0.3">
      <c r="A80" s="316"/>
      <c r="B80" s="162" t="s">
        <v>77</v>
      </c>
      <c r="C80" s="156">
        <f xml:space="preserve"> W79 + 7700000</f>
        <v>17367000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288">
        <f t="shared" si="4"/>
        <v>10797000</v>
      </c>
    </row>
    <row r="81" spans="1:23" s="162" customFormat="1" x14ac:dyDescent="0.3">
      <c r="A81" s="316"/>
      <c r="B81" s="162" t="s">
        <v>78</v>
      </c>
      <c r="C81" s="156">
        <f xml:space="preserve"> W80 + 7700000</f>
        <v>18497000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288">
        <f t="shared" si="4"/>
        <v>8027000</v>
      </c>
    </row>
    <row r="82" spans="1:23" s="162" customFormat="1" x14ac:dyDescent="0.3">
      <c r="A82" s="316"/>
      <c r="B82" s="162" t="s">
        <v>79</v>
      </c>
      <c r="C82" s="156">
        <f xml:space="preserve"> W81 + 7700000 +1400000</f>
        <v>17127000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288">
        <f t="shared" si="4"/>
        <v>10157000</v>
      </c>
    </row>
    <row r="83" spans="1:23" s="162" customFormat="1" x14ac:dyDescent="0.3">
      <c r="A83" s="316"/>
      <c r="B83" s="162" t="s">
        <v>80</v>
      </c>
      <c r="C83" s="156">
        <f xml:space="preserve"> W82 + 7700000</f>
        <v>17857000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288">
        <f t="shared" si="4"/>
        <v>11287000</v>
      </c>
    </row>
    <row r="84" spans="1:23" s="162" customFormat="1" x14ac:dyDescent="0.3">
      <c r="A84" s="316"/>
      <c r="B84" s="162" t="s">
        <v>81</v>
      </c>
      <c r="C84" s="156">
        <f xml:space="preserve"> W83 + 7700000</f>
        <v>18987000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288">
        <f t="shared" si="4"/>
        <v>10917000</v>
      </c>
    </row>
    <row r="85" spans="1:23" s="162" customFormat="1" x14ac:dyDescent="0.3">
      <c r="A85" s="316"/>
      <c r="B85" s="162" t="s">
        <v>82</v>
      </c>
      <c r="C85" s="156">
        <f xml:space="preserve"> W84 + 7700000</f>
        <v>18617000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288">
        <f t="shared" si="4"/>
        <v>11847000</v>
      </c>
    </row>
    <row r="86" spans="1:23" s="248" customFormat="1" x14ac:dyDescent="0.3">
      <c r="A86" s="316"/>
      <c r="B86" s="248" t="s">
        <v>83</v>
      </c>
      <c r="C86" s="195">
        <f xml:space="preserve"> W85 + 7700000</f>
        <v>19547000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288">
        <f t="shared" si="4"/>
        <v>12977000</v>
      </c>
    </row>
    <row r="87" spans="1:23" s="162" customFormat="1" x14ac:dyDescent="0.3">
      <c r="A87" s="316">
        <v>2030</v>
      </c>
      <c r="B87" s="162" t="s">
        <v>72</v>
      </c>
      <c r="C87" s="193">
        <f xml:space="preserve"> W86 + 7700000</f>
        <v>20677000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288">
        <f t="shared" si="4"/>
        <v>11207000</v>
      </c>
    </row>
    <row r="88" spans="1:23" s="162" customFormat="1" x14ac:dyDescent="0.3">
      <c r="A88" s="316"/>
      <c r="B88" s="162" t="s">
        <v>73</v>
      </c>
      <c r="C88" s="158">
        <f xml:space="preserve"> W87 + 7700000 +1400000</f>
        <v>20307000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288">
        <f t="shared" si="4"/>
        <v>13337000</v>
      </c>
    </row>
    <row r="89" spans="1:23" s="162" customFormat="1" x14ac:dyDescent="0.3">
      <c r="A89" s="316"/>
      <c r="B89" s="162" t="s">
        <v>74</v>
      </c>
      <c r="C89" s="156">
        <f xml:space="preserve"> W88 + 7700000</f>
        <v>21037000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288">
        <f t="shared" si="4"/>
        <v>14467000</v>
      </c>
    </row>
    <row r="90" spans="1:23" s="162" customFormat="1" x14ac:dyDescent="0.3">
      <c r="A90" s="316"/>
      <c r="B90" s="162" t="s">
        <v>75</v>
      </c>
      <c r="C90" s="156">
        <f xml:space="preserve"> W89 + 7700000</f>
        <v>22167000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288">
        <f t="shared" si="4"/>
        <v>14097000</v>
      </c>
    </row>
    <row r="91" spans="1:23" s="162" customFormat="1" x14ac:dyDescent="0.3">
      <c r="A91" s="316"/>
      <c r="B91" s="162" t="s">
        <v>76</v>
      </c>
      <c r="C91" s="156">
        <f xml:space="preserve"> W90 + 7700000</f>
        <v>21797000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288">
        <f t="shared" si="4"/>
        <v>11827000</v>
      </c>
    </row>
    <row r="92" spans="1:23" s="162" customFormat="1" x14ac:dyDescent="0.3">
      <c r="A92" s="316"/>
      <c r="B92" s="162" t="s">
        <v>77</v>
      </c>
      <c r="C92" s="156">
        <f xml:space="preserve"> W91 + 7700000</f>
        <v>19527000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288">
        <f t="shared" si="4"/>
        <v>12957000</v>
      </c>
    </row>
    <row r="93" spans="1:23" s="162" customFormat="1" x14ac:dyDescent="0.3">
      <c r="A93" s="316"/>
      <c r="B93" s="162" t="s">
        <v>78</v>
      </c>
      <c r="C93" s="156">
        <f xml:space="preserve"> W92 + 7700000</f>
        <v>20657000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288">
        <f t="shared" ref="W93:W122" si="7" xml:space="preserve"> (C93+D93) - V93</f>
        <v>10187000</v>
      </c>
    </row>
    <row r="94" spans="1:23" s="162" customFormat="1" x14ac:dyDescent="0.3">
      <c r="A94" s="316"/>
      <c r="B94" s="162" t="s">
        <v>79</v>
      </c>
      <c r="C94" s="156">
        <f xml:space="preserve"> W93 + 7700000 +1400000</f>
        <v>19287000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288">
        <f t="shared" si="7"/>
        <v>12317000</v>
      </c>
    </row>
    <row r="95" spans="1:23" s="162" customFormat="1" x14ac:dyDescent="0.3">
      <c r="A95" s="316"/>
      <c r="B95" s="162" t="s">
        <v>80</v>
      </c>
      <c r="C95" s="156">
        <f xml:space="preserve"> W94 + 7700000</f>
        <v>20017000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288">
        <f t="shared" si="7"/>
        <v>13447000</v>
      </c>
    </row>
    <row r="96" spans="1:23" s="162" customFormat="1" x14ac:dyDescent="0.3">
      <c r="A96" s="316"/>
      <c r="B96" s="162" t="s">
        <v>81</v>
      </c>
      <c r="C96" s="156">
        <f xml:space="preserve"> W95 + 7700000</f>
        <v>21147000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288">
        <f t="shared" si="7"/>
        <v>13077000</v>
      </c>
    </row>
    <row r="97" spans="1:23" s="162" customFormat="1" x14ac:dyDescent="0.3">
      <c r="A97" s="316"/>
      <c r="B97" s="162" t="s">
        <v>82</v>
      </c>
      <c r="C97" s="156">
        <f xml:space="preserve"> W96 + 7700000</f>
        <v>20777000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288">
        <f t="shared" si="7"/>
        <v>14007000</v>
      </c>
    </row>
    <row r="98" spans="1:23" s="248" customFormat="1" x14ac:dyDescent="0.3">
      <c r="A98" s="316"/>
      <c r="B98" s="248" t="s">
        <v>83</v>
      </c>
      <c r="C98" s="195">
        <f xml:space="preserve"> W97 + 7700000</f>
        <v>21707000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288">
        <f t="shared" si="7"/>
        <v>15137000</v>
      </c>
    </row>
    <row r="99" spans="1:23" s="162" customFormat="1" x14ac:dyDescent="0.3">
      <c r="A99" s="316">
        <v>2031</v>
      </c>
      <c r="B99" s="162" t="s">
        <v>72</v>
      </c>
      <c r="C99" s="193">
        <f xml:space="preserve"> W98 + 7700000</f>
        <v>22837000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288">
        <f t="shared" si="7"/>
        <v>13367000</v>
      </c>
    </row>
    <row r="100" spans="1:23" s="162" customFormat="1" x14ac:dyDescent="0.3">
      <c r="A100" s="316"/>
      <c r="B100" s="162" t="s">
        <v>73</v>
      </c>
      <c r="C100" s="158">
        <f xml:space="preserve"> W99 + 7700000 +1400000</f>
        <v>22467000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288">
        <f t="shared" si="7"/>
        <v>15497000</v>
      </c>
    </row>
    <row r="101" spans="1:23" s="162" customFormat="1" x14ac:dyDescent="0.3">
      <c r="A101" s="316"/>
      <c r="B101" s="162" t="s">
        <v>74</v>
      </c>
      <c r="C101" s="156">
        <f xml:space="preserve"> W100 + 7700000</f>
        <v>23197000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288">
        <f t="shared" si="7"/>
        <v>16627000</v>
      </c>
    </row>
    <row r="102" spans="1:23" s="162" customFormat="1" x14ac:dyDescent="0.3">
      <c r="A102" s="316"/>
      <c r="B102" s="162" t="s">
        <v>75</v>
      </c>
      <c r="C102" s="156">
        <f xml:space="preserve"> W101 + 7700000</f>
        <v>24327000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288">
        <f t="shared" si="7"/>
        <v>16257000</v>
      </c>
    </row>
    <row r="103" spans="1:23" s="162" customFormat="1" x14ac:dyDescent="0.3">
      <c r="A103" s="316"/>
      <c r="B103" s="162" t="s">
        <v>76</v>
      </c>
      <c r="C103" s="156">
        <f xml:space="preserve"> W102 + 7700000</f>
        <v>23957000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288">
        <f t="shared" si="7"/>
        <v>13987000</v>
      </c>
    </row>
    <row r="104" spans="1:23" s="162" customFormat="1" x14ac:dyDescent="0.3">
      <c r="A104" s="316"/>
      <c r="B104" s="162" t="s">
        <v>77</v>
      </c>
      <c r="C104" s="156">
        <f xml:space="preserve"> W103 + 7700000</f>
        <v>21687000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288">
        <f t="shared" si="7"/>
        <v>15117000</v>
      </c>
    </row>
    <row r="105" spans="1:23" s="162" customFormat="1" x14ac:dyDescent="0.3">
      <c r="A105" s="316"/>
      <c r="B105" s="162" t="s">
        <v>78</v>
      </c>
      <c r="C105" s="156">
        <f xml:space="preserve"> W104 + 7700000</f>
        <v>22817000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288">
        <f t="shared" si="7"/>
        <v>12347000</v>
      </c>
    </row>
    <row r="106" spans="1:23" s="162" customFormat="1" x14ac:dyDescent="0.3">
      <c r="A106" s="316"/>
      <c r="B106" s="162" t="s">
        <v>79</v>
      </c>
      <c r="C106" s="156">
        <f xml:space="preserve"> W105 + 7700000 +1400000</f>
        <v>21447000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288">
        <f t="shared" si="7"/>
        <v>14477000</v>
      </c>
    </row>
    <row r="107" spans="1:23" s="162" customFormat="1" x14ac:dyDescent="0.3">
      <c r="A107" s="316"/>
      <c r="B107" s="162" t="s">
        <v>80</v>
      </c>
      <c r="C107" s="156">
        <f xml:space="preserve"> W106 + 7700000</f>
        <v>22177000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288">
        <f t="shared" si="7"/>
        <v>15607000</v>
      </c>
    </row>
    <row r="108" spans="1:23" s="162" customFormat="1" x14ac:dyDescent="0.3">
      <c r="A108" s="316"/>
      <c r="B108" s="162" t="s">
        <v>81</v>
      </c>
      <c r="C108" s="156">
        <f xml:space="preserve"> W107 + 7700000</f>
        <v>23307000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288">
        <f t="shared" si="7"/>
        <v>15237000</v>
      </c>
    </row>
    <row r="109" spans="1:23" s="162" customFormat="1" x14ac:dyDescent="0.3">
      <c r="A109" s="316"/>
      <c r="B109" s="162" t="s">
        <v>82</v>
      </c>
      <c r="C109" s="156">
        <f xml:space="preserve"> W108 + 7700000</f>
        <v>22937000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288">
        <f t="shared" si="7"/>
        <v>16167000</v>
      </c>
    </row>
    <row r="110" spans="1:23" s="248" customFormat="1" x14ac:dyDescent="0.3">
      <c r="A110" s="316"/>
      <c r="B110" s="248" t="s">
        <v>83</v>
      </c>
      <c r="C110" s="195">
        <f xml:space="preserve"> W109 + 7700000</f>
        <v>23867000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288">
        <f t="shared" si="7"/>
        <v>17297000</v>
      </c>
    </row>
    <row r="111" spans="1:23" s="162" customFormat="1" x14ac:dyDescent="0.3">
      <c r="A111" s="316">
        <v>2032</v>
      </c>
      <c r="B111" s="162" t="s">
        <v>72</v>
      </c>
      <c r="C111" s="193">
        <f xml:space="preserve"> W110 + 7700000</f>
        <v>24997000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288">
        <f t="shared" si="7"/>
        <v>15527000</v>
      </c>
    </row>
    <row r="112" spans="1:23" s="162" customFormat="1" x14ac:dyDescent="0.3">
      <c r="A112" s="316"/>
      <c r="B112" s="162" t="s">
        <v>73</v>
      </c>
      <c r="C112" s="158">
        <f xml:space="preserve"> W111 + 7700000 +1400000</f>
        <v>24627000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288">
        <f t="shared" si="7"/>
        <v>17657000</v>
      </c>
    </row>
    <row r="113" spans="1:23" s="162" customFormat="1" x14ac:dyDescent="0.3">
      <c r="A113" s="316"/>
      <c r="B113" s="162" t="s">
        <v>74</v>
      </c>
      <c r="C113" s="156">
        <f xml:space="preserve"> W112 + 7700000</f>
        <v>25357000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288">
        <f t="shared" si="7"/>
        <v>18787000</v>
      </c>
    </row>
    <row r="114" spans="1:23" s="162" customFormat="1" x14ac:dyDescent="0.3">
      <c r="A114" s="316"/>
      <c r="B114" s="162" t="s">
        <v>75</v>
      </c>
      <c r="C114" s="156">
        <f xml:space="preserve"> W113 + 7700000</f>
        <v>26487000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288">
        <f t="shared" si="7"/>
        <v>18417000</v>
      </c>
    </row>
    <row r="115" spans="1:23" s="162" customFormat="1" x14ac:dyDescent="0.3">
      <c r="A115" s="316"/>
      <c r="B115" s="162" t="s">
        <v>76</v>
      </c>
      <c r="C115" s="156">
        <f xml:space="preserve"> W114 + 7700000</f>
        <v>26117000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288">
        <f t="shared" si="7"/>
        <v>16147000</v>
      </c>
    </row>
    <row r="116" spans="1:23" s="162" customFormat="1" x14ac:dyDescent="0.3">
      <c r="A116" s="316"/>
      <c r="B116" s="162" t="s">
        <v>77</v>
      </c>
      <c r="C116" s="156">
        <f xml:space="preserve"> W115 + 7700000</f>
        <v>23847000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288">
        <f t="shared" si="7"/>
        <v>17277000</v>
      </c>
    </row>
    <row r="117" spans="1:23" s="162" customFormat="1" x14ac:dyDescent="0.3">
      <c r="A117" s="316"/>
      <c r="B117" s="162" t="s">
        <v>78</v>
      </c>
      <c r="C117" s="156">
        <f xml:space="preserve"> W116 + 7700000</f>
        <v>24977000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288">
        <f t="shared" si="7"/>
        <v>14507000</v>
      </c>
    </row>
    <row r="118" spans="1:23" s="162" customFormat="1" x14ac:dyDescent="0.3">
      <c r="A118" s="316"/>
      <c r="B118" s="162" t="s">
        <v>79</v>
      </c>
      <c r="C118" s="156">
        <f xml:space="preserve"> W117 + 7700000 +1400000</f>
        <v>23607000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288">
        <f t="shared" si="7"/>
        <v>16637000</v>
      </c>
    </row>
    <row r="119" spans="1:23" s="162" customFormat="1" x14ac:dyDescent="0.3">
      <c r="A119" s="316"/>
      <c r="B119" s="162" t="s">
        <v>80</v>
      </c>
      <c r="C119" s="156">
        <f xml:space="preserve"> W118 + 7700000</f>
        <v>24337000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288">
        <f t="shared" si="7"/>
        <v>17767000</v>
      </c>
    </row>
    <row r="120" spans="1:23" s="162" customFormat="1" x14ac:dyDescent="0.3">
      <c r="A120" s="316"/>
      <c r="B120" s="162" t="s">
        <v>81</v>
      </c>
      <c r="C120" s="156">
        <f xml:space="preserve"> W119 + 7700000</f>
        <v>25467000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288">
        <f t="shared" si="7"/>
        <v>17397000</v>
      </c>
    </row>
    <row r="121" spans="1:23" s="162" customFormat="1" x14ac:dyDescent="0.3">
      <c r="A121" s="316"/>
      <c r="B121" s="162" t="s">
        <v>82</v>
      </c>
      <c r="C121" s="156">
        <f xml:space="preserve"> W120 + 7700000</f>
        <v>25097000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288">
        <f t="shared" si="7"/>
        <v>18327000</v>
      </c>
    </row>
    <row r="122" spans="1:23" s="248" customFormat="1" x14ac:dyDescent="0.3">
      <c r="A122" s="316"/>
      <c r="B122" s="248" t="s">
        <v>83</v>
      </c>
      <c r="C122" s="195">
        <f xml:space="preserve"> W121 + 7700000</f>
        <v>26027000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288">
        <f t="shared" si="7"/>
        <v>19457000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13" workbookViewId="0">
      <selection activeCell="N29" sqref="M23:N29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9" t="s">
        <v>198</v>
      </c>
      <c r="F16" s="320"/>
      <c r="G16" s="320"/>
      <c r="H16" s="321"/>
    </row>
    <row r="17" spans="1:9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9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I20" t="s">
        <v>215</v>
      </c>
    </row>
    <row r="21" spans="1:9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f>SUM(F18:F27)/IF(COUNTIF(F18:F27,"&gt;1")=0,1,COUNTIF(F18:F27,"&gt;1"))</f>
        <v>28571858</v>
      </c>
      <c r="G28" s="2">
        <f>SUM(G18:G27)</f>
        <v>812960</v>
      </c>
      <c r="H28" s="1">
        <f t="shared" si="3"/>
        <v>2.85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L21"/>
  <sheetViews>
    <sheetView tabSelected="1" workbookViewId="0">
      <selection activeCell="H11" sqref="H11"/>
    </sheetView>
  </sheetViews>
  <sheetFormatPr defaultRowHeight="16.5" x14ac:dyDescent="0.3"/>
  <cols>
    <col min="2" max="2" width="11.75" bestFit="1" customWidth="1"/>
    <col min="3" max="3" width="10.75" bestFit="1" customWidth="1"/>
    <col min="4" max="4" width="11.75" bestFit="1" customWidth="1"/>
    <col min="5" max="5" width="10.75" bestFit="1" customWidth="1"/>
    <col min="6" max="6" width="10.75" customWidth="1"/>
    <col min="7" max="7" width="12.375" bestFit="1" customWidth="1"/>
    <col min="8" max="8" width="14.375" bestFit="1" customWidth="1"/>
    <col min="9" max="9" width="9.625" bestFit="1" customWidth="1"/>
    <col min="10" max="10" width="13.625" bestFit="1" customWidth="1"/>
    <col min="11" max="11" width="28" bestFit="1" customWidth="1"/>
    <col min="12" max="12" width="27.375" bestFit="1" customWidth="1"/>
    <col min="13" max="13" width="13.3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2" x14ac:dyDescent="0.3">
      <c r="B1" s="324" t="s">
        <v>206</v>
      </c>
      <c r="C1" s="324"/>
      <c r="D1" s="324"/>
      <c r="E1" s="324"/>
      <c r="F1" s="324"/>
      <c r="G1" s="324"/>
      <c r="H1" s="324"/>
      <c r="I1" s="324"/>
    </row>
    <row r="2" spans="2:12" x14ac:dyDescent="0.3">
      <c r="B2" s="298" t="s">
        <v>200</v>
      </c>
      <c r="C2" s="298" t="s">
        <v>202</v>
      </c>
      <c r="D2" s="298" t="s">
        <v>204</v>
      </c>
      <c r="E2" s="298" t="s">
        <v>0</v>
      </c>
      <c r="F2" s="298" t="s">
        <v>209</v>
      </c>
      <c r="G2" s="298" t="s">
        <v>205</v>
      </c>
      <c r="H2" s="298" t="s">
        <v>201</v>
      </c>
      <c r="I2" s="298" t="s">
        <v>203</v>
      </c>
    </row>
    <row r="3" spans="2:12" x14ac:dyDescent="0.3">
      <c r="B3" s="289">
        <v>60000000</v>
      </c>
      <c r="C3" s="289">
        <f xml:space="preserve"> B3 * 0.02</f>
        <v>1200000</v>
      </c>
      <c r="D3" s="289">
        <f xml:space="preserve"> C3 * 12</f>
        <v>14400000</v>
      </c>
      <c r="E3" s="289">
        <f xml:space="preserve"> D3 * 0.22</f>
        <v>3168000</v>
      </c>
      <c r="F3" s="291">
        <f xml:space="preserve"> E3 / 12</f>
        <v>264000</v>
      </c>
      <c r="G3" s="289">
        <f>( D3 - E3) /12</f>
        <v>936000</v>
      </c>
      <c r="H3" s="291">
        <v>300000</v>
      </c>
      <c r="I3" s="292">
        <f xml:space="preserve"> G3 - H3</f>
        <v>636000</v>
      </c>
      <c r="J3" s="294" t="s">
        <v>207</v>
      </c>
      <c r="K3" s="294" t="s">
        <v>208</v>
      </c>
      <c r="L3" s="293" t="s">
        <v>210</v>
      </c>
    </row>
    <row r="4" spans="2:12" x14ac:dyDescent="0.3">
      <c r="B4" s="1"/>
      <c r="C4" s="1"/>
      <c r="D4" s="1"/>
    </row>
    <row r="5" spans="2:12" x14ac:dyDescent="0.3">
      <c r="B5" s="296"/>
      <c r="C5" s="42" t="s">
        <v>212</v>
      </c>
      <c r="D5" s="42" t="s">
        <v>213</v>
      </c>
      <c r="E5" s="42" t="s">
        <v>214</v>
      </c>
      <c r="F5" s="290"/>
      <c r="G5" s="290"/>
      <c r="H5" s="290"/>
      <c r="I5" s="290"/>
    </row>
    <row r="6" spans="2:12" x14ac:dyDescent="0.3">
      <c r="B6" s="295">
        <v>202412</v>
      </c>
      <c r="C6" s="299">
        <v>300000</v>
      </c>
      <c r="D6" s="297"/>
      <c r="E6" s="295"/>
      <c r="F6" s="290"/>
      <c r="G6" s="290"/>
      <c r="H6" s="290"/>
      <c r="I6" s="290"/>
    </row>
    <row r="7" spans="2:12" x14ac:dyDescent="0.3">
      <c r="B7" s="295">
        <v>202501</v>
      </c>
      <c r="C7" s="297"/>
      <c r="D7" s="297"/>
      <c r="E7" s="295"/>
      <c r="F7" s="290"/>
      <c r="G7" s="290"/>
      <c r="H7" s="290"/>
      <c r="I7" s="290"/>
    </row>
    <row r="8" spans="2:12" x14ac:dyDescent="0.3">
      <c r="B8" s="295">
        <v>202502</v>
      </c>
      <c r="C8" s="297"/>
      <c r="D8" s="297"/>
      <c r="E8" s="295"/>
      <c r="F8" s="290"/>
      <c r="G8" s="290"/>
      <c r="H8" s="290"/>
      <c r="I8" s="290"/>
    </row>
    <row r="9" spans="2:12" x14ac:dyDescent="0.3">
      <c r="B9" s="295">
        <v>202503</v>
      </c>
      <c r="C9" s="297"/>
      <c r="D9" s="297"/>
      <c r="E9" s="295"/>
      <c r="F9" s="290"/>
      <c r="G9" s="290"/>
      <c r="H9" s="290"/>
      <c r="I9" s="290"/>
    </row>
    <row r="10" spans="2:12" x14ac:dyDescent="0.3">
      <c r="B10" s="295">
        <v>202504</v>
      </c>
      <c r="C10" s="297"/>
      <c r="D10" s="297"/>
      <c r="E10" s="295"/>
      <c r="F10" s="290"/>
      <c r="G10" s="290"/>
      <c r="H10" s="290"/>
      <c r="I10" s="290"/>
    </row>
    <row r="11" spans="2:12" x14ac:dyDescent="0.3">
      <c r="B11" s="295">
        <v>202505</v>
      </c>
      <c r="C11" s="297"/>
      <c r="D11" s="297"/>
      <c r="E11" s="295"/>
      <c r="F11" s="290"/>
      <c r="G11" s="290"/>
      <c r="H11" s="290"/>
      <c r="I11" s="290"/>
    </row>
    <row r="12" spans="2:12" x14ac:dyDescent="0.3">
      <c r="B12" s="295">
        <v>202506</v>
      </c>
      <c r="C12" s="297"/>
      <c r="D12" s="297"/>
      <c r="E12" s="295"/>
      <c r="F12" s="290"/>
      <c r="G12" s="309" t="s">
        <v>211</v>
      </c>
      <c r="H12" s="309"/>
      <c r="I12" s="309"/>
      <c r="J12" s="309"/>
      <c r="K12" s="309"/>
    </row>
    <row r="13" spans="2:12" x14ac:dyDescent="0.3">
      <c r="B13" s="295">
        <v>202507</v>
      </c>
      <c r="C13" s="297"/>
      <c r="D13" s="297"/>
      <c r="E13" s="295"/>
      <c r="F13" s="290"/>
      <c r="G13" s="290">
        <v>2.57</v>
      </c>
      <c r="H13" s="290">
        <v>2.78</v>
      </c>
      <c r="I13" s="290">
        <f xml:space="preserve"> H13 - G13</f>
        <v>0.20999999999999996</v>
      </c>
      <c r="J13">
        <f xml:space="preserve"> I13 / G13 * 100</f>
        <v>8.1712062256809332</v>
      </c>
      <c r="K13">
        <f xml:space="preserve"> 60000000 * 1.08</f>
        <v>64800000.000000007</v>
      </c>
    </row>
    <row r="14" spans="2:12" x14ac:dyDescent="0.3">
      <c r="B14" s="295">
        <v>202508</v>
      </c>
      <c r="C14" s="297"/>
      <c r="D14" s="297"/>
      <c r="E14" s="295"/>
      <c r="F14" s="290"/>
      <c r="G14" s="290">
        <v>2.57</v>
      </c>
      <c r="H14" s="290">
        <v>3.05</v>
      </c>
      <c r="I14" s="290">
        <f xml:space="preserve"> H14 - G13</f>
        <v>0.48</v>
      </c>
      <c r="J14">
        <f xml:space="preserve"> I14 / G14 * 100</f>
        <v>18.677042801556421</v>
      </c>
      <c r="K14">
        <f xml:space="preserve"> 60000000 * 1.18</f>
        <v>70800000</v>
      </c>
    </row>
    <row r="15" spans="2:12" x14ac:dyDescent="0.3">
      <c r="B15" s="295">
        <v>202509</v>
      </c>
      <c r="C15" s="297"/>
      <c r="D15" s="297"/>
      <c r="E15" s="295"/>
      <c r="F15" s="290"/>
      <c r="G15" s="290"/>
      <c r="H15" s="290"/>
      <c r="I15" s="290"/>
    </row>
    <row r="16" spans="2:12" x14ac:dyDescent="0.3">
      <c r="B16" s="290"/>
      <c r="C16" s="290"/>
      <c r="D16" s="290"/>
      <c r="E16" s="290"/>
      <c r="F16" s="290"/>
      <c r="G16" s="290"/>
      <c r="H16" s="290"/>
      <c r="I16" s="290"/>
    </row>
    <row r="17" spans="2:9" x14ac:dyDescent="0.3">
      <c r="B17" s="290"/>
      <c r="C17" s="290"/>
      <c r="D17" s="290"/>
      <c r="E17" s="290"/>
      <c r="F17" s="290"/>
      <c r="G17" s="290"/>
      <c r="H17" s="290"/>
      <c r="I17" s="290"/>
    </row>
    <row r="18" spans="2:9" x14ac:dyDescent="0.3">
      <c r="B18" s="290"/>
      <c r="C18" s="290"/>
      <c r="D18" s="290"/>
      <c r="E18" s="290"/>
      <c r="F18" s="290"/>
      <c r="G18" s="290"/>
      <c r="H18" s="290"/>
      <c r="I18" s="290"/>
    </row>
    <row r="19" spans="2:9" x14ac:dyDescent="0.3">
      <c r="B19" s="290"/>
      <c r="C19" s="290"/>
      <c r="D19" s="290"/>
      <c r="E19" s="290"/>
      <c r="F19" s="290"/>
      <c r="G19" s="290"/>
      <c r="H19" s="290"/>
      <c r="I19" s="290"/>
    </row>
    <row r="20" spans="2:9" x14ac:dyDescent="0.3">
      <c r="B20" s="290"/>
      <c r="C20" s="290"/>
      <c r="D20" s="290"/>
      <c r="E20" s="290"/>
      <c r="F20" s="290"/>
      <c r="G20" s="290"/>
      <c r="H20" s="290"/>
      <c r="I20" s="290"/>
    </row>
    <row r="21" spans="2:9" x14ac:dyDescent="0.3">
      <c r="B21" s="290"/>
      <c r="C21" s="290"/>
      <c r="D21" s="290"/>
      <c r="E21" s="290"/>
      <c r="F21" s="290"/>
      <c r="G21" s="290"/>
      <c r="H21" s="290"/>
      <c r="I21" s="290"/>
    </row>
  </sheetData>
  <mergeCells count="2">
    <mergeCell ref="B1:I1"/>
    <mergeCell ref="G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9" t="s">
        <v>36</v>
      </c>
      <c r="E3" s="309"/>
      <c r="F3" s="309"/>
      <c r="G3" s="309"/>
      <c r="H3" s="309"/>
      <c r="I3" s="309"/>
      <c r="J3" s="309"/>
      <c r="K3" s="309"/>
      <c r="L3" s="309"/>
      <c r="M3" s="309"/>
      <c r="N3" s="309"/>
    </row>
    <row r="4" spans="3:14" x14ac:dyDescent="0.3"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5">
        <f xml:space="preserve"> D22 + E22 + F22 + G22</f>
        <v>18921448</v>
      </c>
      <c r="E23" s="318"/>
      <c r="F23" s="318"/>
      <c r="G23" s="31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6">
        <f xml:space="preserve"> D23 / I23 * 100</f>
        <v>84.996483606996279</v>
      </c>
      <c r="E24" s="347"/>
      <c r="F24" s="347"/>
      <c r="G24" s="34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8" t="s">
        <v>100</v>
      </c>
      <c r="C27" s="340" t="s">
        <v>115</v>
      </c>
      <c r="D27" s="349" t="s">
        <v>98</v>
      </c>
      <c r="E27" s="350"/>
      <c r="F27" s="351"/>
      <c r="G27" s="338" t="s">
        <v>102</v>
      </c>
      <c r="H27" s="342" t="s">
        <v>118</v>
      </c>
      <c r="I27" s="352" t="s">
        <v>96</v>
      </c>
      <c r="J27" s="338" t="s">
        <v>105</v>
      </c>
      <c r="K27" s="338" t="s">
        <v>116</v>
      </c>
    </row>
    <row r="28" spans="2:12" ht="17.25" thickBot="1" x14ac:dyDescent="0.35">
      <c r="B28" s="339"/>
      <c r="C28" s="341"/>
      <c r="D28" s="338" t="s">
        <v>97</v>
      </c>
      <c r="E28" s="342" t="s">
        <v>101</v>
      </c>
      <c r="F28" s="343" t="s">
        <v>104</v>
      </c>
      <c r="G28" s="339"/>
      <c r="H28" s="339"/>
      <c r="I28" s="353"/>
      <c r="J28" s="339"/>
      <c r="K28" s="339"/>
    </row>
    <row r="29" spans="2:12" ht="37.5" customHeight="1" thickBot="1" x14ac:dyDescent="0.35">
      <c r="B29" s="339"/>
      <c r="C29" s="341"/>
      <c r="D29" s="339"/>
      <c r="E29" s="339"/>
      <c r="F29" s="344"/>
      <c r="G29" s="339"/>
      <c r="H29" s="339"/>
      <c r="I29" s="47" t="s">
        <v>99</v>
      </c>
      <c r="J29" s="354"/>
      <c r="K29" s="354"/>
    </row>
    <row r="30" spans="2:12" x14ac:dyDescent="0.3">
      <c r="B30" s="329" t="s">
        <v>114</v>
      </c>
      <c r="C30" s="331">
        <v>4679754000</v>
      </c>
      <c r="D30" s="50">
        <v>4679754000</v>
      </c>
      <c r="E30" s="49">
        <v>0</v>
      </c>
      <c r="F30" s="51">
        <v>10.81</v>
      </c>
      <c r="G30" s="325">
        <f xml:space="preserve"> C30 + D31</f>
        <v>0</v>
      </c>
      <c r="H30" s="331">
        <v>583000000</v>
      </c>
      <c r="I30" s="333">
        <f xml:space="preserve"> G30 / H30</f>
        <v>0</v>
      </c>
      <c r="J30" s="327" t="s">
        <v>103</v>
      </c>
      <c r="K30" s="325">
        <f xml:space="preserve"> D30 / H30</f>
        <v>8.0270222984562611</v>
      </c>
    </row>
    <row r="31" spans="2:12" ht="17.25" thickBot="1" x14ac:dyDescent="0.35">
      <c r="B31" s="330"/>
      <c r="C31" s="332"/>
      <c r="D31" s="335">
        <f xml:space="preserve"> (D30 * (E30 - F30)) / F30</f>
        <v>-4679754000</v>
      </c>
      <c r="E31" s="336"/>
      <c r="F31" s="337"/>
      <c r="G31" s="330"/>
      <c r="H31" s="332"/>
      <c r="I31" s="334"/>
      <c r="J31" s="328"/>
      <c r="K31" s="32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192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192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192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192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8" t="s">
        <v>143</v>
      </c>
      <c r="B29" s="318"/>
      <c r="C29" s="318"/>
    </row>
    <row r="30" spans="1:11" x14ac:dyDescent="0.3">
      <c r="A30" s="1">
        <v>1</v>
      </c>
      <c r="B30" s="318" t="s">
        <v>144</v>
      </c>
      <c r="C30" s="1" t="s">
        <v>145</v>
      </c>
    </row>
    <row r="31" spans="1:11" x14ac:dyDescent="0.3">
      <c r="A31" s="1">
        <v>2</v>
      </c>
      <c r="B31" s="318"/>
      <c r="C31" s="1" t="s">
        <v>146</v>
      </c>
    </row>
    <row r="32" spans="1:11" x14ac:dyDescent="0.3">
      <c r="A32" s="1">
        <v>3</v>
      </c>
      <c r="B32" s="318"/>
      <c r="C32" s="1" t="s">
        <v>147</v>
      </c>
    </row>
    <row r="33" spans="1:3" x14ac:dyDescent="0.3">
      <c r="A33" s="1">
        <v>4</v>
      </c>
      <c r="B33" s="318"/>
      <c r="C33" s="1" t="s">
        <v>148</v>
      </c>
    </row>
    <row r="34" spans="1:3" x14ac:dyDescent="0.3">
      <c r="A34" s="1">
        <v>5</v>
      </c>
      <c r="B34" s="318" t="s">
        <v>152</v>
      </c>
      <c r="C34" s="1" t="s">
        <v>149</v>
      </c>
    </row>
    <row r="35" spans="1:3" x14ac:dyDescent="0.3">
      <c r="A35" s="1">
        <v>6</v>
      </c>
      <c r="B35" s="318"/>
      <c r="C35" s="1" t="s">
        <v>150</v>
      </c>
    </row>
    <row r="36" spans="1:3" x14ac:dyDescent="0.3">
      <c r="A36" s="1">
        <v>7</v>
      </c>
      <c r="B36" s="318"/>
      <c r="C36" s="1" t="s">
        <v>151</v>
      </c>
    </row>
    <row r="37" spans="1:3" x14ac:dyDescent="0.3">
      <c r="A37" s="1">
        <v>8</v>
      </c>
      <c r="B37" s="318" t="s">
        <v>153</v>
      </c>
      <c r="C37" s="1" t="s">
        <v>154</v>
      </c>
    </row>
    <row r="38" spans="1:3" x14ac:dyDescent="0.3">
      <c r="A38" s="1">
        <v>9</v>
      </c>
      <c r="B38" s="31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2024-12-17T02:23:48Z</dcterms:modified>
</cp:coreProperties>
</file>