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0521E6A-F39E-4B70-8735-69CB2AEA707A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2" r:id="rId1"/>
    <sheet name="생활패턴" sheetId="5" r:id="rId2"/>
    <sheet name="플러그파워" sheetId="11" r:id="rId3"/>
    <sheet name="리사이클" sheetId="16" r:id="rId4"/>
    <sheet name="단타일지" sheetId="9" r:id="rId5"/>
    <sheet name="일정확인" sheetId="10" r:id="rId6"/>
    <sheet name="Sheet1" sheetId="14" r:id="rId7"/>
    <sheet name="Sheet2" sheetId="15" r:id="rId8"/>
    <sheet name="2022단타일지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6" l="1"/>
  <c r="G9" i="16"/>
  <c r="D9" i="16"/>
  <c r="E3" i="16"/>
  <c r="C9" i="16" l="1"/>
  <c r="E13" i="16" s="1"/>
  <c r="G13" i="16" s="1"/>
  <c r="K5" i="15"/>
  <c r="K4" i="15"/>
  <c r="K3" i="15"/>
  <c r="K2" i="15"/>
  <c r="C3" i="15"/>
  <c r="N2" i="15"/>
  <c r="M3" i="15" s="1"/>
  <c r="M2" i="15"/>
  <c r="G2" i="15"/>
  <c r="H2" i="15" s="1"/>
  <c r="D3" i="15" s="1"/>
  <c r="F2" i="15"/>
  <c r="I1" i="15"/>
  <c r="F1" i="15"/>
  <c r="D14" i="14"/>
  <c r="C14" i="14"/>
  <c r="M4" i="15" l="1"/>
  <c r="F3" i="15"/>
  <c r="J3" i="15" s="1"/>
  <c r="N3" i="15"/>
  <c r="G3" i="15"/>
  <c r="H3" i="15" s="1"/>
  <c r="D4" i="15" s="1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K2" i="14"/>
  <c r="J3" i="14" s="1"/>
  <c r="I1" i="14"/>
  <c r="F122" i="14"/>
  <c r="G14" i="14"/>
  <c r="H14" i="14" s="1"/>
  <c r="D15" i="14" s="1"/>
  <c r="F14" i="14"/>
  <c r="N2" i="14"/>
  <c r="M3" i="14" s="1"/>
  <c r="M2" i="14"/>
  <c r="F1" i="14"/>
  <c r="G12" i="14"/>
  <c r="G11" i="14"/>
  <c r="G10" i="14"/>
  <c r="G9" i="14"/>
  <c r="G8" i="14"/>
  <c r="G7" i="14"/>
  <c r="G6" i="14"/>
  <c r="G5" i="14"/>
  <c r="G4" i="14"/>
  <c r="G3" i="14"/>
  <c r="G2" i="14"/>
  <c r="H2" i="14" s="1"/>
  <c r="D3" i="14" s="1"/>
  <c r="F2" i="14"/>
  <c r="G4" i="15" l="1"/>
  <c r="H4" i="15" s="1"/>
  <c r="D5" i="15" s="1"/>
  <c r="N4" i="15"/>
  <c r="M5" i="15" s="1"/>
  <c r="C4" i="15"/>
  <c r="N3" i="14"/>
  <c r="M4" i="14" s="1"/>
  <c r="C15" i="14"/>
  <c r="F15" i="14" s="1"/>
  <c r="G15" i="14"/>
  <c r="H15" i="14" s="1"/>
  <c r="D16" i="14" s="1"/>
  <c r="C3" i="14"/>
  <c r="F3" i="14" s="1"/>
  <c r="C4" i="14" s="1"/>
  <c r="H3" i="14"/>
  <c r="D4" i="14" s="1"/>
  <c r="G57" i="11"/>
  <c r="F57" i="11"/>
  <c r="E57" i="11"/>
  <c r="G51" i="11"/>
  <c r="G52" i="11"/>
  <c r="G5" i="15" l="1"/>
  <c r="H5" i="15" s="1"/>
  <c r="D6" i="15" s="1"/>
  <c r="N5" i="15"/>
  <c r="M6" i="15" s="1"/>
  <c r="F4" i="15"/>
  <c r="N4" i="14"/>
  <c r="M5" i="14" s="1"/>
  <c r="N5" i="14" s="1"/>
  <c r="M6" i="14" s="1"/>
  <c r="C16" i="14"/>
  <c r="F16" i="14" s="1"/>
  <c r="G16" i="14"/>
  <c r="H16" i="14" s="1"/>
  <c r="D17" i="14" s="1"/>
  <c r="H4" i="14"/>
  <c r="D5" i="14" s="1"/>
  <c r="H5" i="14" s="1"/>
  <c r="D6" i="14" s="1"/>
  <c r="F4" i="14"/>
  <c r="D52" i="11"/>
  <c r="C52" i="11"/>
  <c r="F48" i="11"/>
  <c r="E44" i="11"/>
  <c r="M7" i="15" l="1"/>
  <c r="N6" i="15"/>
  <c r="G6" i="15"/>
  <c r="H6" i="15" s="1"/>
  <c r="D7" i="15" s="1"/>
  <c r="J4" i="15"/>
  <c r="C5" i="15"/>
  <c r="C17" i="14"/>
  <c r="N6" i="14"/>
  <c r="M7" i="14" s="1"/>
  <c r="F17" i="14"/>
  <c r="G17" i="14"/>
  <c r="H17" i="14" s="1"/>
  <c r="D18" i="14" s="1"/>
  <c r="H6" i="14"/>
  <c r="D7" i="14" s="1"/>
  <c r="C5" i="14"/>
  <c r="F5" i="14" s="1"/>
  <c r="C6" i="14" s="1"/>
  <c r="F6" i="14" s="1"/>
  <c r="C20" i="9"/>
  <c r="G7" i="15" l="1"/>
  <c r="H7" i="15"/>
  <c r="D8" i="15" s="1"/>
  <c r="M8" i="15"/>
  <c r="N7" i="15"/>
  <c r="F5" i="15"/>
  <c r="C6" i="15"/>
  <c r="J5" i="15"/>
  <c r="N7" i="14"/>
  <c r="M8" i="14" s="1"/>
  <c r="C18" i="14"/>
  <c r="F18" i="14" s="1"/>
  <c r="G18" i="14"/>
  <c r="H18" i="14" s="1"/>
  <c r="D19" i="14" s="1"/>
  <c r="H7" i="14"/>
  <c r="D8" i="14" s="1"/>
  <c r="C7" i="14"/>
  <c r="F7" i="14" s="1"/>
  <c r="D35" i="11"/>
  <c r="G34" i="11" s="1"/>
  <c r="I34" i="11" s="1"/>
  <c r="K34" i="11"/>
  <c r="J6" i="15" l="1"/>
  <c r="K6" i="15" s="1"/>
  <c r="F6" i="15"/>
  <c r="C7" i="15" s="1"/>
  <c r="G8" i="15"/>
  <c r="H8" i="15" s="1"/>
  <c r="D9" i="15" s="1"/>
  <c r="N8" i="15"/>
  <c r="M9" i="15" s="1"/>
  <c r="C19" i="14"/>
  <c r="F19" i="14" s="1"/>
  <c r="N8" i="14"/>
  <c r="M9" i="14" s="1"/>
  <c r="G19" i="14"/>
  <c r="C8" i="14"/>
  <c r="F8" i="14" s="1"/>
  <c r="H8" i="14"/>
  <c r="D9" i="14" s="1"/>
  <c r="C22" i="9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N9" i="15" l="1"/>
  <c r="M10" i="15" s="1"/>
  <c r="G9" i="15"/>
  <c r="H9" i="15" s="1"/>
  <c r="D10" i="15" s="1"/>
  <c r="F7" i="15"/>
  <c r="C8" i="15" s="1"/>
  <c r="N9" i="14"/>
  <c r="M10" i="14" s="1"/>
  <c r="C20" i="14"/>
  <c r="F20" i="14" s="1"/>
  <c r="H19" i="14"/>
  <c r="D20" i="14" s="1"/>
  <c r="H9" i="14"/>
  <c r="D10" i="14" s="1"/>
  <c r="C9" i="14"/>
  <c r="F9" i="14" s="1"/>
  <c r="C51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8" i="15" l="1"/>
  <c r="C9" i="15"/>
  <c r="G10" i="15"/>
  <c r="H10" i="15" s="1"/>
  <c r="D11" i="15" s="1"/>
  <c r="N10" i="15"/>
  <c r="M11" i="15" s="1"/>
  <c r="J7" i="15"/>
  <c r="N10" i="14"/>
  <c r="M11" i="14" s="1"/>
  <c r="G20" i="14"/>
  <c r="C21" i="14" s="1"/>
  <c r="H10" i="14"/>
  <c r="D11" i="14" s="1"/>
  <c r="C10" i="14"/>
  <c r="M14" i="9"/>
  <c r="I17" i="13"/>
  <c r="O17" i="13"/>
  <c r="R14" i="9"/>
  <c r="H14" i="9"/>
  <c r="I22" i="11"/>
  <c r="D23" i="11"/>
  <c r="E25" i="11" s="1"/>
  <c r="K7" i="15" l="1"/>
  <c r="J8" i="15" s="1"/>
  <c r="K8" i="15" s="1"/>
  <c r="N11" i="15"/>
  <c r="M12" i="15" s="1"/>
  <c r="G11" i="15"/>
  <c r="H11" i="15"/>
  <c r="D12" i="15" s="1"/>
  <c r="F9" i="15"/>
  <c r="N11" i="14"/>
  <c r="M12" i="14" s="1"/>
  <c r="F21" i="14"/>
  <c r="H20" i="14"/>
  <c r="D21" i="14" s="1"/>
  <c r="H11" i="14"/>
  <c r="D12" i="14" s="1"/>
  <c r="F10" i="14"/>
  <c r="C11" i="14" s="1"/>
  <c r="D25" i="11"/>
  <c r="F25" i="11"/>
  <c r="I23" i="11"/>
  <c r="H24" i="11" s="1"/>
  <c r="G25" i="11"/>
  <c r="A49" i="12"/>
  <c r="A18" i="12"/>
  <c r="J9" i="15" l="1"/>
  <c r="K9" i="15" s="1"/>
  <c r="N12" i="15"/>
  <c r="M13" i="15" s="1"/>
  <c r="C10" i="15"/>
  <c r="G12" i="15"/>
  <c r="H12" i="15" s="1"/>
  <c r="D13" i="15" s="1"/>
  <c r="N12" i="14"/>
  <c r="M13" i="14"/>
  <c r="G21" i="14"/>
  <c r="C22" i="14" s="1"/>
  <c r="H12" i="14"/>
  <c r="D13" i="14" s="1"/>
  <c r="F11" i="14"/>
  <c r="C12" i="14" s="1"/>
  <c r="D24" i="1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111" i="12" l="1"/>
  <c r="W183" i="12"/>
  <c r="G13" i="15"/>
  <c r="H13" i="15" s="1"/>
  <c r="N13" i="15"/>
  <c r="M14" i="15" s="1"/>
  <c r="F10" i="15"/>
  <c r="J10" i="15" s="1"/>
  <c r="K10" i="15" s="1"/>
  <c r="C11" i="15"/>
  <c r="N13" i="14"/>
  <c r="M14" i="14"/>
  <c r="F22" i="14"/>
  <c r="H21" i="14"/>
  <c r="D22" i="14" s="1"/>
  <c r="G13" i="14"/>
  <c r="H13" i="14" s="1"/>
  <c r="F12" i="14"/>
  <c r="I24" i="1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N14" i="15" l="1"/>
  <c r="M15" i="15"/>
  <c r="F11" i="15"/>
  <c r="C12" i="15"/>
  <c r="J11" i="15"/>
  <c r="K11" i="15" s="1"/>
  <c r="N14" i="14"/>
  <c r="M15" i="14" s="1"/>
  <c r="G22" i="14"/>
  <c r="C23" i="14" s="1"/>
  <c r="C13" i="14"/>
  <c r="L16" i="12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F12" i="15" l="1"/>
  <c r="C13" i="15"/>
  <c r="J12" i="15"/>
  <c r="K12" i="15" s="1"/>
  <c r="N15" i="15"/>
  <c r="M16" i="15" s="1"/>
  <c r="N15" i="14"/>
  <c r="M16" i="14"/>
  <c r="H22" i="14"/>
  <c r="D23" i="14" s="1"/>
  <c r="F13" i="14"/>
  <c r="I13" i="14" s="1"/>
  <c r="G23" i="14"/>
  <c r="H23" i="14" s="1"/>
  <c r="D24" i="14" s="1"/>
  <c r="F23" i="14"/>
  <c r="C24" i="14" s="1"/>
  <c r="Q5" i="12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N16" i="15" l="1"/>
  <c r="M17" i="15" s="1"/>
  <c r="F13" i="15"/>
  <c r="F122" i="15" s="1"/>
  <c r="N16" i="14"/>
  <c r="M17" i="14" s="1"/>
  <c r="N17" i="14" s="1"/>
  <c r="M18" i="14" s="1"/>
  <c r="N18" i="14" s="1"/>
  <c r="M19" i="14" s="1"/>
  <c r="N19" i="14" s="1"/>
  <c r="M20" i="14" s="1"/>
  <c r="N20" i="14" s="1"/>
  <c r="M21" i="14" s="1"/>
  <c r="N21" i="14" s="1"/>
  <c r="M22" i="14" s="1"/>
  <c r="N22" i="14" s="1"/>
  <c r="M23" i="14" s="1"/>
  <c r="F24" i="14"/>
  <c r="G24" i="14"/>
  <c r="H24" i="14" s="1"/>
  <c r="D25" i="14" s="1"/>
  <c r="M32" i="12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N17" i="15" l="1"/>
  <c r="M18" i="15"/>
  <c r="I13" i="15"/>
  <c r="J13" i="15"/>
  <c r="N23" i="14"/>
  <c r="M24" i="14"/>
  <c r="C25" i="14"/>
  <c r="G25" i="14"/>
  <c r="H25" i="14" s="1"/>
  <c r="Q7" i="12"/>
  <c r="R7" i="12" s="1"/>
  <c r="S7" i="12" s="1"/>
  <c r="M33" i="12"/>
  <c r="O8" i="12"/>
  <c r="K13" i="15" l="1"/>
  <c r="J14" i="15" s="1"/>
  <c r="N18" i="15"/>
  <c r="M19" i="15" s="1"/>
  <c r="N24" i="14"/>
  <c r="M25" i="14" s="1"/>
  <c r="N25" i="14" s="1"/>
  <c r="M26" i="14" s="1"/>
  <c r="N26" i="14" s="1"/>
  <c r="M27" i="14" s="1"/>
  <c r="N27" i="14" s="1"/>
  <c r="M28" i="14" s="1"/>
  <c r="N28" i="14" s="1"/>
  <c r="M29" i="14" s="1"/>
  <c r="F25" i="14"/>
  <c r="I25" i="14" s="1"/>
  <c r="Q8" i="12"/>
  <c r="R8" i="12" s="1"/>
  <c r="S8" i="12" s="1"/>
  <c r="M34" i="12"/>
  <c r="L19" i="11"/>
  <c r="K14" i="15" l="1"/>
  <c r="J15" i="15" s="1"/>
  <c r="N19" i="15"/>
  <c r="M20" i="15" s="1"/>
  <c r="G14" i="15"/>
  <c r="H14" i="15" s="1"/>
  <c r="D15" i="15" s="1"/>
  <c r="F14" i="15"/>
  <c r="C15" i="15" s="1"/>
  <c r="D26" i="14"/>
  <c r="G26" i="14" s="1"/>
  <c r="H26" i="14" s="1"/>
  <c r="D27" i="14" s="1"/>
  <c r="C26" i="14"/>
  <c r="N29" i="14"/>
  <c r="M30" i="14"/>
  <c r="N30" i="14"/>
  <c r="M31" i="14" s="1"/>
  <c r="O9" i="12"/>
  <c r="M35" i="12"/>
  <c r="K15" i="15" l="1"/>
  <c r="J16" i="15" s="1"/>
  <c r="N20" i="15"/>
  <c r="M21" i="15"/>
  <c r="F15" i="15"/>
  <c r="G15" i="15"/>
  <c r="C16" i="15" s="1"/>
  <c r="F26" i="14"/>
  <c r="C27" i="14"/>
  <c r="F27" i="14" s="1"/>
  <c r="G27" i="14"/>
  <c r="H27" i="14" s="1"/>
  <c r="D28" i="14" s="1"/>
  <c r="G28" i="14" s="1"/>
  <c r="H28" i="14" s="1"/>
  <c r="D29" i="14" s="1"/>
  <c r="G29" i="14" s="1"/>
  <c r="H29" i="14" s="1"/>
  <c r="D30" i="14" s="1"/>
  <c r="G30" i="14" s="1"/>
  <c r="H30" i="14" s="1"/>
  <c r="D31" i="14" s="1"/>
  <c r="G31" i="14" s="1"/>
  <c r="H31" i="14" s="1"/>
  <c r="D32" i="14" s="1"/>
  <c r="G32" i="14" s="1"/>
  <c r="H32" i="14" s="1"/>
  <c r="D33" i="14" s="1"/>
  <c r="N31" i="14"/>
  <c r="M32" i="14" s="1"/>
  <c r="Q9" i="12"/>
  <c r="O10" i="12" s="1"/>
  <c r="M36" i="12"/>
  <c r="K16" i="15" l="1"/>
  <c r="J17" i="15" s="1"/>
  <c r="H15" i="15"/>
  <c r="D16" i="15" s="1"/>
  <c r="G16" i="15" s="1"/>
  <c r="C17" i="15" s="1"/>
  <c r="F16" i="15"/>
  <c r="N21" i="15"/>
  <c r="M22" i="15"/>
  <c r="G33" i="14"/>
  <c r="H33" i="14" s="1"/>
  <c r="D34" i="14" s="1"/>
  <c r="G34" i="14" s="1"/>
  <c r="H34" i="14" s="1"/>
  <c r="D35" i="14" s="1"/>
  <c r="G35" i="14" s="1"/>
  <c r="H35" i="14" s="1"/>
  <c r="D36" i="14" s="1"/>
  <c r="G36" i="14" s="1"/>
  <c r="H36" i="14" s="1"/>
  <c r="D37" i="14" s="1"/>
  <c r="G37" i="14" s="1"/>
  <c r="H37" i="14" s="1"/>
  <c r="C28" i="14"/>
  <c r="N32" i="14"/>
  <c r="M33" i="14" s="1"/>
  <c r="Q10" i="12"/>
  <c r="O11" i="12" s="1"/>
  <c r="Q11" i="12" s="1"/>
  <c r="O12" i="12" s="1"/>
  <c r="Q12" i="12" s="1"/>
  <c r="O13" i="12" s="1"/>
  <c r="Q13" i="12" s="1"/>
  <c r="R9" i="12"/>
  <c r="S9" i="12" s="1"/>
  <c r="M37" i="12"/>
  <c r="K17" i="15" l="1"/>
  <c r="J18" i="15" s="1"/>
  <c r="F17" i="15"/>
  <c r="N22" i="15"/>
  <c r="M23" i="15"/>
  <c r="H16" i="15"/>
  <c r="D17" i="15" s="1"/>
  <c r="F28" i="14"/>
  <c r="C29" i="14"/>
  <c r="N33" i="14"/>
  <c r="M34" i="14" s="1"/>
  <c r="R11" i="12"/>
  <c r="S11" i="12" s="1"/>
  <c r="R12" i="12"/>
  <c r="S12" i="12" s="1"/>
  <c r="R10" i="12"/>
  <c r="S10" i="12" s="1"/>
  <c r="R13" i="12"/>
  <c r="S13" i="12" s="1"/>
  <c r="M38" i="12"/>
  <c r="O14" i="12"/>
  <c r="Q14" i="12" s="1"/>
  <c r="K18" i="15" l="1"/>
  <c r="J19" i="15" s="1"/>
  <c r="G17" i="15"/>
  <c r="C18" i="15" s="1"/>
  <c r="N23" i="15"/>
  <c r="M24" i="15" s="1"/>
  <c r="F29" i="14"/>
  <c r="C30" i="14" s="1"/>
  <c r="N34" i="14"/>
  <c r="M35" i="14" s="1"/>
  <c r="R14" i="12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K19" i="15" l="1"/>
  <c r="J20" i="15" s="1"/>
  <c r="H17" i="15"/>
  <c r="D18" i="15" s="1"/>
  <c r="M25" i="15"/>
  <c r="N24" i="15"/>
  <c r="G18" i="15"/>
  <c r="H18" i="15" s="1"/>
  <c r="D19" i="15" s="1"/>
  <c r="F18" i="15"/>
  <c r="C19" i="15" s="1"/>
  <c r="F30" i="14"/>
  <c r="C31" i="14" s="1"/>
  <c r="F31" i="14" s="1"/>
  <c r="C32" i="14" s="1"/>
  <c r="N35" i="14"/>
  <c r="M36" i="14" s="1"/>
  <c r="M64" i="12"/>
  <c r="K20" i="15" l="1"/>
  <c r="J21" i="15" s="1"/>
  <c r="F19" i="15"/>
  <c r="G19" i="15"/>
  <c r="H19" i="15" s="1"/>
  <c r="D20" i="15" s="1"/>
  <c r="N25" i="15"/>
  <c r="M26" i="15" s="1"/>
  <c r="F32" i="14"/>
  <c r="C33" i="14" s="1"/>
  <c r="F33" i="14" s="1"/>
  <c r="C34" i="14" s="1"/>
  <c r="F34" i="14" s="1"/>
  <c r="C35" i="14" s="1"/>
  <c r="F35" i="14" s="1"/>
  <c r="C36" i="14" s="1"/>
  <c r="F36" i="14" s="1"/>
  <c r="C37" i="14" s="1"/>
  <c r="F37" i="14" s="1"/>
  <c r="I37" i="14" s="1"/>
  <c r="N36" i="14"/>
  <c r="M37" i="14" s="1"/>
  <c r="M65" i="12"/>
  <c r="K21" i="15" l="1"/>
  <c r="J22" i="15" s="1"/>
  <c r="C20" i="15"/>
  <c r="N26" i="15"/>
  <c r="M27" i="15"/>
  <c r="G20" i="15"/>
  <c r="H20" i="15" s="1"/>
  <c r="D21" i="15" s="1"/>
  <c r="F20" i="15"/>
  <c r="C38" i="14"/>
  <c r="D38" i="14"/>
  <c r="N37" i="14"/>
  <c r="M38" i="14" s="1"/>
  <c r="M66" i="12"/>
  <c r="K22" i="15" l="1"/>
  <c r="J23" i="15" s="1"/>
  <c r="C21" i="15"/>
  <c r="F21" i="15"/>
  <c r="G21" i="15"/>
  <c r="H21" i="15" s="1"/>
  <c r="D22" i="15" s="1"/>
  <c r="N27" i="15"/>
  <c r="M28" i="15"/>
  <c r="G38" i="14"/>
  <c r="H38" i="14" s="1"/>
  <c r="D39" i="14" s="1"/>
  <c r="G39" i="14" s="1"/>
  <c r="H39" i="14" s="1"/>
  <c r="D40" i="14" s="1"/>
  <c r="G40" i="14" s="1"/>
  <c r="H40" i="14" s="1"/>
  <c r="D41" i="14" s="1"/>
  <c r="G41" i="14" s="1"/>
  <c r="H41" i="14" s="1"/>
  <c r="D42" i="14" s="1"/>
  <c r="F38" i="14"/>
  <c r="N38" i="14"/>
  <c r="M39" i="14" s="1"/>
  <c r="M67" i="12"/>
  <c r="K23" i="15" l="1"/>
  <c r="J24" i="15" s="1"/>
  <c r="C22" i="15"/>
  <c r="F22" i="15"/>
  <c r="G22" i="15"/>
  <c r="H22" i="15"/>
  <c r="D23" i="15" s="1"/>
  <c r="N28" i="15"/>
  <c r="M29" i="15" s="1"/>
  <c r="C39" i="14"/>
  <c r="F39" i="14" s="1"/>
  <c r="C40" i="14" s="1"/>
  <c r="F40" i="14" s="1"/>
  <c r="C41" i="14" s="1"/>
  <c r="F41" i="14" s="1"/>
  <c r="C42" i="14" s="1"/>
  <c r="F42" i="14" s="1"/>
  <c r="G42" i="14"/>
  <c r="H42" i="14" s="1"/>
  <c r="D43" i="14" s="1"/>
  <c r="G43" i="14" s="1"/>
  <c r="H43" i="14" s="1"/>
  <c r="D44" i="14" s="1"/>
  <c r="N39" i="14"/>
  <c r="M40" i="14"/>
  <c r="M68" i="12"/>
  <c r="K24" i="15" l="1"/>
  <c r="J25" i="15" s="1"/>
  <c r="C23" i="15"/>
  <c r="N29" i="15"/>
  <c r="M30" i="15" s="1"/>
  <c r="F23" i="15"/>
  <c r="G23" i="15"/>
  <c r="C24" i="15" s="1"/>
  <c r="C43" i="14"/>
  <c r="F43" i="14" s="1"/>
  <c r="G44" i="14"/>
  <c r="H44" i="14" s="1"/>
  <c r="D45" i="14" s="1"/>
  <c r="G45" i="14" s="1"/>
  <c r="H45" i="14" s="1"/>
  <c r="D46" i="14" s="1"/>
  <c r="N40" i="14"/>
  <c r="M41" i="14"/>
  <c r="M69" i="12"/>
  <c r="K25" i="15" l="1"/>
  <c r="J26" i="15" s="1"/>
  <c r="H23" i="15"/>
  <c r="D24" i="15" s="1"/>
  <c r="F24" i="15"/>
  <c r="N30" i="15"/>
  <c r="M31" i="15"/>
  <c r="G24" i="15"/>
  <c r="C25" i="15" s="1"/>
  <c r="C44" i="14"/>
  <c r="F44" i="14" s="1"/>
  <c r="C45" i="14" s="1"/>
  <c r="F45" i="14" s="1"/>
  <c r="G46" i="14"/>
  <c r="H46" i="14" s="1"/>
  <c r="D47" i="14" s="1"/>
  <c r="N41" i="14"/>
  <c r="M42" i="14" s="1"/>
  <c r="M70" i="12"/>
  <c r="K26" i="15" l="1"/>
  <c r="J27" i="15" s="1"/>
  <c r="F25" i="15"/>
  <c r="I25" i="15" s="1"/>
  <c r="N31" i="15"/>
  <c r="M32" i="15" s="1"/>
  <c r="H24" i="15"/>
  <c r="D25" i="15" s="1"/>
  <c r="C46" i="14"/>
  <c r="F46" i="14" s="1"/>
  <c r="C47" i="14" s="1"/>
  <c r="G47" i="14"/>
  <c r="H47" i="14" s="1"/>
  <c r="D48" i="14" s="1"/>
  <c r="N42" i="14"/>
  <c r="M43" i="14" s="1"/>
  <c r="M71" i="12"/>
  <c r="K27" i="15" l="1"/>
  <c r="J28" i="15" s="1"/>
  <c r="N32" i="15"/>
  <c r="M33" i="15" s="1"/>
  <c r="G25" i="15"/>
  <c r="H25" i="15" s="1"/>
  <c r="F47" i="14"/>
  <c r="C48" i="14" s="1"/>
  <c r="F48" i="14" s="1"/>
  <c r="G48" i="14"/>
  <c r="H48" i="14" s="1"/>
  <c r="D49" i="14" s="1"/>
  <c r="N43" i="14"/>
  <c r="M44" i="14" s="1"/>
  <c r="M72" i="12"/>
  <c r="K28" i="15" l="1"/>
  <c r="J29" i="15" s="1"/>
  <c r="N33" i="15"/>
  <c r="M34" i="15" s="1"/>
  <c r="F26" i="15"/>
  <c r="G26" i="15"/>
  <c r="C27" i="15" s="1"/>
  <c r="G49" i="14"/>
  <c r="H49" i="14"/>
  <c r="C49" i="14"/>
  <c r="N44" i="14"/>
  <c r="M45" i="14" s="1"/>
  <c r="M73" i="12"/>
  <c r="K29" i="15" l="1"/>
  <c r="J30" i="15" s="1"/>
  <c r="H26" i="15"/>
  <c r="D27" i="15" s="1"/>
  <c r="F27" i="15"/>
  <c r="N34" i="15"/>
  <c r="M35" i="15"/>
  <c r="G27" i="15"/>
  <c r="H27" i="15"/>
  <c r="D28" i="15" s="1"/>
  <c r="F49" i="14"/>
  <c r="I49" i="14" s="1"/>
  <c r="N45" i="14"/>
  <c r="M46" i="14" s="1"/>
  <c r="M74" i="12"/>
  <c r="K30" i="15" l="1"/>
  <c r="J31" i="15" s="1"/>
  <c r="C28" i="15"/>
  <c r="F28" i="15"/>
  <c r="G28" i="15"/>
  <c r="H28" i="15" s="1"/>
  <c r="D29" i="15" s="1"/>
  <c r="N35" i="15"/>
  <c r="M36" i="15" s="1"/>
  <c r="C50" i="14"/>
  <c r="F50" i="14" s="1"/>
  <c r="D50" i="14"/>
  <c r="G50" i="14" s="1"/>
  <c r="H50" i="14" s="1"/>
  <c r="D51" i="14" s="1"/>
  <c r="G51" i="14" s="1"/>
  <c r="H51" i="14" s="1"/>
  <c r="D52" i="14" s="1"/>
  <c r="G52" i="14" s="1"/>
  <c r="H52" i="14" s="1"/>
  <c r="D53" i="14" s="1"/>
  <c r="G53" i="14" s="1"/>
  <c r="H53" i="14" s="1"/>
  <c r="D54" i="14" s="1"/>
  <c r="G54" i="14" s="1"/>
  <c r="H54" i="14" s="1"/>
  <c r="D55" i="14" s="1"/>
  <c r="N46" i="14"/>
  <c r="M47" i="14" s="1"/>
  <c r="M75" i="12"/>
  <c r="J32" i="15" l="1"/>
  <c r="K31" i="15"/>
  <c r="C29" i="15"/>
  <c r="N36" i="15"/>
  <c r="M37" i="15" s="1"/>
  <c r="G29" i="15"/>
  <c r="H29" i="15" s="1"/>
  <c r="D30" i="15" s="1"/>
  <c r="F29" i="15"/>
  <c r="C30" i="15" s="1"/>
  <c r="G55" i="14"/>
  <c r="H55" i="14" s="1"/>
  <c r="D56" i="14" s="1"/>
  <c r="G56" i="14" s="1"/>
  <c r="H56" i="14" s="1"/>
  <c r="D57" i="14" s="1"/>
  <c r="G57" i="14" s="1"/>
  <c r="H57" i="14" s="1"/>
  <c r="D58" i="14" s="1"/>
  <c r="C51" i="14"/>
  <c r="F51" i="14" s="1"/>
  <c r="C52" i="14" s="1"/>
  <c r="F52" i="14" s="1"/>
  <c r="C53" i="14" s="1"/>
  <c r="F53" i="14" s="1"/>
  <c r="C54" i="14" s="1"/>
  <c r="F54" i="14" s="1"/>
  <c r="C55" i="14" s="1"/>
  <c r="F55" i="14" s="1"/>
  <c r="N47" i="14"/>
  <c r="M48" i="14" s="1"/>
  <c r="M76" i="12"/>
  <c r="K32" i="15" l="1"/>
  <c r="J33" i="15" s="1"/>
  <c r="F30" i="15"/>
  <c r="G30" i="15"/>
  <c r="N37" i="15"/>
  <c r="M38" i="15" s="1"/>
  <c r="C56" i="14"/>
  <c r="F56" i="14" s="1"/>
  <c r="G58" i="14"/>
  <c r="H58" i="14" s="1"/>
  <c r="D59" i="14" s="1"/>
  <c r="G59" i="14" s="1"/>
  <c r="H59" i="14" s="1"/>
  <c r="D60" i="14" s="1"/>
  <c r="G60" i="14" s="1"/>
  <c r="H60" i="14" s="1"/>
  <c r="D61" i="14" s="1"/>
  <c r="G61" i="14" s="1"/>
  <c r="H61" i="14" s="1"/>
  <c r="N48" i="14"/>
  <c r="M49" i="14" s="1"/>
  <c r="M77" i="12"/>
  <c r="K33" i="15" l="1"/>
  <c r="J34" i="15" s="1"/>
  <c r="C31" i="15"/>
  <c r="N38" i="15"/>
  <c r="M39" i="15" s="1"/>
  <c r="F31" i="15"/>
  <c r="H30" i="15"/>
  <c r="D31" i="15" s="1"/>
  <c r="C57" i="14"/>
  <c r="F57" i="14" s="1"/>
  <c r="C58" i="14" s="1"/>
  <c r="F58" i="14" s="1"/>
  <c r="C59" i="14"/>
  <c r="F59" i="14" s="1"/>
  <c r="N49" i="14"/>
  <c r="M50" i="14" s="1"/>
  <c r="M78" i="12"/>
  <c r="K34" i="15" l="1"/>
  <c r="J35" i="15" s="1"/>
  <c r="N39" i="15"/>
  <c r="M40" i="15"/>
  <c r="G31" i="15"/>
  <c r="C32" i="15" s="1"/>
  <c r="H31" i="15"/>
  <c r="D32" i="15" s="1"/>
  <c r="C60" i="14"/>
  <c r="F60" i="14"/>
  <c r="C61" i="14" s="1"/>
  <c r="F61" i="14" s="1"/>
  <c r="I61" i="14" s="1"/>
  <c r="N50" i="14"/>
  <c r="M51" i="14" s="1"/>
  <c r="M79" i="12"/>
  <c r="K35" i="15" l="1"/>
  <c r="J36" i="15" s="1"/>
  <c r="G32" i="15"/>
  <c r="H32" i="15" s="1"/>
  <c r="D33" i="15" s="1"/>
  <c r="F32" i="15"/>
  <c r="N40" i="15"/>
  <c r="M41" i="15" s="1"/>
  <c r="D62" i="14"/>
  <c r="G62" i="14" s="1"/>
  <c r="H62" i="14" s="1"/>
  <c r="D63" i="14" s="1"/>
  <c r="C62" i="14"/>
  <c r="F62" i="14" s="1"/>
  <c r="N51" i="14"/>
  <c r="M52" i="14" s="1"/>
  <c r="M80" i="12"/>
  <c r="K36" i="15" l="1"/>
  <c r="J37" i="15" s="1"/>
  <c r="C33" i="15"/>
  <c r="N41" i="15"/>
  <c r="M42" i="15" s="1"/>
  <c r="G33" i="15"/>
  <c r="H33" i="15" s="1"/>
  <c r="D34" i="15" s="1"/>
  <c r="F33" i="15"/>
  <c r="C34" i="15" s="1"/>
  <c r="C63" i="14"/>
  <c r="F63" i="14" s="1"/>
  <c r="G63" i="14"/>
  <c r="H63" i="14" s="1"/>
  <c r="D64" i="14" s="1"/>
  <c r="G64" i="14" s="1"/>
  <c r="H64" i="14" s="1"/>
  <c r="D65" i="14" s="1"/>
  <c r="G65" i="14" s="1"/>
  <c r="H65" i="14" s="1"/>
  <c r="D66" i="14" s="1"/>
  <c r="G66" i="14" s="1"/>
  <c r="H66" i="14" s="1"/>
  <c r="D67" i="14" s="1"/>
  <c r="G67" i="14" s="1"/>
  <c r="H67" i="14" s="1"/>
  <c r="D68" i="14" s="1"/>
  <c r="G68" i="14" s="1"/>
  <c r="H68" i="14" s="1"/>
  <c r="D69" i="14" s="1"/>
  <c r="N52" i="14"/>
  <c r="M53" i="14"/>
  <c r="M81" i="12"/>
  <c r="K37" i="15" l="1"/>
  <c r="J38" i="15" s="1"/>
  <c r="G34" i="15"/>
  <c r="H34" i="15" s="1"/>
  <c r="D35" i="15" s="1"/>
  <c r="N42" i="15"/>
  <c r="M43" i="15" s="1"/>
  <c r="F34" i="15"/>
  <c r="C35" i="15" s="1"/>
  <c r="C64" i="14"/>
  <c r="F64" i="14"/>
  <c r="C65" i="14"/>
  <c r="F65" i="14" s="1"/>
  <c r="C66" i="14" s="1"/>
  <c r="F66" i="14" s="1"/>
  <c r="C67" i="14" s="1"/>
  <c r="F67" i="14" s="1"/>
  <c r="C68" i="14" s="1"/>
  <c r="F68" i="14" s="1"/>
  <c r="C69" i="14" s="1"/>
  <c r="G69" i="14"/>
  <c r="H69" i="14" s="1"/>
  <c r="D70" i="14" s="1"/>
  <c r="G70" i="14" s="1"/>
  <c r="H70" i="14" s="1"/>
  <c r="D71" i="14" s="1"/>
  <c r="N53" i="14"/>
  <c r="M54" i="14" s="1"/>
  <c r="M82" i="12"/>
  <c r="K38" i="15" l="1"/>
  <c r="J39" i="15" s="1"/>
  <c r="N43" i="15"/>
  <c r="M44" i="15"/>
  <c r="G35" i="15"/>
  <c r="H35" i="15"/>
  <c r="D36" i="15" s="1"/>
  <c r="F35" i="15"/>
  <c r="C36" i="15" s="1"/>
  <c r="G71" i="14"/>
  <c r="H71" i="14"/>
  <c r="D72" i="14" s="1"/>
  <c r="G72" i="14" s="1"/>
  <c r="H72" i="14" s="1"/>
  <c r="D73" i="14" s="1"/>
  <c r="F69" i="14"/>
  <c r="C70" i="14" s="1"/>
  <c r="N54" i="14"/>
  <c r="M55" i="14" s="1"/>
  <c r="M83" i="12"/>
  <c r="K39" i="15" l="1"/>
  <c r="J40" i="15" s="1"/>
  <c r="F36" i="15"/>
  <c r="N44" i="15"/>
  <c r="M45" i="15"/>
  <c r="G36" i="15"/>
  <c r="H36" i="15" s="1"/>
  <c r="D37" i="15" s="1"/>
  <c r="F70" i="14"/>
  <c r="C71" i="14"/>
  <c r="F71" i="14" s="1"/>
  <c r="C72" i="14" s="1"/>
  <c r="F72" i="14" s="1"/>
  <c r="C73" i="14" s="1"/>
  <c r="F73" i="14" s="1"/>
  <c r="I73" i="14" s="1"/>
  <c r="G73" i="14"/>
  <c r="H73" i="14" s="1"/>
  <c r="N55" i="14"/>
  <c r="M56" i="14" s="1"/>
  <c r="M84" i="12"/>
  <c r="K40" i="15" l="1"/>
  <c r="J41" i="15" s="1"/>
  <c r="C37" i="15"/>
  <c r="G37" i="15"/>
  <c r="H37" i="15" s="1"/>
  <c r="F37" i="15"/>
  <c r="I37" i="15" s="1"/>
  <c r="N45" i="15"/>
  <c r="M46" i="15" s="1"/>
  <c r="C74" i="14"/>
  <c r="D74" i="14"/>
  <c r="G74" i="14" s="1"/>
  <c r="H74" i="14" s="1"/>
  <c r="D75" i="14" s="1"/>
  <c r="N56" i="14"/>
  <c r="M57" i="14" s="1"/>
  <c r="M85" i="12"/>
  <c r="K41" i="15" l="1"/>
  <c r="J42" i="15" s="1"/>
  <c r="N46" i="15"/>
  <c r="M47" i="15"/>
  <c r="G75" i="14"/>
  <c r="H75" i="14" s="1"/>
  <c r="D76" i="14" s="1"/>
  <c r="G76" i="14" s="1"/>
  <c r="H76" i="14" s="1"/>
  <c r="D77" i="14" s="1"/>
  <c r="G77" i="14" s="1"/>
  <c r="H77" i="14" s="1"/>
  <c r="D78" i="14" s="1"/>
  <c r="G78" i="14" s="1"/>
  <c r="H78" i="14" s="1"/>
  <c r="D79" i="14" s="1"/>
  <c r="F74" i="14"/>
  <c r="C75" i="14" s="1"/>
  <c r="F75" i="14" s="1"/>
  <c r="N57" i="14"/>
  <c r="M58" i="14" s="1"/>
  <c r="M86" i="12"/>
  <c r="K42" i="15" l="1"/>
  <c r="J43" i="15" s="1"/>
  <c r="F38" i="15"/>
  <c r="N47" i="15"/>
  <c r="M48" i="15"/>
  <c r="G38" i="15"/>
  <c r="C39" i="15" s="1"/>
  <c r="C76" i="14"/>
  <c r="F76" i="14"/>
  <c r="C77" i="14" s="1"/>
  <c r="F77" i="14" s="1"/>
  <c r="C78" i="14" s="1"/>
  <c r="F78" i="14" s="1"/>
  <c r="C79" i="14" s="1"/>
  <c r="G79" i="14"/>
  <c r="H79" i="14" s="1"/>
  <c r="D80" i="14" s="1"/>
  <c r="G80" i="14" s="1"/>
  <c r="H80" i="14" s="1"/>
  <c r="D81" i="14" s="1"/>
  <c r="G81" i="14" s="1"/>
  <c r="H81" i="14" s="1"/>
  <c r="D82" i="14" s="1"/>
  <c r="G82" i="14" s="1"/>
  <c r="H82" i="14" s="1"/>
  <c r="D83" i="14" s="1"/>
  <c r="G83" i="14" s="1"/>
  <c r="H83" i="14" s="1"/>
  <c r="D84" i="14" s="1"/>
  <c r="G84" i="14" s="1"/>
  <c r="H84" i="14" s="1"/>
  <c r="D85" i="14" s="1"/>
  <c r="G85" i="14" s="1"/>
  <c r="H85" i="14" s="1"/>
  <c r="N58" i="14"/>
  <c r="M59" i="14"/>
  <c r="M87" i="12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K43" i="15" l="1"/>
  <c r="J44" i="15" s="1"/>
  <c r="F39" i="15"/>
  <c r="H38" i="15"/>
  <c r="D39" i="15" s="1"/>
  <c r="N48" i="15"/>
  <c r="M49" i="15" s="1"/>
  <c r="F79" i="14"/>
  <c r="C80" i="14"/>
  <c r="N59" i="14"/>
  <c r="M60" i="14" s="1"/>
  <c r="J17" i="12"/>
  <c r="L17" i="12" s="1"/>
  <c r="O15" i="12"/>
  <c r="Q15" i="12" s="1"/>
  <c r="K44" i="15" l="1"/>
  <c r="J45" i="15" s="1"/>
  <c r="N49" i="15"/>
  <c r="M50" i="15" s="1"/>
  <c r="G39" i="15"/>
  <c r="C40" i="15" s="1"/>
  <c r="F80" i="14"/>
  <c r="C81" i="14"/>
  <c r="F81" i="14" s="1"/>
  <c r="C82" i="14" s="1"/>
  <c r="F82" i="14" s="1"/>
  <c r="C83" i="14" s="1"/>
  <c r="F83" i="14" s="1"/>
  <c r="C84" i="14" s="1"/>
  <c r="F84" i="14" s="1"/>
  <c r="C85" i="14" s="1"/>
  <c r="F85" i="14" s="1"/>
  <c r="I85" i="14" s="1"/>
  <c r="N60" i="14"/>
  <c r="M61" i="14"/>
  <c r="R15" i="12"/>
  <c r="X15" i="12" s="1"/>
  <c r="J18" i="12"/>
  <c r="K18" i="12" s="1"/>
  <c r="K17" i="12"/>
  <c r="O16" i="12"/>
  <c r="Q16" i="12" s="1"/>
  <c r="K45" i="15" l="1"/>
  <c r="J46" i="15" s="1"/>
  <c r="N50" i="15"/>
  <c r="M51" i="15" s="1"/>
  <c r="F40" i="15"/>
  <c r="H39" i="15"/>
  <c r="D40" i="15" s="1"/>
  <c r="D86" i="14"/>
  <c r="C86" i="14"/>
  <c r="F86" i="14" s="1"/>
  <c r="N61" i="14"/>
  <c r="M62" i="14"/>
  <c r="Y15" i="12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K46" i="15" l="1"/>
  <c r="J47" i="15" s="1"/>
  <c r="M52" i="15"/>
  <c r="N51" i="15"/>
  <c r="G40" i="15"/>
  <c r="C41" i="15" s="1"/>
  <c r="G86" i="14"/>
  <c r="C87" i="14" s="1"/>
  <c r="F87" i="14" s="1"/>
  <c r="N62" i="14"/>
  <c r="M63" i="14" s="1"/>
  <c r="L20" i="12"/>
  <c r="R17" i="12"/>
  <c r="S17" i="12" s="1"/>
  <c r="J21" i="12"/>
  <c r="K20" i="12"/>
  <c r="O18" i="12"/>
  <c r="Q18" i="12" s="1"/>
  <c r="K47" i="15" l="1"/>
  <c r="J48" i="15" s="1"/>
  <c r="H40" i="15"/>
  <c r="D41" i="15" s="1"/>
  <c r="F41" i="15"/>
  <c r="G41" i="15"/>
  <c r="H41" i="15" s="1"/>
  <c r="D42" i="15" s="1"/>
  <c r="N52" i="15"/>
  <c r="M53" i="15"/>
  <c r="H86" i="14"/>
  <c r="D87" i="14" s="1"/>
  <c r="N63" i="14"/>
  <c r="M64" i="14"/>
  <c r="L21" i="12"/>
  <c r="R18" i="12"/>
  <c r="S18" i="12" s="1"/>
  <c r="J22" i="12"/>
  <c r="K21" i="12"/>
  <c r="O19" i="12"/>
  <c r="Q19" i="12" s="1"/>
  <c r="K48" i="15" l="1"/>
  <c r="J49" i="15" s="1"/>
  <c r="C42" i="15"/>
  <c r="F42" i="15" s="1"/>
  <c r="G42" i="15"/>
  <c r="H42" i="15" s="1"/>
  <c r="D43" i="15" s="1"/>
  <c r="N53" i="15"/>
  <c r="M54" i="15"/>
  <c r="G87" i="14"/>
  <c r="C88" i="14" s="1"/>
  <c r="F88" i="14" s="1"/>
  <c r="N64" i="14"/>
  <c r="M65" i="14"/>
  <c r="L22" i="12"/>
  <c r="R19" i="12"/>
  <c r="S19" i="12" s="1"/>
  <c r="J23" i="12"/>
  <c r="K22" i="12"/>
  <c r="O20" i="12"/>
  <c r="Q20" i="12" s="1"/>
  <c r="K49" i="15" l="1"/>
  <c r="J50" i="15" s="1"/>
  <c r="C43" i="15"/>
  <c r="F43" i="15"/>
  <c r="G43" i="15"/>
  <c r="H43" i="15" s="1"/>
  <c r="D44" i="15" s="1"/>
  <c r="N54" i="15"/>
  <c r="M55" i="15" s="1"/>
  <c r="H87" i="14"/>
  <c r="D88" i="14" s="1"/>
  <c r="G88" i="14" s="1"/>
  <c r="N65" i="14"/>
  <c r="M66" i="14" s="1"/>
  <c r="L23" i="12"/>
  <c r="R20" i="12"/>
  <c r="S20" i="12" s="1"/>
  <c r="J24" i="12"/>
  <c r="K23" i="12"/>
  <c r="O21" i="12"/>
  <c r="Q21" i="12" s="1"/>
  <c r="K50" i="15" l="1"/>
  <c r="J51" i="15" s="1"/>
  <c r="C44" i="15"/>
  <c r="G44" i="15"/>
  <c r="H44" i="15"/>
  <c r="D45" i="15" s="1"/>
  <c r="N55" i="15"/>
  <c r="M56" i="15"/>
  <c r="F44" i="15"/>
  <c r="C45" i="15" s="1"/>
  <c r="C89" i="14"/>
  <c r="H88" i="14"/>
  <c r="D89" i="14" s="1"/>
  <c r="G89" i="14"/>
  <c r="H89" i="14" s="1"/>
  <c r="D90" i="14" s="1"/>
  <c r="G90" i="14" s="1"/>
  <c r="H90" i="14" s="1"/>
  <c r="D91" i="14" s="1"/>
  <c r="G91" i="14" s="1"/>
  <c r="H91" i="14" s="1"/>
  <c r="D92" i="14" s="1"/>
  <c r="G92" i="14" s="1"/>
  <c r="H92" i="14" s="1"/>
  <c r="D93" i="14" s="1"/>
  <c r="G93" i="14" s="1"/>
  <c r="H93" i="14" s="1"/>
  <c r="D94" i="14" s="1"/>
  <c r="F89" i="14"/>
  <c r="C90" i="14" s="1"/>
  <c r="F90" i="14" s="1"/>
  <c r="N66" i="14"/>
  <c r="M67" i="14" s="1"/>
  <c r="L24" i="12"/>
  <c r="R21" i="12"/>
  <c r="S21" i="12" s="1"/>
  <c r="J25" i="12"/>
  <c r="K24" i="12"/>
  <c r="O22" i="12"/>
  <c r="Q22" i="12" s="1"/>
  <c r="K51" i="15" l="1"/>
  <c r="J52" i="15" s="1"/>
  <c r="F45" i="15"/>
  <c r="N56" i="15"/>
  <c r="M57" i="15" s="1"/>
  <c r="G45" i="15"/>
  <c r="H45" i="15" s="1"/>
  <c r="D46" i="15" s="1"/>
  <c r="C91" i="14"/>
  <c r="F91" i="14"/>
  <c r="C92" i="14" s="1"/>
  <c r="G94" i="14"/>
  <c r="H94" i="14" s="1"/>
  <c r="D95" i="14" s="1"/>
  <c r="G95" i="14" s="1"/>
  <c r="H95" i="14" s="1"/>
  <c r="D96" i="14" s="1"/>
  <c r="G96" i="14" s="1"/>
  <c r="H96" i="14" s="1"/>
  <c r="D97" i="14" s="1"/>
  <c r="G97" i="14" s="1"/>
  <c r="H97" i="14" s="1"/>
  <c r="N67" i="14"/>
  <c r="M68" i="14" s="1"/>
  <c r="L25" i="12"/>
  <c r="L26" i="12" s="1"/>
  <c r="L27" i="12" s="1"/>
  <c r="R22" i="12"/>
  <c r="S22" i="12" s="1"/>
  <c r="K26" i="12"/>
  <c r="K25" i="12"/>
  <c r="O23" i="12"/>
  <c r="Q23" i="12" s="1"/>
  <c r="K52" i="15" l="1"/>
  <c r="J53" i="15" s="1"/>
  <c r="C46" i="15"/>
  <c r="N57" i="15"/>
  <c r="M58" i="15" s="1"/>
  <c r="G46" i="15"/>
  <c r="H46" i="15" s="1"/>
  <c r="D47" i="15" s="1"/>
  <c r="F46" i="15"/>
  <c r="C47" i="15" s="1"/>
  <c r="F92" i="14"/>
  <c r="C93" i="14"/>
  <c r="F93" i="14" s="1"/>
  <c r="C94" i="14" s="1"/>
  <c r="F94" i="14" s="1"/>
  <c r="C95" i="14" s="1"/>
  <c r="N68" i="14"/>
  <c r="M69" i="14" s="1"/>
  <c r="R23" i="12"/>
  <c r="S23" i="12" s="1"/>
  <c r="O24" i="12"/>
  <c r="Q24" i="12" s="1"/>
  <c r="K53" i="15" l="1"/>
  <c r="J54" i="15" s="1"/>
  <c r="G47" i="15"/>
  <c r="H47" i="15"/>
  <c r="D48" i="15" s="1"/>
  <c r="N58" i="15"/>
  <c r="M59" i="15" s="1"/>
  <c r="F47" i="15"/>
  <c r="C48" i="15"/>
  <c r="F95" i="14"/>
  <c r="C96" i="14" s="1"/>
  <c r="F96" i="14" s="1"/>
  <c r="C97" i="14" s="1"/>
  <c r="F97" i="14" s="1"/>
  <c r="I97" i="14" s="1"/>
  <c r="N69" i="14"/>
  <c r="M70" i="14"/>
  <c r="J28" i="12"/>
  <c r="L28" i="12" s="1"/>
  <c r="R24" i="12"/>
  <c r="S24" i="12" s="1"/>
  <c r="O25" i="12"/>
  <c r="Q25" i="12" s="1"/>
  <c r="K54" i="15" l="1"/>
  <c r="J55" i="15" s="1"/>
  <c r="N59" i="15"/>
  <c r="M60" i="15" s="1"/>
  <c r="F48" i="15"/>
  <c r="G48" i="15"/>
  <c r="C49" i="15" s="1"/>
  <c r="H48" i="15"/>
  <c r="D49" i="15" s="1"/>
  <c r="D98" i="14"/>
  <c r="C98" i="14"/>
  <c r="F98" i="14" s="1"/>
  <c r="N70" i="14"/>
  <c r="M71" i="14"/>
  <c r="K28" i="12"/>
  <c r="J29" i="12"/>
  <c r="L29" i="12" s="1"/>
  <c r="R25" i="12"/>
  <c r="S25" i="12" s="1"/>
  <c r="O26" i="12"/>
  <c r="Q26" i="12" s="1"/>
  <c r="K55" i="15" l="1"/>
  <c r="J56" i="15" s="1"/>
  <c r="F49" i="15"/>
  <c r="I49" i="15" s="1"/>
  <c r="N60" i="15"/>
  <c r="M61" i="15" s="1"/>
  <c r="G49" i="15"/>
  <c r="H49" i="15" s="1"/>
  <c r="G98" i="14"/>
  <c r="C99" i="14" s="1"/>
  <c r="F99" i="14" s="1"/>
  <c r="N71" i="14"/>
  <c r="M72" i="14" s="1"/>
  <c r="J30" i="12"/>
  <c r="L30" i="12" s="1"/>
  <c r="K29" i="12"/>
  <c r="R26" i="12"/>
  <c r="S26" i="12" s="1"/>
  <c r="O27" i="12"/>
  <c r="Q27" i="12" s="1"/>
  <c r="K56" i="15" l="1"/>
  <c r="J57" i="15" s="1"/>
  <c r="N61" i="15"/>
  <c r="M62" i="15"/>
  <c r="H98" i="14"/>
  <c r="D99" i="14" s="1"/>
  <c r="N72" i="14"/>
  <c r="M73" i="14"/>
  <c r="O28" i="12"/>
  <c r="Q28" i="12" s="1"/>
  <c r="J31" i="12"/>
  <c r="L31" i="12" s="1"/>
  <c r="K30" i="12"/>
  <c r="K57" i="15" l="1"/>
  <c r="J58" i="15" s="1"/>
  <c r="G50" i="15"/>
  <c r="H50" i="15" s="1"/>
  <c r="D51" i="15" s="1"/>
  <c r="F50" i="15"/>
  <c r="N62" i="15"/>
  <c r="M63" i="15"/>
  <c r="G99" i="14"/>
  <c r="C100" i="14" s="1"/>
  <c r="F100" i="14" s="1"/>
  <c r="N73" i="14"/>
  <c r="M74" i="14" s="1"/>
  <c r="R27" i="12"/>
  <c r="R28" i="12"/>
  <c r="S28" i="12" s="1"/>
  <c r="O29" i="12"/>
  <c r="J32" i="12"/>
  <c r="L32" i="12" s="1"/>
  <c r="K31" i="12"/>
  <c r="K58" i="15" l="1"/>
  <c r="J59" i="15" s="1"/>
  <c r="C51" i="15"/>
  <c r="F51" i="15" s="1"/>
  <c r="G51" i="15"/>
  <c r="H51" i="15" s="1"/>
  <c r="D52" i="15" s="1"/>
  <c r="N63" i="15"/>
  <c r="M64" i="15" s="1"/>
  <c r="H99" i="14"/>
  <c r="D100" i="14" s="1"/>
  <c r="G100" i="14" s="1"/>
  <c r="C101" i="14" s="1"/>
  <c r="F101" i="14" s="1"/>
  <c r="N74" i="14"/>
  <c r="M75" i="14" s="1"/>
  <c r="S27" i="12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K59" i="15" l="1"/>
  <c r="J60" i="15" s="1"/>
  <c r="C52" i="15"/>
  <c r="F52" i="15" s="1"/>
  <c r="N64" i="15"/>
  <c r="M65" i="15"/>
  <c r="G52" i="15"/>
  <c r="H52" i="15" s="1"/>
  <c r="D53" i="15" s="1"/>
  <c r="H100" i="14"/>
  <c r="D101" i="14" s="1"/>
  <c r="G101" i="14"/>
  <c r="C102" i="14" s="1"/>
  <c r="F102" i="14" s="1"/>
  <c r="N75" i="14"/>
  <c r="M76" i="14" s="1"/>
  <c r="Z27" i="12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K60" i="15" l="1"/>
  <c r="J61" i="15" s="1"/>
  <c r="C53" i="15"/>
  <c r="G53" i="15"/>
  <c r="H53" i="15"/>
  <c r="D54" i="15" s="1"/>
  <c r="F53" i="15"/>
  <c r="C54" i="15" s="1"/>
  <c r="N65" i="15"/>
  <c r="M66" i="15"/>
  <c r="H101" i="14"/>
  <c r="D102" i="14" s="1"/>
  <c r="G102" i="14"/>
  <c r="C103" i="14" s="1"/>
  <c r="F103" i="14" s="1"/>
  <c r="H102" i="14"/>
  <c r="D103" i="14" s="1"/>
  <c r="N76" i="14"/>
  <c r="M77" i="14" s="1"/>
  <c r="J35" i="12"/>
  <c r="L35" i="12" s="1"/>
  <c r="K34" i="12"/>
  <c r="O33" i="12"/>
  <c r="Q33" i="12" s="1"/>
  <c r="R32" i="12"/>
  <c r="S32" i="12" s="1"/>
  <c r="K61" i="15" l="1"/>
  <c r="J62" i="15" s="1"/>
  <c r="F54" i="15"/>
  <c r="N66" i="15"/>
  <c r="M67" i="15"/>
  <c r="G54" i="15"/>
  <c r="H54" i="15" s="1"/>
  <c r="D55" i="15" s="1"/>
  <c r="G103" i="14"/>
  <c r="C104" i="14" s="1"/>
  <c r="F104" i="14" s="1"/>
  <c r="N77" i="14"/>
  <c r="M78" i="14" s="1"/>
  <c r="K35" i="12"/>
  <c r="J36" i="12"/>
  <c r="L36" i="12" s="1"/>
  <c r="O34" i="12"/>
  <c r="Q34" i="12" s="1"/>
  <c r="R33" i="12"/>
  <c r="S33" i="12" s="1"/>
  <c r="K62" i="15" l="1"/>
  <c r="J63" i="15" s="1"/>
  <c r="C55" i="15"/>
  <c r="G55" i="15"/>
  <c r="H55" i="15" s="1"/>
  <c r="D56" i="15" s="1"/>
  <c r="F55" i="15"/>
  <c r="C56" i="15" s="1"/>
  <c r="N67" i="15"/>
  <c r="M68" i="15" s="1"/>
  <c r="H103" i="14"/>
  <c r="D104" i="14" s="1"/>
  <c r="G104" i="14" s="1"/>
  <c r="H104" i="14" s="1"/>
  <c r="D105" i="14" s="1"/>
  <c r="G105" i="14" s="1"/>
  <c r="H105" i="14" s="1"/>
  <c r="D106" i="14" s="1"/>
  <c r="G106" i="14" s="1"/>
  <c r="H106" i="14" s="1"/>
  <c r="D107" i="14" s="1"/>
  <c r="N78" i="14"/>
  <c r="M79" i="14"/>
  <c r="K36" i="12"/>
  <c r="J37" i="12"/>
  <c r="K37" i="12" s="1"/>
  <c r="O35" i="12"/>
  <c r="Q35" i="12" s="1"/>
  <c r="R34" i="12"/>
  <c r="S34" i="12" s="1"/>
  <c r="K63" i="15" l="1"/>
  <c r="J64" i="15" s="1"/>
  <c r="N68" i="15"/>
  <c r="M69" i="15" s="1"/>
  <c r="F56" i="15"/>
  <c r="G56" i="15"/>
  <c r="C57" i="15" s="1"/>
  <c r="G107" i="14"/>
  <c r="H107" i="14"/>
  <c r="D108" i="14" s="1"/>
  <c r="C105" i="14"/>
  <c r="F105" i="14" s="1"/>
  <c r="C106" i="14" s="1"/>
  <c r="F106" i="14" s="1"/>
  <c r="C107" i="14" s="1"/>
  <c r="F107" i="14" s="1"/>
  <c r="N79" i="14"/>
  <c r="M80" i="14" s="1"/>
  <c r="L37" i="12"/>
  <c r="L38" i="12" s="1"/>
  <c r="L39" i="12" s="1"/>
  <c r="O36" i="12"/>
  <c r="Q36" i="12" s="1"/>
  <c r="R35" i="12"/>
  <c r="S35" i="12" s="1"/>
  <c r="K64" i="15" l="1"/>
  <c r="J65" i="15" s="1"/>
  <c r="F57" i="15"/>
  <c r="N69" i="15"/>
  <c r="M70" i="15"/>
  <c r="H56" i="15"/>
  <c r="D57" i="15" s="1"/>
  <c r="G108" i="14"/>
  <c r="H108" i="14"/>
  <c r="D109" i="14" s="1"/>
  <c r="G109" i="14" s="1"/>
  <c r="H109" i="14" s="1"/>
  <c r="C108" i="14"/>
  <c r="F108" i="14" s="1"/>
  <c r="N80" i="14"/>
  <c r="M81" i="14"/>
  <c r="J40" i="12"/>
  <c r="L40" i="12" s="1"/>
  <c r="O37" i="12"/>
  <c r="Q37" i="12" s="1"/>
  <c r="R36" i="12"/>
  <c r="S36" i="12" s="1"/>
  <c r="K65" i="15" l="1"/>
  <c r="J66" i="15" s="1"/>
  <c r="G57" i="15"/>
  <c r="C58" i="15" s="1"/>
  <c r="N70" i="15"/>
  <c r="M71" i="15" s="1"/>
  <c r="C109" i="14"/>
  <c r="F109" i="14" s="1"/>
  <c r="I109" i="14" s="1"/>
  <c r="N81" i="14"/>
  <c r="M82" i="14" s="1"/>
  <c r="K40" i="12"/>
  <c r="J41" i="12"/>
  <c r="L41" i="12" s="1"/>
  <c r="O38" i="12"/>
  <c r="Q38" i="12" s="1"/>
  <c r="R37" i="12"/>
  <c r="S37" i="12" s="1"/>
  <c r="K66" i="15" l="1"/>
  <c r="J67" i="15" s="1"/>
  <c r="H57" i="15"/>
  <c r="D58" i="15" s="1"/>
  <c r="M72" i="15"/>
  <c r="N71" i="15"/>
  <c r="G58" i="15"/>
  <c r="H58" i="15" s="1"/>
  <c r="D59" i="15" s="1"/>
  <c r="F58" i="15"/>
  <c r="C59" i="15" s="1"/>
  <c r="C110" i="14"/>
  <c r="D110" i="14"/>
  <c r="G110" i="14" s="1"/>
  <c r="H110" i="14" s="1"/>
  <c r="D111" i="14" s="1"/>
  <c r="G111" i="14" s="1"/>
  <c r="H111" i="14" s="1"/>
  <c r="D112" i="14" s="1"/>
  <c r="N82" i="14"/>
  <c r="M83" i="14" s="1"/>
  <c r="K41" i="12"/>
  <c r="J42" i="12"/>
  <c r="L42" i="12" s="1"/>
  <c r="O39" i="12"/>
  <c r="Q39" i="12" s="1"/>
  <c r="R38" i="12"/>
  <c r="S38" i="12" s="1"/>
  <c r="K67" i="15" l="1"/>
  <c r="J68" i="15" s="1"/>
  <c r="F59" i="15"/>
  <c r="G59" i="15"/>
  <c r="H59" i="15" s="1"/>
  <c r="D60" i="15" s="1"/>
  <c r="N72" i="15"/>
  <c r="M73" i="15" s="1"/>
  <c r="G112" i="14"/>
  <c r="H112" i="14" s="1"/>
  <c r="D113" i="14" s="1"/>
  <c r="G113" i="14" s="1"/>
  <c r="H113" i="14" s="1"/>
  <c r="D114" i="14" s="1"/>
  <c r="F110" i="14"/>
  <c r="C111" i="14" s="1"/>
  <c r="N83" i="14"/>
  <c r="M84" i="14"/>
  <c r="O40" i="12"/>
  <c r="Q40" i="12" s="1"/>
  <c r="J43" i="12"/>
  <c r="L43" i="12" s="1"/>
  <c r="K42" i="12"/>
  <c r="K68" i="15" l="1"/>
  <c r="J69" i="15" s="1"/>
  <c r="C60" i="15"/>
  <c r="N73" i="15"/>
  <c r="M74" i="15"/>
  <c r="G60" i="15"/>
  <c r="H60" i="15" s="1"/>
  <c r="D61" i="15" s="1"/>
  <c r="F60" i="15"/>
  <c r="C61" i="15" s="1"/>
  <c r="G114" i="14"/>
  <c r="H114" i="14" s="1"/>
  <c r="D115" i="14" s="1"/>
  <c r="G115" i="14" s="1"/>
  <c r="H115" i="14" s="1"/>
  <c r="D116" i="14" s="1"/>
  <c r="G116" i="14" s="1"/>
  <c r="H116" i="14" s="1"/>
  <c r="D117" i="14" s="1"/>
  <c r="G117" i="14" s="1"/>
  <c r="H117" i="14" s="1"/>
  <c r="D118" i="14" s="1"/>
  <c r="F111" i="14"/>
  <c r="C112" i="14" s="1"/>
  <c r="F112" i="14" s="1"/>
  <c r="C113" i="14" s="1"/>
  <c r="N84" i="14"/>
  <c r="M85" i="14"/>
  <c r="R39" i="12"/>
  <c r="O41" i="12"/>
  <c r="Q41" i="12" s="1"/>
  <c r="K43" i="12"/>
  <c r="J44" i="12"/>
  <c r="L44" i="12" s="1"/>
  <c r="K69" i="15" l="1"/>
  <c r="J70" i="15" s="1"/>
  <c r="G61" i="15"/>
  <c r="H61" i="15" s="1"/>
  <c r="F61" i="15"/>
  <c r="I61" i="15" s="1"/>
  <c r="N74" i="15"/>
  <c r="M75" i="15"/>
  <c r="G118" i="14"/>
  <c r="H118" i="14" s="1"/>
  <c r="D119" i="14" s="1"/>
  <c r="F113" i="14"/>
  <c r="C114" i="14" s="1"/>
  <c r="F114" i="14" s="1"/>
  <c r="C115" i="14" s="1"/>
  <c r="F115" i="14" s="1"/>
  <c r="C116" i="14" s="1"/>
  <c r="F116" i="14" s="1"/>
  <c r="C117" i="14" s="1"/>
  <c r="F117" i="14" s="1"/>
  <c r="C118" i="14" s="1"/>
  <c r="N85" i="14"/>
  <c r="M86" i="14"/>
  <c r="S39" i="12"/>
  <c r="T39" i="12" s="1"/>
  <c r="AA39" i="12"/>
  <c r="AB39" i="12" s="1"/>
  <c r="X39" i="12"/>
  <c r="Y39" i="12" s="1"/>
  <c r="R40" i="12"/>
  <c r="S40" i="12" s="1"/>
  <c r="O42" i="12"/>
  <c r="Z39" i="12"/>
  <c r="J45" i="12"/>
  <c r="L45" i="12" s="1"/>
  <c r="K44" i="12"/>
  <c r="K70" i="15" l="1"/>
  <c r="J71" i="15" s="1"/>
  <c r="N75" i="15"/>
  <c r="M76" i="15"/>
  <c r="F118" i="14"/>
  <c r="C119" i="14" s="1"/>
  <c r="F119" i="14" s="1"/>
  <c r="G119" i="14"/>
  <c r="H119" i="14" s="1"/>
  <c r="D120" i="14" s="1"/>
  <c r="G120" i="14" s="1"/>
  <c r="H120" i="14" s="1"/>
  <c r="D121" i="14" s="1"/>
  <c r="G121" i="14" s="1"/>
  <c r="H121" i="14" s="1"/>
  <c r="N86" i="14"/>
  <c r="M87" i="14"/>
  <c r="Q42" i="12"/>
  <c r="R42" i="12" s="1"/>
  <c r="S42" i="12" s="1"/>
  <c r="R41" i="12"/>
  <c r="S41" i="12" s="1"/>
  <c r="K45" i="12"/>
  <c r="J46" i="12"/>
  <c r="L46" i="12" s="1"/>
  <c r="K71" i="15" l="1"/>
  <c r="J72" i="15" s="1"/>
  <c r="N76" i="15"/>
  <c r="M77" i="15" s="1"/>
  <c r="F62" i="15"/>
  <c r="G62" i="15"/>
  <c r="H62" i="15" s="1"/>
  <c r="D63" i="15" s="1"/>
  <c r="C120" i="14"/>
  <c r="F120" i="14" s="1"/>
  <c r="C121" i="14" s="1"/>
  <c r="F121" i="14" s="1"/>
  <c r="I121" i="14" s="1"/>
  <c r="N87" i="14"/>
  <c r="M88" i="14"/>
  <c r="O43" i="12"/>
  <c r="Q43" i="12" s="1"/>
  <c r="J47" i="12"/>
  <c r="L47" i="12" s="1"/>
  <c r="K46" i="12"/>
  <c r="K72" i="15" l="1"/>
  <c r="J73" i="15" s="1"/>
  <c r="C63" i="15"/>
  <c r="G63" i="15"/>
  <c r="H63" i="15" s="1"/>
  <c r="D64" i="15" s="1"/>
  <c r="F63" i="15"/>
  <c r="N77" i="15"/>
  <c r="M78" i="15" s="1"/>
  <c r="N88" i="14"/>
  <c r="M89" i="14"/>
  <c r="R43" i="12"/>
  <c r="S43" i="12" s="1"/>
  <c r="O44" i="12"/>
  <c r="Q44" i="12" s="1"/>
  <c r="O45" i="12" s="1"/>
  <c r="Q45" i="12" s="1"/>
  <c r="R45" i="12" s="1"/>
  <c r="S45" i="12" s="1"/>
  <c r="K47" i="12"/>
  <c r="J48" i="12"/>
  <c r="L48" i="12" s="1"/>
  <c r="K73" i="15" l="1"/>
  <c r="J74" i="15" s="1"/>
  <c r="C64" i="15"/>
  <c r="F64" i="15" s="1"/>
  <c r="N78" i="15"/>
  <c r="M79" i="15"/>
  <c r="G64" i="15"/>
  <c r="H64" i="15" s="1"/>
  <c r="D65" i="15" s="1"/>
  <c r="N89" i="14"/>
  <c r="M90" i="14" s="1"/>
  <c r="R44" i="12"/>
  <c r="S44" i="12" s="1"/>
  <c r="O46" i="12"/>
  <c r="Q46" i="12" s="1"/>
  <c r="R46" i="12" s="1"/>
  <c r="S46" i="12" s="1"/>
  <c r="J49" i="12"/>
  <c r="K49" i="12" s="1"/>
  <c r="K48" i="12"/>
  <c r="K74" i="15" l="1"/>
  <c r="J75" i="15" s="1"/>
  <c r="C65" i="15"/>
  <c r="F65" i="15" s="1"/>
  <c r="G65" i="15"/>
  <c r="H65" i="15" s="1"/>
  <c r="D66" i="15" s="1"/>
  <c r="N79" i="15"/>
  <c r="M80" i="15" s="1"/>
  <c r="N90" i="14"/>
  <c r="M91" i="14" s="1"/>
  <c r="O47" i="12"/>
  <c r="Q47" i="12" s="1"/>
  <c r="L49" i="12"/>
  <c r="L50" i="12" s="1"/>
  <c r="L51" i="12" s="1"/>
  <c r="J76" i="15" l="1"/>
  <c r="K75" i="15"/>
  <c r="C66" i="15"/>
  <c r="N80" i="15"/>
  <c r="M81" i="15" s="1"/>
  <c r="F66" i="15"/>
  <c r="G66" i="15"/>
  <c r="H66" i="15" s="1"/>
  <c r="D67" i="15" s="1"/>
  <c r="N91" i="14"/>
  <c r="M92" i="14" s="1"/>
  <c r="O48" i="12"/>
  <c r="Q48" i="12" s="1"/>
  <c r="J52" i="12"/>
  <c r="L52" i="12" s="1"/>
  <c r="K76" i="15" l="1"/>
  <c r="J77" i="15" s="1"/>
  <c r="C67" i="15"/>
  <c r="F67" i="15" s="1"/>
  <c r="N81" i="15"/>
  <c r="M82" i="15" s="1"/>
  <c r="G67" i="15"/>
  <c r="H67" i="15" s="1"/>
  <c r="D68" i="15" s="1"/>
  <c r="N92" i="14"/>
  <c r="M93" i="14" s="1"/>
  <c r="R48" i="12"/>
  <c r="S48" i="12" s="1"/>
  <c r="R47" i="12"/>
  <c r="S47" i="12" s="1"/>
  <c r="K52" i="12"/>
  <c r="J53" i="12"/>
  <c r="L53" i="12" s="1"/>
  <c r="K77" i="15" l="1"/>
  <c r="J78" i="15" s="1"/>
  <c r="C68" i="15"/>
  <c r="G68" i="15"/>
  <c r="H68" i="15" s="1"/>
  <c r="D69" i="15" s="1"/>
  <c r="N82" i="15"/>
  <c r="M83" i="15"/>
  <c r="F68" i="15"/>
  <c r="C69" i="15" s="1"/>
  <c r="N93" i="14"/>
  <c r="M94" i="14" s="1"/>
  <c r="O49" i="12"/>
  <c r="Q49" i="12" s="1"/>
  <c r="K53" i="12"/>
  <c r="J54" i="12"/>
  <c r="L54" i="12" s="1"/>
  <c r="K78" i="15" l="1"/>
  <c r="J79" i="15" s="1"/>
  <c r="F69" i="15"/>
  <c r="G69" i="15"/>
  <c r="N83" i="15"/>
  <c r="M84" i="15" s="1"/>
  <c r="N94" i="14"/>
  <c r="M95" i="14" s="1"/>
  <c r="O50" i="12"/>
  <c r="Q50" i="12" s="1"/>
  <c r="R49" i="12"/>
  <c r="S49" i="12" s="1"/>
  <c r="K54" i="12"/>
  <c r="J55" i="12"/>
  <c r="L55" i="12" s="1"/>
  <c r="K79" i="15" l="1"/>
  <c r="J80" i="15" s="1"/>
  <c r="C70" i="15"/>
  <c r="F70" i="15" s="1"/>
  <c r="N84" i="15"/>
  <c r="M85" i="15"/>
  <c r="H69" i="15"/>
  <c r="D70" i="15" s="1"/>
  <c r="N95" i="14"/>
  <c r="M96" i="14"/>
  <c r="R50" i="12"/>
  <c r="S50" i="12" s="1"/>
  <c r="O51" i="12"/>
  <c r="Q51" i="12" s="1"/>
  <c r="J56" i="12"/>
  <c r="L56" i="12" s="1"/>
  <c r="K55" i="12"/>
  <c r="K80" i="15" l="1"/>
  <c r="J81" i="15" s="1"/>
  <c r="G70" i="15"/>
  <c r="C71" i="15" s="1"/>
  <c r="N85" i="15"/>
  <c r="M86" i="15" s="1"/>
  <c r="N96" i="14"/>
  <c r="M97" i="14" s="1"/>
  <c r="R51" i="12"/>
  <c r="O52" i="12"/>
  <c r="Q52" i="12" s="1"/>
  <c r="K56" i="12"/>
  <c r="J57" i="12"/>
  <c r="L57" i="12" s="1"/>
  <c r="K81" i="15" l="1"/>
  <c r="J82" i="15" s="1"/>
  <c r="H70" i="15"/>
  <c r="D71" i="15" s="1"/>
  <c r="G71" i="15" s="1"/>
  <c r="H71" i="15" s="1"/>
  <c r="D72" i="15" s="1"/>
  <c r="N86" i="15"/>
  <c r="M87" i="15" s="1"/>
  <c r="F71" i="15"/>
  <c r="N97" i="14"/>
  <c r="M98" i="14"/>
  <c r="AA51" i="12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K82" i="15" l="1"/>
  <c r="J83" i="15" s="1"/>
  <c r="C72" i="15"/>
  <c r="F72" i="15" s="1"/>
  <c r="C73" i="15" s="1"/>
  <c r="G72" i="15"/>
  <c r="H72" i="15" s="1"/>
  <c r="D73" i="15" s="1"/>
  <c r="N87" i="15"/>
  <c r="M88" i="15"/>
  <c r="N98" i="14"/>
  <c r="M99" i="14" s="1"/>
  <c r="Z51" i="12"/>
  <c r="Y51" i="12"/>
  <c r="R53" i="12"/>
  <c r="S53" i="12" s="1"/>
  <c r="O54" i="12"/>
  <c r="Q54" i="12" s="1"/>
  <c r="J59" i="12"/>
  <c r="L59" i="12" s="1"/>
  <c r="K58" i="12"/>
  <c r="K83" i="15" l="1"/>
  <c r="J84" i="15" s="1"/>
  <c r="G73" i="15"/>
  <c r="H73" i="15" s="1"/>
  <c r="N88" i="15"/>
  <c r="M89" i="15"/>
  <c r="F73" i="15"/>
  <c r="I73" i="15" s="1"/>
  <c r="N99" i="14"/>
  <c r="M100" i="14" s="1"/>
  <c r="O55" i="12"/>
  <c r="Q55" i="12" s="1"/>
  <c r="R54" i="12"/>
  <c r="S54" i="12" s="1"/>
  <c r="J60" i="12"/>
  <c r="L60" i="12" s="1"/>
  <c r="K59" i="12"/>
  <c r="K84" i="15" l="1"/>
  <c r="J85" i="15" s="1"/>
  <c r="N89" i="15"/>
  <c r="M90" i="15" s="1"/>
  <c r="N100" i="14"/>
  <c r="M101" i="14" s="1"/>
  <c r="O56" i="12"/>
  <c r="Q56" i="12" s="1"/>
  <c r="R55" i="12"/>
  <c r="S55" i="12" s="1"/>
  <c r="J61" i="12"/>
  <c r="K61" i="12" s="1"/>
  <c r="K60" i="12"/>
  <c r="K85" i="15" l="1"/>
  <c r="J86" i="15" s="1"/>
  <c r="N90" i="15"/>
  <c r="M91" i="15" s="1"/>
  <c r="F74" i="15"/>
  <c r="G74" i="15"/>
  <c r="H74" i="15" s="1"/>
  <c r="D75" i="15" s="1"/>
  <c r="N101" i="14"/>
  <c r="M102" i="14" s="1"/>
  <c r="R56" i="12"/>
  <c r="S56" i="12" s="1"/>
  <c r="O57" i="12"/>
  <c r="Q57" i="12" s="1"/>
  <c r="L61" i="12"/>
  <c r="L62" i="12" s="1"/>
  <c r="L63" i="12" s="1"/>
  <c r="J64" i="12" s="1"/>
  <c r="K86" i="15" l="1"/>
  <c r="J87" i="15" s="1"/>
  <c r="C75" i="15"/>
  <c r="F75" i="15" s="1"/>
  <c r="N91" i="15"/>
  <c r="M92" i="15"/>
  <c r="G75" i="15"/>
  <c r="H75" i="15" s="1"/>
  <c r="D76" i="15" s="1"/>
  <c r="N102" i="14"/>
  <c r="M103" i="14" s="1"/>
  <c r="R57" i="12"/>
  <c r="S57" i="12" s="1"/>
  <c r="O58" i="12"/>
  <c r="Q58" i="12" s="1"/>
  <c r="L64" i="12"/>
  <c r="J65" i="12"/>
  <c r="K64" i="12"/>
  <c r="K87" i="15" l="1"/>
  <c r="J88" i="15" s="1"/>
  <c r="C76" i="15"/>
  <c r="F76" i="15" s="1"/>
  <c r="G76" i="15"/>
  <c r="H76" i="15" s="1"/>
  <c r="D77" i="15" s="1"/>
  <c r="N92" i="15"/>
  <c r="M93" i="15" s="1"/>
  <c r="N103" i="14"/>
  <c r="M104" i="14" s="1"/>
  <c r="O59" i="12"/>
  <c r="Q59" i="12" s="1"/>
  <c r="R58" i="12"/>
  <c r="S58" i="12" s="1"/>
  <c r="L65" i="12"/>
  <c r="J66" i="12"/>
  <c r="K65" i="12"/>
  <c r="K88" i="15" l="1"/>
  <c r="J89" i="15" s="1"/>
  <c r="C77" i="15"/>
  <c r="F77" i="15" s="1"/>
  <c r="N93" i="15"/>
  <c r="M94" i="15" s="1"/>
  <c r="G77" i="15"/>
  <c r="H77" i="15" s="1"/>
  <c r="D78" i="15" s="1"/>
  <c r="N104" i="14"/>
  <c r="M105" i="14" s="1"/>
  <c r="R59" i="12"/>
  <c r="S59" i="12" s="1"/>
  <c r="O60" i="12"/>
  <c r="Q60" i="12" s="1"/>
  <c r="L66" i="12"/>
  <c r="K66" i="12"/>
  <c r="J67" i="12"/>
  <c r="K89" i="15" l="1"/>
  <c r="J90" i="15" s="1"/>
  <c r="C78" i="15"/>
  <c r="F78" i="15"/>
  <c r="G78" i="15"/>
  <c r="N94" i="15"/>
  <c r="M95" i="15" s="1"/>
  <c r="N105" i="14"/>
  <c r="M106" i="14" s="1"/>
  <c r="R60" i="12"/>
  <c r="S60" i="12" s="1"/>
  <c r="O61" i="12"/>
  <c r="Q61" i="12" s="1"/>
  <c r="L67" i="12"/>
  <c r="J68" i="12"/>
  <c r="K67" i="12"/>
  <c r="K90" i="15" l="1"/>
  <c r="J91" i="15" s="1"/>
  <c r="C79" i="15"/>
  <c r="F79" i="15" s="1"/>
  <c r="N95" i="15"/>
  <c r="M96" i="15"/>
  <c r="H78" i="15"/>
  <c r="D79" i="15" s="1"/>
  <c r="N106" i="14"/>
  <c r="M107" i="14" s="1"/>
  <c r="O62" i="12"/>
  <c r="Q62" i="12" s="1"/>
  <c r="R61" i="12"/>
  <c r="S61" i="12" s="1"/>
  <c r="L68" i="12"/>
  <c r="J69" i="12"/>
  <c r="K68" i="12"/>
  <c r="K91" i="15" l="1"/>
  <c r="J92" i="15" s="1"/>
  <c r="G79" i="15"/>
  <c r="C80" i="15" s="1"/>
  <c r="N96" i="15"/>
  <c r="M97" i="15"/>
  <c r="N107" i="14"/>
  <c r="M108" i="14" s="1"/>
  <c r="R62" i="12"/>
  <c r="S62" i="12" s="1"/>
  <c r="O63" i="12"/>
  <c r="Q63" i="12" s="1"/>
  <c r="L69" i="12"/>
  <c r="K69" i="12"/>
  <c r="J70" i="12"/>
  <c r="K92" i="15" l="1"/>
  <c r="J93" i="15" s="1"/>
  <c r="F80" i="15"/>
  <c r="H79" i="15"/>
  <c r="D80" i="15" s="1"/>
  <c r="N97" i="15"/>
  <c r="M98" i="15" s="1"/>
  <c r="N108" i="14"/>
  <c r="M109" i="14" s="1"/>
  <c r="L70" i="12"/>
  <c r="R63" i="12"/>
  <c r="AA63" i="12" s="1"/>
  <c r="AB63" i="12" s="1"/>
  <c r="O64" i="12"/>
  <c r="Q64" i="12" s="1"/>
  <c r="K70" i="12"/>
  <c r="J71" i="12"/>
  <c r="L71" i="12" s="1"/>
  <c r="K93" i="15" l="1"/>
  <c r="J94" i="15" s="1"/>
  <c r="N98" i="15"/>
  <c r="M99" i="15" s="1"/>
  <c r="G80" i="15"/>
  <c r="C81" i="15" s="1"/>
  <c r="N109" i="14"/>
  <c r="M110" i="14" s="1"/>
  <c r="X63" i="12"/>
  <c r="S63" i="12"/>
  <c r="T63" i="12" s="1"/>
  <c r="R64" i="12"/>
  <c r="S64" i="12" s="1"/>
  <c r="O65" i="12"/>
  <c r="Q65" i="12" s="1"/>
  <c r="K71" i="12"/>
  <c r="J72" i="12"/>
  <c r="L72" i="12" s="1"/>
  <c r="K94" i="15" l="1"/>
  <c r="J95" i="15" s="1"/>
  <c r="F81" i="15"/>
  <c r="N99" i="15"/>
  <c r="M100" i="15" s="1"/>
  <c r="H80" i="15"/>
  <c r="D81" i="15" s="1"/>
  <c r="N110" i="14"/>
  <c r="M111" i="14" s="1"/>
  <c r="O66" i="12"/>
  <c r="Q66" i="12" s="1"/>
  <c r="R65" i="12"/>
  <c r="S65" i="12" s="1"/>
  <c r="Z63" i="12"/>
  <c r="Y63" i="12"/>
  <c r="K72" i="12"/>
  <c r="J73" i="12"/>
  <c r="K73" i="12" s="1"/>
  <c r="K95" i="15" l="1"/>
  <c r="J96" i="15" s="1"/>
  <c r="N100" i="15"/>
  <c r="M101" i="15"/>
  <c r="G81" i="15"/>
  <c r="C82" i="15" s="1"/>
  <c r="N111" i="14"/>
  <c r="M112" i="14" s="1"/>
  <c r="R66" i="12"/>
  <c r="S66" i="12" s="1"/>
  <c r="O67" i="12"/>
  <c r="Q67" i="12" s="1"/>
  <c r="L73" i="12"/>
  <c r="L74" i="12" s="1"/>
  <c r="L75" i="12" s="1"/>
  <c r="K96" i="15" l="1"/>
  <c r="J97" i="15" s="1"/>
  <c r="F82" i="15"/>
  <c r="H81" i="15"/>
  <c r="D82" i="15" s="1"/>
  <c r="N101" i="15"/>
  <c r="M102" i="15" s="1"/>
  <c r="N112" i="14"/>
  <c r="M113" i="14" s="1"/>
  <c r="O68" i="12"/>
  <c r="Q68" i="12" s="1"/>
  <c r="R67" i="12"/>
  <c r="S67" i="12" s="1"/>
  <c r="J76" i="12"/>
  <c r="L76" i="12" s="1"/>
  <c r="K97" i="15" l="1"/>
  <c r="J98" i="15" s="1"/>
  <c r="N102" i="15"/>
  <c r="M103" i="15" s="1"/>
  <c r="G82" i="15"/>
  <c r="C83" i="15" s="1"/>
  <c r="N113" i="14"/>
  <c r="M114" i="14" s="1"/>
  <c r="O69" i="12"/>
  <c r="Q69" i="12" s="1"/>
  <c r="R68" i="12"/>
  <c r="S68" i="12" s="1"/>
  <c r="J77" i="12"/>
  <c r="L77" i="12" s="1"/>
  <c r="K76" i="12"/>
  <c r="K98" i="15" l="1"/>
  <c r="J99" i="15" s="1"/>
  <c r="N103" i="15"/>
  <c r="M104" i="15" s="1"/>
  <c r="F83" i="15"/>
  <c r="H82" i="15"/>
  <c r="D83" i="15" s="1"/>
  <c r="N114" i="14"/>
  <c r="M115" i="14" s="1"/>
  <c r="R69" i="12"/>
  <c r="S69" i="12" s="1"/>
  <c r="O70" i="12"/>
  <c r="Q70" i="12" s="1"/>
  <c r="K77" i="12"/>
  <c r="J78" i="12"/>
  <c r="K99" i="15" l="1"/>
  <c r="J100" i="15" s="1"/>
  <c r="N104" i="15"/>
  <c r="M105" i="15"/>
  <c r="G83" i="15"/>
  <c r="C84" i="15" s="1"/>
  <c r="H83" i="15"/>
  <c r="D84" i="15" s="1"/>
  <c r="N115" i="14"/>
  <c r="M116" i="14"/>
  <c r="R70" i="12"/>
  <c r="S70" i="12" s="1"/>
  <c r="O71" i="12"/>
  <c r="Q71" i="12" s="1"/>
  <c r="J79" i="12"/>
  <c r="K78" i="12"/>
  <c r="L78" i="12"/>
  <c r="K100" i="15" l="1"/>
  <c r="J101" i="15" s="1"/>
  <c r="G84" i="15"/>
  <c r="H84" i="15" s="1"/>
  <c r="D85" i="15" s="1"/>
  <c r="F84" i="15"/>
  <c r="C85" i="15" s="1"/>
  <c r="N105" i="15"/>
  <c r="M106" i="15"/>
  <c r="N116" i="14"/>
  <c r="M117" i="14" s="1"/>
  <c r="R71" i="12"/>
  <c r="S71" i="12" s="1"/>
  <c r="O72" i="12"/>
  <c r="Q72" i="12" s="1"/>
  <c r="L79" i="12"/>
  <c r="K79" i="12"/>
  <c r="J80" i="12"/>
  <c r="K101" i="15" l="1"/>
  <c r="J102" i="15" s="1"/>
  <c r="F85" i="15"/>
  <c r="I85" i="15" s="1"/>
  <c r="G85" i="15"/>
  <c r="H85" i="15" s="1"/>
  <c r="N106" i="15"/>
  <c r="M107" i="15" s="1"/>
  <c r="N117" i="14"/>
  <c r="M118" i="14" s="1"/>
  <c r="O73" i="12"/>
  <c r="Q73" i="12" s="1"/>
  <c r="R72" i="12"/>
  <c r="S72" i="12" s="1"/>
  <c r="K80" i="12"/>
  <c r="J81" i="12"/>
  <c r="L80" i="12"/>
  <c r="L81" i="12" s="1"/>
  <c r="K102" i="15" l="1"/>
  <c r="J103" i="15" s="1"/>
  <c r="N107" i="15"/>
  <c r="M108" i="15" s="1"/>
  <c r="N118" i="14"/>
  <c r="M119" i="14"/>
  <c r="R73" i="12"/>
  <c r="S73" i="12" s="1"/>
  <c r="O74" i="12"/>
  <c r="Q74" i="12" s="1"/>
  <c r="K81" i="12"/>
  <c r="J82" i="12"/>
  <c r="K103" i="15" l="1"/>
  <c r="J104" i="15" s="1"/>
  <c r="N108" i="15"/>
  <c r="M109" i="15"/>
  <c r="F86" i="15"/>
  <c r="G86" i="15"/>
  <c r="H86" i="15" s="1"/>
  <c r="D87" i="15" s="1"/>
  <c r="N119" i="14"/>
  <c r="M120" i="14" s="1"/>
  <c r="O75" i="12"/>
  <c r="Q75" i="12" s="1"/>
  <c r="R74" i="12"/>
  <c r="S74" i="12" s="1"/>
  <c r="J83" i="12"/>
  <c r="K82" i="12"/>
  <c r="L82" i="12"/>
  <c r="L83" i="12" s="1"/>
  <c r="K104" i="15" l="1"/>
  <c r="J105" i="15" s="1"/>
  <c r="G87" i="15"/>
  <c r="H87" i="15" s="1"/>
  <c r="D88" i="15" s="1"/>
  <c r="C87" i="15"/>
  <c r="N109" i="15"/>
  <c r="M110" i="15" s="1"/>
  <c r="N120" i="14"/>
  <c r="M121" i="14"/>
  <c r="N121" i="14" s="1"/>
  <c r="R75" i="12"/>
  <c r="AA75" i="12" s="1"/>
  <c r="AB75" i="12" s="1"/>
  <c r="O76" i="12"/>
  <c r="Q76" i="12" s="1"/>
  <c r="K83" i="12"/>
  <c r="J84" i="12"/>
  <c r="K105" i="15" l="1"/>
  <c r="J106" i="15" s="1"/>
  <c r="N110" i="15"/>
  <c r="M111" i="15" s="1"/>
  <c r="G88" i="15"/>
  <c r="H88" i="15" s="1"/>
  <c r="D89" i="15" s="1"/>
  <c r="F87" i="15"/>
  <c r="C88" i="15" s="1"/>
  <c r="R76" i="12"/>
  <c r="S76" i="12" s="1"/>
  <c r="O77" i="12"/>
  <c r="Q77" i="12" s="1"/>
  <c r="S75" i="12"/>
  <c r="T75" i="12" s="1"/>
  <c r="X75" i="12"/>
  <c r="K84" i="12"/>
  <c r="J85" i="12"/>
  <c r="K85" i="12" s="1"/>
  <c r="L84" i="12"/>
  <c r="K106" i="15" l="1"/>
  <c r="J107" i="15" s="1"/>
  <c r="G89" i="15"/>
  <c r="H89" i="15" s="1"/>
  <c r="D90" i="15" s="1"/>
  <c r="N111" i="15"/>
  <c r="M112" i="15" s="1"/>
  <c r="F88" i="15"/>
  <c r="C89" i="15" s="1"/>
  <c r="L85" i="12"/>
  <c r="L86" i="12" s="1"/>
  <c r="L87" i="12" s="1"/>
  <c r="J88" i="12" s="1"/>
  <c r="Y75" i="12"/>
  <c r="Z75" i="12"/>
  <c r="R77" i="12"/>
  <c r="S77" i="12" s="1"/>
  <c r="O78" i="12"/>
  <c r="Q78" i="12" s="1"/>
  <c r="K107" i="15" l="1"/>
  <c r="J108" i="15" s="1"/>
  <c r="N112" i="15"/>
  <c r="M113" i="15" s="1"/>
  <c r="F89" i="15"/>
  <c r="C90" i="15" s="1"/>
  <c r="G90" i="15"/>
  <c r="H90" i="15" s="1"/>
  <c r="D91" i="15" s="1"/>
  <c r="R78" i="12"/>
  <c r="S78" i="12" s="1"/>
  <c r="O79" i="12"/>
  <c r="Q79" i="12" s="1"/>
  <c r="K88" i="12"/>
  <c r="J89" i="12"/>
  <c r="L88" i="12"/>
  <c r="K108" i="15" l="1"/>
  <c r="J109" i="15" s="1"/>
  <c r="G91" i="15"/>
  <c r="H91" i="15" s="1"/>
  <c r="D92" i="15" s="1"/>
  <c r="F90" i="15"/>
  <c r="C91" i="15" s="1"/>
  <c r="N113" i="15"/>
  <c r="M114" i="15"/>
  <c r="L89" i="12"/>
  <c r="O80" i="12"/>
  <c r="Q80" i="12" s="1"/>
  <c r="R79" i="12"/>
  <c r="S79" i="12" s="1"/>
  <c r="K89" i="12"/>
  <c r="J90" i="12"/>
  <c r="K109" i="15" l="1"/>
  <c r="J110" i="15" s="1"/>
  <c r="G92" i="15"/>
  <c r="H92" i="15" s="1"/>
  <c r="D93" i="15" s="1"/>
  <c r="F91" i="15"/>
  <c r="C92" i="15" s="1"/>
  <c r="N114" i="15"/>
  <c r="M115" i="15" s="1"/>
  <c r="R80" i="12"/>
  <c r="S80" i="12" s="1"/>
  <c r="O81" i="12"/>
  <c r="Q81" i="12" s="1"/>
  <c r="K90" i="12"/>
  <c r="J91" i="12"/>
  <c r="L90" i="12"/>
  <c r="K110" i="15" l="1"/>
  <c r="J111" i="15" s="1"/>
  <c r="N115" i="15"/>
  <c r="M116" i="15"/>
  <c r="F92" i="15"/>
  <c r="C93" i="15" s="1"/>
  <c r="G93" i="15"/>
  <c r="H93" i="15" s="1"/>
  <c r="D94" i="15" s="1"/>
  <c r="R81" i="12"/>
  <c r="S81" i="12" s="1"/>
  <c r="O82" i="12"/>
  <c r="Q82" i="12" s="1"/>
  <c r="L91" i="12"/>
  <c r="K91" i="12"/>
  <c r="J92" i="12"/>
  <c r="K111" i="15" l="1"/>
  <c r="J112" i="15" s="1"/>
  <c r="G94" i="15"/>
  <c r="H94" i="15" s="1"/>
  <c r="D95" i="15" s="1"/>
  <c r="F93" i="15"/>
  <c r="C94" i="15" s="1"/>
  <c r="N116" i="15"/>
  <c r="M117" i="15" s="1"/>
  <c r="R82" i="12"/>
  <c r="S82" i="12" s="1"/>
  <c r="O83" i="12"/>
  <c r="Q83" i="12" s="1"/>
  <c r="J93" i="12"/>
  <c r="K92" i="12"/>
  <c r="L92" i="12"/>
  <c r="K112" i="15" l="1"/>
  <c r="J113" i="15" s="1"/>
  <c r="M118" i="15"/>
  <c r="N117" i="15"/>
  <c r="F94" i="15"/>
  <c r="C95" i="15" s="1"/>
  <c r="G95" i="15"/>
  <c r="H95" i="15" s="1"/>
  <c r="D96" i="15" s="1"/>
  <c r="L93" i="12"/>
  <c r="R83" i="12"/>
  <c r="S83" i="12" s="1"/>
  <c r="O84" i="12"/>
  <c r="Q84" i="12" s="1"/>
  <c r="K93" i="12"/>
  <c r="J94" i="12"/>
  <c r="J114" i="15" l="1"/>
  <c r="K113" i="15"/>
  <c r="F95" i="15"/>
  <c r="C96" i="15"/>
  <c r="G96" i="15"/>
  <c r="H96" i="15" s="1"/>
  <c r="D97" i="15" s="1"/>
  <c r="N118" i="15"/>
  <c r="M119" i="15" s="1"/>
  <c r="R84" i="12"/>
  <c r="S84" i="12" s="1"/>
  <c r="O85" i="12"/>
  <c r="Q85" i="12" s="1"/>
  <c r="J95" i="12"/>
  <c r="K94" i="12"/>
  <c r="L94" i="12"/>
  <c r="L95" i="12" s="1"/>
  <c r="K114" i="15" l="1"/>
  <c r="J115" i="15" s="1"/>
  <c r="N119" i="15"/>
  <c r="M120" i="15" s="1"/>
  <c r="G97" i="15"/>
  <c r="H97" i="15" s="1"/>
  <c r="F96" i="15"/>
  <c r="C97" i="15" s="1"/>
  <c r="O86" i="12"/>
  <c r="Q86" i="12" s="1"/>
  <c r="R85" i="12"/>
  <c r="S85" i="12" s="1"/>
  <c r="J96" i="12"/>
  <c r="K95" i="12"/>
  <c r="K115" i="15" l="1"/>
  <c r="J116" i="15" s="1"/>
  <c r="F97" i="15"/>
  <c r="I97" i="15" s="1"/>
  <c r="N120" i="15"/>
  <c r="M121" i="15" s="1"/>
  <c r="N121" i="15" s="1"/>
  <c r="O87" i="12"/>
  <c r="Q87" i="12" s="1"/>
  <c r="R86" i="12"/>
  <c r="S86" i="12" s="1"/>
  <c r="J97" i="12"/>
  <c r="K97" i="12" s="1"/>
  <c r="K96" i="12"/>
  <c r="L96" i="12"/>
  <c r="L97" i="12" s="1"/>
  <c r="L98" i="12" s="1"/>
  <c r="L99" i="12" s="1"/>
  <c r="K116" i="15" l="1"/>
  <c r="J117" i="15" s="1"/>
  <c r="R87" i="12"/>
  <c r="AA87" i="12" s="1"/>
  <c r="AB87" i="12" s="1"/>
  <c r="O88" i="12"/>
  <c r="Q88" i="12" s="1"/>
  <c r="J100" i="12"/>
  <c r="L100" i="12" s="1"/>
  <c r="K117" i="15" l="1"/>
  <c r="J118" i="15" s="1"/>
  <c r="G98" i="15"/>
  <c r="H98" i="15" s="1"/>
  <c r="D99" i="15" s="1"/>
  <c r="F98" i="15"/>
  <c r="C99" i="15" s="1"/>
  <c r="K100" i="12"/>
  <c r="J101" i="12"/>
  <c r="J102" i="12" s="1"/>
  <c r="X87" i="12"/>
  <c r="S87" i="12"/>
  <c r="T87" i="12" s="1"/>
  <c r="R88" i="12"/>
  <c r="S88" i="12" s="1"/>
  <c r="O89" i="12"/>
  <c r="Q89" i="12" s="1"/>
  <c r="K118" i="15" l="1"/>
  <c r="J119" i="15" s="1"/>
  <c r="F99" i="15"/>
  <c r="G99" i="15"/>
  <c r="H99" i="15" s="1"/>
  <c r="D100" i="15" s="1"/>
  <c r="K101" i="12"/>
  <c r="L101" i="12"/>
  <c r="L102" i="12" s="1"/>
  <c r="Z87" i="12"/>
  <c r="Y87" i="12"/>
  <c r="R89" i="12"/>
  <c r="S89" i="12" s="1"/>
  <c r="O90" i="12"/>
  <c r="Q90" i="12" s="1"/>
  <c r="K102" i="12"/>
  <c r="J103" i="12"/>
  <c r="K119" i="15" l="1"/>
  <c r="J120" i="15" s="1"/>
  <c r="G100" i="15"/>
  <c r="H100" i="15" s="1"/>
  <c r="D101" i="15" s="1"/>
  <c r="C100" i="15"/>
  <c r="L103" i="12"/>
  <c r="R90" i="12"/>
  <c r="S90" i="12" s="1"/>
  <c r="O91" i="12"/>
  <c r="Q91" i="12" s="1"/>
  <c r="J104" i="12"/>
  <c r="K103" i="12"/>
  <c r="K120" i="15" l="1"/>
  <c r="J121" i="15" s="1"/>
  <c r="K121" i="15" s="1"/>
  <c r="G101" i="15"/>
  <c r="H101" i="15" s="1"/>
  <c r="D102" i="15" s="1"/>
  <c r="F100" i="15"/>
  <c r="C101" i="15" s="1"/>
  <c r="L104" i="12"/>
  <c r="R91" i="12"/>
  <c r="S91" i="12" s="1"/>
  <c r="O92" i="12"/>
  <c r="Q92" i="12" s="1"/>
  <c r="J105" i="12"/>
  <c r="K104" i="12"/>
  <c r="F101" i="15" l="1"/>
  <c r="C102" i="15"/>
  <c r="G102" i="15"/>
  <c r="H102" i="15" s="1"/>
  <c r="D103" i="15" s="1"/>
  <c r="L105" i="12"/>
  <c r="R92" i="12"/>
  <c r="S92" i="12" s="1"/>
  <c r="O93" i="12"/>
  <c r="Q93" i="12" s="1"/>
  <c r="K105" i="12"/>
  <c r="J106" i="12"/>
  <c r="G103" i="15" l="1"/>
  <c r="H103" i="15" s="1"/>
  <c r="D104" i="15" s="1"/>
  <c r="F102" i="15"/>
  <c r="C103" i="15" s="1"/>
  <c r="L106" i="12"/>
  <c r="R93" i="12"/>
  <c r="S93" i="12" s="1"/>
  <c r="O94" i="12"/>
  <c r="Q94" i="12" s="1"/>
  <c r="J107" i="12"/>
  <c r="L107" i="12" s="1"/>
  <c r="K106" i="12"/>
  <c r="G104" i="15" l="1"/>
  <c r="H104" i="15" s="1"/>
  <c r="D105" i="15" s="1"/>
  <c r="F103" i="15"/>
  <c r="C104" i="15" s="1"/>
  <c r="O95" i="12"/>
  <c r="Q95" i="12" s="1"/>
  <c r="R94" i="12"/>
  <c r="S94" i="12" s="1"/>
  <c r="J108" i="12"/>
  <c r="L108" i="12" s="1"/>
  <c r="K107" i="12"/>
  <c r="F104" i="15" l="1"/>
  <c r="C105" i="15" s="1"/>
  <c r="G105" i="15"/>
  <c r="H105" i="15" s="1"/>
  <c r="D106" i="15" s="1"/>
  <c r="R95" i="12"/>
  <c r="S95" i="12" s="1"/>
  <c r="O96" i="12"/>
  <c r="Q96" i="12" s="1"/>
  <c r="J109" i="12"/>
  <c r="K109" i="12" s="1"/>
  <c r="K108" i="12"/>
  <c r="G106" i="15" l="1"/>
  <c r="H106" i="15" s="1"/>
  <c r="D107" i="15" s="1"/>
  <c r="F105" i="15"/>
  <c r="C106" i="15" s="1"/>
  <c r="O97" i="12"/>
  <c r="Q97" i="12" s="1"/>
  <c r="R96" i="12"/>
  <c r="S96" i="12" s="1"/>
  <c r="L109" i="12"/>
  <c r="L110" i="12" s="1"/>
  <c r="L111" i="12" s="1"/>
  <c r="F106" i="15" l="1"/>
  <c r="C107" i="15" s="1"/>
  <c r="G107" i="15"/>
  <c r="H107" i="15" s="1"/>
  <c r="D108" i="15" s="1"/>
  <c r="R97" i="12"/>
  <c r="S97" i="12" s="1"/>
  <c r="O98" i="12"/>
  <c r="Q98" i="12" s="1"/>
  <c r="J112" i="12"/>
  <c r="L112" i="12" s="1"/>
  <c r="G108" i="15" l="1"/>
  <c r="H108" i="15" s="1"/>
  <c r="D109" i="15" s="1"/>
  <c r="F107" i="15"/>
  <c r="C108" i="15" s="1"/>
  <c r="O99" i="12"/>
  <c r="Q99" i="12" s="1"/>
  <c r="R98" i="12"/>
  <c r="S98" i="12" s="1"/>
  <c r="J113" i="12"/>
  <c r="L113" i="12" s="1"/>
  <c r="K112" i="12"/>
  <c r="F108" i="15" l="1"/>
  <c r="C109" i="15"/>
  <c r="G109" i="15"/>
  <c r="H109" i="15" s="1"/>
  <c r="O100" i="12"/>
  <c r="Q100" i="12" s="1"/>
  <c r="R99" i="12"/>
  <c r="AA99" i="12" s="1"/>
  <c r="AB99" i="12" s="1"/>
  <c r="J114" i="12"/>
  <c r="L114" i="12" s="1"/>
  <c r="K113" i="12"/>
  <c r="F109" i="15" l="1"/>
  <c r="I109" i="15" s="1"/>
  <c r="X99" i="12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F110" i="15" l="1"/>
  <c r="G110" i="15"/>
  <c r="H110" i="15" s="1"/>
  <c r="D111" i="15" s="1"/>
  <c r="R102" i="12"/>
  <c r="S102" i="12" s="1"/>
  <c r="O103" i="12"/>
  <c r="Q103" i="12" s="1"/>
  <c r="J117" i="12"/>
  <c r="L117" i="12" s="1"/>
  <c r="K116" i="12"/>
  <c r="C111" i="15" l="1"/>
  <c r="G111" i="15"/>
  <c r="H111" i="15" s="1"/>
  <c r="D112" i="15" s="1"/>
  <c r="O104" i="12"/>
  <c r="Q104" i="12" s="1"/>
  <c r="R103" i="12"/>
  <c r="S103" i="12" s="1"/>
  <c r="J118" i="12"/>
  <c r="L118" i="12" s="1"/>
  <c r="K117" i="12"/>
  <c r="F111" i="15" l="1"/>
  <c r="C112" i="15" s="1"/>
  <c r="F112" i="15" s="1"/>
  <c r="G112" i="15"/>
  <c r="H112" i="15" s="1"/>
  <c r="D113" i="15" s="1"/>
  <c r="R104" i="12"/>
  <c r="S104" i="12" s="1"/>
  <c r="O105" i="12"/>
  <c r="Q105" i="12" s="1"/>
  <c r="K118" i="12"/>
  <c r="J119" i="12"/>
  <c r="L119" i="12" s="1"/>
  <c r="C113" i="15" l="1"/>
  <c r="F113" i="15"/>
  <c r="G113" i="15"/>
  <c r="O106" i="12"/>
  <c r="Q106" i="12" s="1"/>
  <c r="R105" i="12"/>
  <c r="S105" i="12" s="1"/>
  <c r="J120" i="12"/>
  <c r="L120" i="12" s="1"/>
  <c r="K119" i="12"/>
  <c r="C114" i="15" l="1"/>
  <c r="F114" i="15" s="1"/>
  <c r="H113" i="15"/>
  <c r="D114" i="15" s="1"/>
  <c r="O107" i="12"/>
  <c r="Q107" i="12" s="1"/>
  <c r="R106" i="12"/>
  <c r="S106" i="12" s="1"/>
  <c r="J121" i="12"/>
  <c r="K121" i="12" s="1"/>
  <c r="K120" i="12"/>
  <c r="G114" i="15" l="1"/>
  <c r="C115" i="15" s="1"/>
  <c r="R107" i="12"/>
  <c r="S107" i="12" s="1"/>
  <c r="O108" i="12"/>
  <c r="Q108" i="12" s="1"/>
  <c r="L121" i="12"/>
  <c r="L122" i="12" s="1"/>
  <c r="L123" i="12" s="1"/>
  <c r="J124" i="12" s="1"/>
  <c r="H114" i="15" l="1"/>
  <c r="D115" i="15" s="1"/>
  <c r="F115" i="15"/>
  <c r="G115" i="15"/>
  <c r="C116" i="15" s="1"/>
  <c r="O109" i="12"/>
  <c r="Q109" i="12" s="1"/>
  <c r="R108" i="12"/>
  <c r="S108" i="12" s="1"/>
  <c r="L124" i="12"/>
  <c r="K124" i="12"/>
  <c r="J125" i="12"/>
  <c r="F116" i="15" l="1"/>
  <c r="H115" i="15"/>
  <c r="D116" i="15" s="1"/>
  <c r="O110" i="12"/>
  <c r="Q110" i="12" s="1"/>
  <c r="R109" i="12"/>
  <c r="S109" i="12" s="1"/>
  <c r="L125" i="12"/>
  <c r="J126" i="12"/>
  <c r="K125" i="12"/>
  <c r="G116" i="15" l="1"/>
  <c r="C117" i="15" s="1"/>
  <c r="O111" i="12"/>
  <c r="Q111" i="12" s="1"/>
  <c r="R110" i="12"/>
  <c r="S110" i="12" s="1"/>
  <c r="L126" i="12"/>
  <c r="J127" i="12"/>
  <c r="K126" i="12"/>
  <c r="F117" i="15" l="1"/>
  <c r="H116" i="15"/>
  <c r="D117" i="15" s="1"/>
  <c r="O112" i="12"/>
  <c r="Q112" i="12" s="1"/>
  <c r="R111" i="12"/>
  <c r="AA111" i="12" s="1"/>
  <c r="AB111" i="12" s="1"/>
  <c r="L127" i="12"/>
  <c r="J128" i="12"/>
  <c r="K127" i="12"/>
  <c r="G117" i="15" l="1"/>
  <c r="C118" i="15" s="1"/>
  <c r="L128" i="12"/>
  <c r="X111" i="12"/>
  <c r="S111" i="12"/>
  <c r="T111" i="12" s="1"/>
  <c r="R112" i="12"/>
  <c r="S112" i="12" s="1"/>
  <c r="O113" i="12"/>
  <c r="Q113" i="12" s="1"/>
  <c r="J129" i="12"/>
  <c r="K128" i="12"/>
  <c r="F118" i="15" l="1"/>
  <c r="H117" i="15"/>
  <c r="D118" i="15" s="1"/>
  <c r="L129" i="12"/>
  <c r="O114" i="12"/>
  <c r="Q114" i="12" s="1"/>
  <c r="R113" i="12"/>
  <c r="S113" i="12" s="1"/>
  <c r="Y111" i="12"/>
  <c r="Z111" i="12"/>
  <c r="K129" i="12"/>
  <c r="J130" i="12"/>
  <c r="L130" i="12" l="1"/>
  <c r="G118" i="15"/>
  <c r="C119" i="15" s="1"/>
  <c r="H118" i="15"/>
  <c r="D119" i="15" s="1"/>
  <c r="R114" i="12"/>
  <c r="S114" i="12" s="1"/>
  <c r="O115" i="12"/>
  <c r="Q115" i="12" s="1"/>
  <c r="K130" i="12"/>
  <c r="J131" i="12"/>
  <c r="L131" i="12" s="1"/>
  <c r="G119" i="15" l="1"/>
  <c r="H119" i="15" s="1"/>
  <c r="D120" i="15" s="1"/>
  <c r="F119" i="15"/>
  <c r="C120" i="15" s="1"/>
  <c r="O116" i="12"/>
  <c r="Q116" i="12" s="1"/>
  <c r="R115" i="12"/>
  <c r="S115" i="12" s="1"/>
  <c r="J132" i="12"/>
  <c r="L132" i="12" s="1"/>
  <c r="K131" i="12"/>
  <c r="G120" i="15" l="1"/>
  <c r="H120" i="15" s="1"/>
  <c r="D121" i="15" s="1"/>
  <c r="F120" i="15"/>
  <c r="C121" i="15" s="1"/>
  <c r="O117" i="12"/>
  <c r="Q117" i="12" s="1"/>
  <c r="R116" i="12"/>
  <c r="S116" i="12" s="1"/>
  <c r="J133" i="12"/>
  <c r="K133" i="12" s="1"/>
  <c r="K132" i="12"/>
  <c r="F121" i="15" l="1"/>
  <c r="I121" i="15" s="1"/>
  <c r="G121" i="15"/>
  <c r="H121" i="15" s="1"/>
  <c r="R117" i="12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<sst xmlns="http://schemas.openxmlformats.org/spreadsheetml/2006/main" count="373" uniqueCount="182">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</sst>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3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9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40" borderId="0" xfId="0" applyNumberFormat="1" applyFill="1">
      <alignment vertical="center"/>
    </xf>
    <xf numFmtId="0" fontId="26" fillId="45" borderId="1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6" fillId="41" borderId="0" xfId="0" applyFont="1" applyFill="1">
      <alignment vertical="center"/>
    </xf>
    <xf numFmtId="176" fontId="26" fillId="41" borderId="0" xfId="0" applyNumberFormat="1" applyFont="1" applyFill="1">
      <alignment vertical="center"/>
    </xf>
    <xf numFmtId="176" fontId="26" fillId="41" borderId="18" xfId="0" applyNumberFormat="1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61</xdr:row>
      <xdr:rowOff>11430</xdr:rowOff>
    </xdr:from>
    <xdr:to>
      <xdr:col>7</xdr:col>
      <xdr:colOff>917222</xdr:colOff>
      <xdr:row>90</xdr:row>
      <xdr:rowOff>199227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91</xdr:row>
      <xdr:rowOff>49530</xdr:rowOff>
    </xdr:from>
    <xdr:to>
      <xdr:col>7</xdr:col>
      <xdr:colOff>1063887</xdr:colOff>
      <xdr:row>106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56318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2418574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1881430</xdr:colOff>
      <xdr:row>78</xdr:row>
      <xdr:rowOff>165208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246970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119513</xdr:colOff>
      <xdr:row>84</xdr:row>
      <xdr:rowOff>14969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182055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A7" workbookViewId="0">
      <selection activeCell="G19" sqref="G19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40"/>
      <c r="B1" s="340"/>
      <c r="C1" s="340"/>
      <c r="D1" s="341"/>
      <c r="E1" s="334" t="s">
        <v>92</v>
      </c>
      <c r="F1" s="335"/>
      <c r="G1" s="335"/>
      <c r="H1" s="335"/>
      <c r="I1" s="335"/>
      <c r="J1" s="335"/>
      <c r="K1" s="336"/>
      <c r="L1" s="48"/>
      <c r="M1" s="94" t="s">
        <v>91</v>
      </c>
      <c r="N1" s="337" t="s">
        <v>90</v>
      </c>
      <c r="O1" s="338"/>
      <c r="P1" s="338"/>
      <c r="Q1" s="339"/>
      <c r="R1" s="328" t="s">
        <v>96</v>
      </c>
      <c r="S1" s="332" t="s">
        <v>97</v>
      </c>
      <c r="T1" s="109"/>
      <c r="U1" s="342" t="s">
        <v>14</v>
      </c>
      <c r="V1" s="345" t="s">
        <v>17</v>
      </c>
      <c r="W1" s="348" t="s">
        <v>102</v>
      </c>
      <c r="X1" s="345" t="s">
        <v>103</v>
      </c>
      <c r="Y1" s="349" t="s">
        <v>104</v>
      </c>
    </row>
    <row r="2" spans="1:26" ht="33.75" thickBot="1" x14ac:dyDescent="0.35">
      <c r="A2" s="340"/>
      <c r="B2" s="340"/>
      <c r="C2" s="340"/>
      <c r="D2" s="341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29"/>
      <c r="S2" s="333"/>
      <c r="T2" s="109"/>
      <c r="U2" s="343"/>
      <c r="V2" s="346"/>
      <c r="W2" s="346"/>
      <c r="X2" s="346"/>
      <c r="Y2" s="350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44"/>
      <c r="V3" s="347"/>
      <c r="W3" s="347"/>
      <c r="X3" s="347"/>
      <c r="Y3" s="333"/>
    </row>
    <row r="4" spans="1:26" s="57" customFormat="1" x14ac:dyDescent="0.3">
      <c r="A4" s="112"/>
      <c r="B4" s="57">
        <v>1</v>
      </c>
      <c r="C4" s="331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31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31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31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31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31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31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31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31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31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31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31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30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30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6325283.8977509346</v>
      </c>
      <c r="N17" s="254">
        <v>1150000</v>
      </c>
      <c r="O17" s="292">
        <f t="shared" si="4"/>
        <v>12697598.017928453</v>
      </c>
      <c r="P17" s="57">
        <v>3.0000000000000001E-3</v>
      </c>
      <c r="Q17" s="256">
        <f t="shared" si="7"/>
        <v>13889140.811982239</v>
      </c>
      <c r="R17" s="292">
        <f t="shared" si="5"/>
        <v>25255344.709733173</v>
      </c>
      <c r="S17" s="293">
        <f t="shared" si="6"/>
        <v>18930060.811982237</v>
      </c>
      <c r="T17" s="294"/>
      <c r="U17" s="58"/>
    </row>
    <row r="18" spans="1:28" s="57" customFormat="1" x14ac:dyDescent="0.3">
      <c r="A18" s="58">
        <f xml:space="preserve"> A17 +0</f>
        <v>0</v>
      </c>
      <c r="C18" s="330"/>
      <c r="D18" s="284">
        <v>3</v>
      </c>
      <c r="E18" s="285">
        <v>2500000</v>
      </c>
      <c r="F18" s="286">
        <v>0</v>
      </c>
      <c r="G18" s="286">
        <v>400000</v>
      </c>
      <c r="H18" s="286">
        <f t="shared" si="0"/>
        <v>2100000</v>
      </c>
      <c r="I18" s="287">
        <v>0</v>
      </c>
      <c r="J18" s="288">
        <f t="shared" ref="J18:J24" si="9" xml:space="preserve"> J17</f>
        <v>711000</v>
      </c>
      <c r="K18" s="289">
        <f t="shared" si="1"/>
        <v>2811000</v>
      </c>
      <c r="L18" s="290">
        <f t="shared" si="2"/>
        <v>29920</v>
      </c>
      <c r="M18" s="291">
        <f t="shared" si="8"/>
        <v>6557151.8003071612</v>
      </c>
      <c r="N18" s="254">
        <v>4300000</v>
      </c>
      <c r="O18" s="292">
        <f t="shared" si="4"/>
        <v>16700140.811982239</v>
      </c>
      <c r="P18" s="57">
        <v>-2.5000000000000001E-2</v>
      </c>
      <c r="Q18" s="256">
        <f t="shared" si="7"/>
        <v>20475137.291682679</v>
      </c>
      <c r="R18" s="292">
        <f t="shared" si="5"/>
        <v>27062209.091989841</v>
      </c>
      <c r="S18" s="293">
        <f t="shared" si="6"/>
        <v>20505057.291682679</v>
      </c>
      <c r="T18" s="294"/>
      <c r="U18" s="58"/>
    </row>
    <row r="19" spans="1:28" s="29" customFormat="1" x14ac:dyDescent="0.3">
      <c r="A19" s="11">
        <f xml:space="preserve"> A18 +1000000</f>
        <v>1000000</v>
      </c>
      <c r="C19" s="330"/>
      <c r="D19" s="76">
        <v>4</v>
      </c>
      <c r="E19" s="77">
        <v>400000</v>
      </c>
      <c r="F19" s="78">
        <v>0</v>
      </c>
      <c r="G19" s="78">
        <v>400000</v>
      </c>
      <c r="H19" s="78">
        <f t="shared" si="0"/>
        <v>0</v>
      </c>
      <c r="I19" s="79">
        <v>0</v>
      </c>
      <c r="J19" s="80">
        <f t="shared" si="9"/>
        <v>711000</v>
      </c>
      <c r="K19" s="81">
        <f t="shared" si="1"/>
        <v>711000</v>
      </c>
      <c r="L19" s="148">
        <f t="shared" si="2"/>
        <v>-681080</v>
      </c>
      <c r="M19" s="138">
        <f t="shared" si="8"/>
        <v>7082380.5327126905</v>
      </c>
      <c r="N19" s="65">
        <v>0</v>
      </c>
      <c r="O19" s="168">
        <f t="shared" si="4"/>
        <v>21186137.291682679</v>
      </c>
      <c r="P19" s="29">
        <v>1.7999999999999999E-2</v>
      </c>
      <c r="Q19" s="145">
        <f t="shared" si="7"/>
        <v>21567487.762932967</v>
      </c>
      <c r="R19" s="168">
        <f t="shared" si="5"/>
        <v>27968788.295645658</v>
      </c>
      <c r="S19" s="131">
        <f t="shared" si="6"/>
        <v>20886407.762932967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30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-1392080</v>
      </c>
      <c r="M20" s="138">
        <f t="shared" si="8"/>
        <v>7617063.3823015187</v>
      </c>
      <c r="N20" s="65">
        <v>0</v>
      </c>
      <c r="O20" s="168">
        <f t="shared" si="4"/>
        <v>24378487.762932967</v>
      </c>
      <c r="P20" s="29">
        <v>1.7999999999999999E-2</v>
      </c>
      <c r="Q20" s="145">
        <f t="shared" si="7"/>
        <v>24817300.542665761</v>
      </c>
      <c r="R20" s="168">
        <f t="shared" si="5"/>
        <v>31042283.924967282</v>
      </c>
      <c r="S20" s="131">
        <f t="shared" si="6"/>
        <v>23425220.542665765</v>
      </c>
      <c r="T20" s="82"/>
      <c r="U20" s="11"/>
    </row>
    <row r="21" spans="1:28" s="29" customFormat="1" x14ac:dyDescent="0.3">
      <c r="A21" s="11">
        <f t="shared" si="10"/>
        <v>3000000</v>
      </c>
      <c r="C21" s="330"/>
      <c r="D21" s="76">
        <v>6</v>
      </c>
      <c r="E21" s="77">
        <v>2500000</v>
      </c>
      <c r="F21" s="78">
        <v>0</v>
      </c>
      <c r="G21" s="78">
        <v>400000</v>
      </c>
      <c r="H21" s="286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-2103080</v>
      </c>
      <c r="M21" s="138">
        <f t="shared" si="8"/>
        <v>8161370.5231829463</v>
      </c>
      <c r="N21" s="65">
        <v>0</v>
      </c>
      <c r="O21" s="168">
        <f t="shared" si="4"/>
        <v>27628300.542665761</v>
      </c>
      <c r="P21" s="29">
        <v>1.7999999999999999E-2</v>
      </c>
      <c r="Q21" s="145">
        <f t="shared" si="7"/>
        <v>28125609.952433746</v>
      </c>
      <c r="R21" s="168">
        <f t="shared" si="5"/>
        <v>34183900.475616693</v>
      </c>
      <c r="S21" s="131">
        <f t="shared" si="6"/>
        <v>26022529.952433746</v>
      </c>
      <c r="T21" s="82"/>
      <c r="U21" s="11"/>
    </row>
    <row r="22" spans="1:28" s="29" customFormat="1" x14ac:dyDescent="0.3">
      <c r="A22" s="11">
        <f t="shared" si="10"/>
        <v>4000000</v>
      </c>
      <c r="C22" s="330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-2814080</v>
      </c>
      <c r="M22" s="138">
        <f t="shared" si="8"/>
        <v>8715475.1926002409</v>
      </c>
      <c r="N22" s="65">
        <v>0</v>
      </c>
      <c r="O22" s="168">
        <f t="shared" si="4"/>
        <v>30936609.952433746</v>
      </c>
      <c r="P22" s="29">
        <v>1.7999999999999999E-2</v>
      </c>
      <c r="Q22" s="145">
        <f t="shared" si="7"/>
        <v>31493468.931577552</v>
      </c>
      <c r="R22" s="168">
        <f t="shared" si="5"/>
        <v>37394864.124177791</v>
      </c>
      <c r="S22" s="131">
        <f t="shared" si="6"/>
        <v>28679388.931577548</v>
      </c>
      <c r="T22" s="82"/>
      <c r="U22" s="11"/>
    </row>
    <row r="23" spans="1:28" s="29" customFormat="1" x14ac:dyDescent="0.3">
      <c r="A23" s="11">
        <f t="shared" si="10"/>
        <v>5000000</v>
      </c>
      <c r="C23" s="330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-3525080</v>
      </c>
      <c r="M23" s="138">
        <f t="shared" si="8"/>
        <v>9279553.7460670453</v>
      </c>
      <c r="N23" s="65">
        <v>0</v>
      </c>
      <c r="O23" s="168">
        <f t="shared" si="4"/>
        <v>34304468.931577548</v>
      </c>
      <c r="P23" s="29">
        <v>1.7999999999999999E-2</v>
      </c>
      <c r="Q23" s="145">
        <f t="shared" si="7"/>
        <v>34921949.372345947</v>
      </c>
      <c r="R23" s="168">
        <f t="shared" si="5"/>
        <v>40676423.118412994</v>
      </c>
      <c r="S23" s="131">
        <f t="shared" si="6"/>
        <v>31396869.372345947</v>
      </c>
      <c r="T23" s="82"/>
      <c r="U23" s="11"/>
    </row>
    <row r="24" spans="1:28" s="29" customFormat="1" x14ac:dyDescent="0.3">
      <c r="A24" s="11">
        <f t="shared" si="10"/>
        <v>6000000</v>
      </c>
      <c r="C24" s="330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-4236080</v>
      </c>
      <c r="M24" s="138">
        <f t="shared" si="8"/>
        <v>9853785.7134962529</v>
      </c>
      <c r="N24" s="65">
        <v>0</v>
      </c>
      <c r="O24" s="168">
        <f t="shared" si="4"/>
        <v>37732949.372345947</v>
      </c>
      <c r="P24" s="29">
        <v>1.7999999999999999E-2</v>
      </c>
      <c r="Q24" s="145">
        <f t="shared" si="7"/>
        <v>38412142.461048171</v>
      </c>
      <c r="R24" s="168">
        <f t="shared" si="5"/>
        <v>44029848.174544424</v>
      </c>
      <c r="S24" s="131">
        <f t="shared" si="6"/>
        <v>34176062.461048171</v>
      </c>
      <c r="T24" s="82"/>
      <c r="U24" s="11"/>
    </row>
    <row r="25" spans="1:28" s="29" customFormat="1" x14ac:dyDescent="0.3">
      <c r="A25" s="11">
        <f t="shared" si="10"/>
        <v>7000000</v>
      </c>
      <c r="C25" s="330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-4947080</v>
      </c>
      <c r="M25" s="138">
        <f t="shared" si="8"/>
        <v>10438353.856339185</v>
      </c>
      <c r="N25" s="65">
        <v>0</v>
      </c>
      <c r="O25" s="168">
        <f t="shared" si="4"/>
        <v>41223142.461048171</v>
      </c>
      <c r="P25" s="29">
        <v>1.7999999999999999E-2</v>
      </c>
      <c r="Q25" s="145">
        <f t="shared" si="7"/>
        <v>41965159.025347039</v>
      </c>
      <c r="R25" s="168">
        <f t="shared" si="5"/>
        <v>47456432.881686226</v>
      </c>
      <c r="S25" s="131">
        <f t="shared" si="6"/>
        <v>37018079.025347039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30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6052920</v>
      </c>
      <c r="M26" s="139">
        <f t="shared" si="8"/>
        <v>11033444.225753291</v>
      </c>
      <c r="N26" s="97">
        <v>0</v>
      </c>
      <c r="O26" s="169">
        <f t="shared" si="4"/>
        <v>33065159.025347039</v>
      </c>
      <c r="P26" s="83">
        <v>1.7999999999999999E-2</v>
      </c>
      <c r="Q26" s="145">
        <f t="shared" si="7"/>
        <v>33660331.887803286</v>
      </c>
      <c r="R26" s="169">
        <f t="shared" si="5"/>
        <v>50746696.113556579</v>
      </c>
      <c r="S26" s="132">
        <f t="shared" si="6"/>
        <v>39713251.887803286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30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17052920</v>
      </c>
      <c r="M27" s="142">
        <f t="shared" si="8"/>
        <v>11639246.221816849</v>
      </c>
      <c r="N27" s="47">
        <v>0</v>
      </c>
      <c r="O27" s="127">
        <f t="shared" si="4"/>
        <v>24760331.887803286</v>
      </c>
      <c r="P27" s="42">
        <v>1.7999999999999999E-2</v>
      </c>
      <c r="Q27" s="179">
        <f t="shared" si="7"/>
        <v>25206017.861783747</v>
      </c>
      <c r="R27" s="127">
        <f t="shared" si="5"/>
        <v>53898184.083600596</v>
      </c>
      <c r="S27" s="129">
        <f t="shared" si="6"/>
        <v>42258937.861783743</v>
      </c>
      <c r="T27" s="176">
        <f xml:space="preserve"> S27 / 4</f>
        <v>10564734.465445936</v>
      </c>
      <c r="U27" s="43">
        <f>SUM(E4:E27)</f>
        <v>60200000</v>
      </c>
      <c r="V27" s="43">
        <f>SUM(F4:F27)</f>
        <v>12956544</v>
      </c>
      <c r="W27" s="45">
        <f xml:space="preserve"> U27 - V27</f>
        <v>47243456</v>
      </c>
      <c r="X27" s="45">
        <f>R27-W27</f>
        <v>6654728.0836005956</v>
      </c>
      <c r="Y27" s="113">
        <f xml:space="preserve"> X27 / W27 * 100</f>
        <v>14.086031478308012</v>
      </c>
      <c r="Z27" s="45">
        <f xml:space="preserve"> (X27 - 2500000) * 0.16</f>
        <v>664756.49337609531</v>
      </c>
      <c r="AA27" s="183">
        <f xml:space="preserve"> R27 - ((2500000 * 12) + R15)</f>
        <v>4412249.9276604205</v>
      </c>
      <c r="AB27" s="183">
        <f xml:space="preserve"> (AA27 -2500000) * 0.16</f>
        <v>305959.98842566728</v>
      </c>
    </row>
    <row r="28" spans="1:28" s="67" customFormat="1" x14ac:dyDescent="0.3">
      <c r="A28" s="11">
        <f t="shared" si="10"/>
        <v>10000000</v>
      </c>
      <c r="B28" s="67">
        <v>3</v>
      </c>
      <c r="C28" s="330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1705292</v>
      </c>
      <c r="K28" s="73">
        <f t="shared" ref="K28:K87" si="12" xml:space="preserve"> H28 + J28 - I28</f>
        <v>3805292</v>
      </c>
      <c r="L28" s="64">
        <f t="shared" ref="L28:L87" si="13" xml:space="preserve"> L27 +I28 - J28 - N28</f>
        <v>15347628</v>
      </c>
      <c r="M28" s="137">
        <f t="shared" si="8"/>
        <v>12087403.206704115</v>
      </c>
      <c r="N28" s="65">
        <v>0</v>
      </c>
      <c r="O28" s="171">
        <f t="shared" ref="O28:O87" si="14" xml:space="preserve"> Q27 + K28</f>
        <v>29011309.861783747</v>
      </c>
      <c r="P28" s="67">
        <v>4.0000000000000001E-3</v>
      </c>
      <c r="Q28" s="145">
        <f t="shared" si="7"/>
        <v>29127355.101230882</v>
      </c>
      <c r="R28" s="171">
        <f t="shared" ref="R28:R87" si="15" xml:space="preserve"> M28 + Q28 + L28</f>
        <v>56562386.307934999</v>
      </c>
      <c r="S28" s="130">
        <f t="shared" ref="S28:S87" si="16" xml:space="preserve"> R28 - M28</f>
        <v>44474983.101230882</v>
      </c>
      <c r="T28" s="74"/>
      <c r="U28" s="75"/>
    </row>
    <row r="29" spans="1:28" s="98" customFormat="1" x14ac:dyDescent="0.3">
      <c r="A29" s="107">
        <f t="shared" si="10"/>
        <v>11000000</v>
      </c>
      <c r="C29" s="330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1705292</v>
      </c>
      <c r="K29" s="104">
        <f t="shared" si="12"/>
        <v>3805292</v>
      </c>
      <c r="L29" s="150">
        <f t="shared" si="13"/>
        <v>13642336</v>
      </c>
      <c r="M29" s="141">
        <f t="shared" si="8"/>
        <v>12712176.464424789</v>
      </c>
      <c r="N29" s="105">
        <v>0</v>
      </c>
      <c r="O29" s="168">
        <f t="shared" si="14"/>
        <v>32932647.101230882</v>
      </c>
      <c r="P29" s="98">
        <v>1.7999999999999999E-2</v>
      </c>
      <c r="Q29" s="145">
        <f t="shared" si="7"/>
        <v>33525434.749053039</v>
      </c>
      <c r="R29" s="168">
        <f t="shared" si="15"/>
        <v>59879947.213477828</v>
      </c>
      <c r="S29" s="133">
        <f t="shared" si="16"/>
        <v>47167770.749053039</v>
      </c>
      <c r="T29" s="106"/>
      <c r="U29" s="107"/>
    </row>
    <row r="30" spans="1:28" s="29" customFormat="1" x14ac:dyDescent="0.3">
      <c r="A30" s="11">
        <f t="shared" si="10"/>
        <v>12000000</v>
      </c>
      <c r="C30" s="330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1705292</v>
      </c>
      <c r="K30" s="81">
        <f t="shared" si="12"/>
        <v>3805292</v>
      </c>
      <c r="L30" s="148">
        <f t="shared" si="13"/>
        <v>11937044</v>
      </c>
      <c r="M30" s="138">
        <f t="shared" si="8"/>
        <v>13348195.640784435</v>
      </c>
      <c r="N30" s="65">
        <v>0</v>
      </c>
      <c r="O30" s="168">
        <f t="shared" si="14"/>
        <v>37330726.749053039</v>
      </c>
      <c r="P30" s="29">
        <v>1.7999999999999999E-2</v>
      </c>
      <c r="Q30" s="145">
        <f t="shared" si="7"/>
        <v>38002679.830535993</v>
      </c>
      <c r="R30" s="168">
        <f t="shared" si="15"/>
        <v>63287919.471320428</v>
      </c>
      <c r="S30" s="131">
        <f t="shared" si="16"/>
        <v>49939723.830535993</v>
      </c>
      <c r="T30" s="82"/>
      <c r="U30" s="11"/>
    </row>
    <row r="31" spans="1:28" s="29" customFormat="1" x14ac:dyDescent="0.3">
      <c r="A31" s="11">
        <f t="shared" si="10"/>
        <v>13000000</v>
      </c>
      <c r="C31" s="330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1705292</v>
      </c>
      <c r="K31" s="81">
        <f t="shared" si="12"/>
        <v>3805292</v>
      </c>
      <c r="L31" s="148">
        <f t="shared" si="13"/>
        <v>10231752</v>
      </c>
      <c r="M31" s="138">
        <f t="shared" si="8"/>
        <v>13995663.162318556</v>
      </c>
      <c r="N31" s="65">
        <v>0</v>
      </c>
      <c r="O31" s="168">
        <f t="shared" si="14"/>
        <v>41807971.830535993</v>
      </c>
      <c r="P31" s="29">
        <v>1.7999999999999999E-2</v>
      </c>
      <c r="Q31" s="145">
        <f t="shared" si="7"/>
        <v>42560515.323485643</v>
      </c>
      <c r="R31" s="168">
        <f t="shared" si="15"/>
        <v>66787930.4858042</v>
      </c>
      <c r="S31" s="131">
        <f t="shared" si="16"/>
        <v>52792267.323485643</v>
      </c>
      <c r="T31" s="82"/>
      <c r="U31" s="11"/>
    </row>
    <row r="32" spans="1:28" s="29" customFormat="1" x14ac:dyDescent="0.3">
      <c r="A32" s="11">
        <f t="shared" si="10"/>
        <v>14000000</v>
      </c>
      <c r="C32" s="330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1705292</v>
      </c>
      <c r="K32" s="81">
        <f t="shared" si="12"/>
        <v>3045292</v>
      </c>
      <c r="L32" s="148">
        <f t="shared" si="13"/>
        <v>8526460</v>
      </c>
      <c r="M32" s="138">
        <f t="shared" si="8"/>
        <v>14654785.09924029</v>
      </c>
      <c r="N32" s="65">
        <v>0</v>
      </c>
      <c r="O32" s="168">
        <f t="shared" si="14"/>
        <v>45605807.323485643</v>
      </c>
      <c r="P32" s="29">
        <v>1.7999999999999999E-2</v>
      </c>
      <c r="Q32" s="145">
        <f t="shared" si="7"/>
        <v>46426711.855308384</v>
      </c>
      <c r="R32" s="168">
        <f t="shared" si="15"/>
        <v>69607956.954548672</v>
      </c>
      <c r="S32" s="131">
        <f t="shared" si="16"/>
        <v>54953171.855308384</v>
      </c>
      <c r="T32" s="82"/>
      <c r="U32" s="11"/>
    </row>
    <row r="33" spans="1:28" s="29" customFormat="1" x14ac:dyDescent="0.3">
      <c r="A33" s="11">
        <f t="shared" si="10"/>
        <v>15000000</v>
      </c>
      <c r="C33" s="330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1705292</v>
      </c>
      <c r="K33" s="81">
        <f t="shared" si="12"/>
        <v>3805292</v>
      </c>
      <c r="L33" s="148">
        <f t="shared" si="13"/>
        <v>6821168</v>
      </c>
      <c r="M33" s="138">
        <f t="shared" si="8"/>
        <v>15325771.231026616</v>
      </c>
      <c r="N33" s="65">
        <v>0</v>
      </c>
      <c r="O33" s="168">
        <f t="shared" si="14"/>
        <v>50232003.855308384</v>
      </c>
      <c r="P33" s="29">
        <v>1.7999999999999999E-2</v>
      </c>
      <c r="Q33" s="145">
        <f t="shared" si="7"/>
        <v>51136179.924703933</v>
      </c>
      <c r="R33" s="168">
        <f t="shared" si="15"/>
        <v>73283119.155730546</v>
      </c>
      <c r="S33" s="131">
        <f t="shared" si="16"/>
        <v>57957347.924703926</v>
      </c>
      <c r="T33" s="82"/>
      <c r="U33" s="11"/>
    </row>
    <row r="34" spans="1:28" s="29" customFormat="1" x14ac:dyDescent="0.3">
      <c r="A34" s="11">
        <f t="shared" si="10"/>
        <v>16000000</v>
      </c>
      <c r="C34" s="330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1705292</v>
      </c>
      <c r="K34" s="81">
        <f t="shared" si="12"/>
        <v>3805292</v>
      </c>
      <c r="L34" s="148">
        <f t="shared" si="13"/>
        <v>5115876</v>
      </c>
      <c r="M34" s="138">
        <f t="shared" si="8"/>
        <v>16008835.113185095</v>
      </c>
      <c r="N34" s="65">
        <v>0</v>
      </c>
      <c r="O34" s="168">
        <f t="shared" si="14"/>
        <v>54941471.924703933</v>
      </c>
      <c r="P34" s="29">
        <v>1.7999999999999999E-2</v>
      </c>
      <c r="Q34" s="145">
        <f t="shared" si="7"/>
        <v>55930418.419348605</v>
      </c>
      <c r="R34" s="168">
        <f t="shared" si="15"/>
        <v>77055129.532533705</v>
      </c>
      <c r="S34" s="131">
        <f t="shared" si="16"/>
        <v>61046294.419348612</v>
      </c>
      <c r="T34" s="82"/>
      <c r="U34" s="11"/>
    </row>
    <row r="35" spans="1:28" s="29" customFormat="1" x14ac:dyDescent="0.3">
      <c r="A35" s="11">
        <f t="shared" si="10"/>
        <v>17000000</v>
      </c>
      <c r="C35" s="330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1705292</v>
      </c>
      <c r="K35" s="81">
        <f t="shared" si="12"/>
        <v>3805292</v>
      </c>
      <c r="L35" s="148">
        <f t="shared" si="13"/>
        <v>3410584</v>
      </c>
      <c r="M35" s="138">
        <f t="shared" si="8"/>
        <v>16704194.145222425</v>
      </c>
      <c r="N35" s="65">
        <v>0</v>
      </c>
      <c r="O35" s="168">
        <f t="shared" si="14"/>
        <v>59735710.419348605</v>
      </c>
      <c r="P35" s="29">
        <v>1.7999999999999999E-2</v>
      </c>
      <c r="Q35" s="145">
        <f t="shared" si="7"/>
        <v>60810953.206896879</v>
      </c>
      <c r="R35" s="168">
        <f t="shared" si="15"/>
        <v>80925731.352119297</v>
      </c>
      <c r="S35" s="131">
        <f t="shared" si="16"/>
        <v>64221537.206896871</v>
      </c>
      <c r="T35" s="82"/>
      <c r="U35" s="11"/>
    </row>
    <row r="36" spans="1:28" s="29" customFormat="1" x14ac:dyDescent="0.3">
      <c r="A36" s="11">
        <f t="shared" si="10"/>
        <v>18000000</v>
      </c>
      <c r="C36" s="330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1705292</v>
      </c>
      <c r="K36" s="81">
        <f t="shared" si="12"/>
        <v>3805292</v>
      </c>
      <c r="L36" s="148">
        <f t="shared" si="13"/>
        <v>1705292</v>
      </c>
      <c r="M36" s="138">
        <f t="shared" si="8"/>
        <v>17412069.639836431</v>
      </c>
      <c r="N36" s="65">
        <v>0</v>
      </c>
      <c r="O36" s="168">
        <f t="shared" si="14"/>
        <v>64616245.206896879</v>
      </c>
      <c r="P36" s="29">
        <v>1.7999999999999999E-2</v>
      </c>
      <c r="Q36" s="145">
        <f t="shared" si="7"/>
        <v>65779337.620621026</v>
      </c>
      <c r="R36" s="168">
        <f t="shared" si="15"/>
        <v>84896699.260457456</v>
      </c>
      <c r="S36" s="131">
        <f t="shared" si="16"/>
        <v>67484629.620621026</v>
      </c>
      <c r="T36" s="82"/>
      <c r="U36" s="11"/>
    </row>
    <row r="37" spans="1:28" s="29" customFormat="1" x14ac:dyDescent="0.3">
      <c r="A37" s="11">
        <f t="shared" si="10"/>
        <v>19000000</v>
      </c>
      <c r="C37" s="330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1705292</v>
      </c>
      <c r="K37" s="81">
        <f t="shared" si="12"/>
        <v>3805292</v>
      </c>
      <c r="L37" s="148">
        <f t="shared" si="13"/>
        <v>0</v>
      </c>
      <c r="M37" s="138">
        <f t="shared" si="8"/>
        <v>18132686.893353485</v>
      </c>
      <c r="N37" s="65">
        <v>0</v>
      </c>
      <c r="O37" s="168">
        <f t="shared" si="14"/>
        <v>69584629.620621026</v>
      </c>
      <c r="P37" s="29">
        <v>1.7999999999999999E-2</v>
      </c>
      <c r="Q37" s="145">
        <f t="shared" si="7"/>
        <v>70837152.953792199</v>
      </c>
      <c r="R37" s="168">
        <f t="shared" si="15"/>
        <v>88969839.847145677</v>
      </c>
      <c r="S37" s="131">
        <f t="shared" si="16"/>
        <v>70837152.953792185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30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18866275.257433847</v>
      </c>
      <c r="N38" s="97">
        <v>0</v>
      </c>
      <c r="O38" s="169">
        <f t="shared" si="14"/>
        <v>52937152.953792199</v>
      </c>
      <c r="P38" s="83">
        <v>1.7999999999999999E-2</v>
      </c>
      <c r="Q38" s="145">
        <f t="shared" si="7"/>
        <v>53890021.706960462</v>
      </c>
      <c r="R38" s="169">
        <f t="shared" si="15"/>
        <v>92756296.964394301</v>
      </c>
      <c r="S38" s="132">
        <f t="shared" si="16"/>
        <v>73890021.706960455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30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19613068.212067656</v>
      </c>
      <c r="N39" s="47">
        <v>0</v>
      </c>
      <c r="O39" s="127">
        <f t="shared" si="14"/>
        <v>35990021.706960462</v>
      </c>
      <c r="P39" s="42">
        <v>1.7999999999999999E-2</v>
      </c>
      <c r="Q39" s="145">
        <f t="shared" si="7"/>
        <v>36637842.097685747</v>
      </c>
      <c r="R39" s="127">
        <f t="shared" si="15"/>
        <v>96250910.309753403</v>
      </c>
      <c r="S39" s="129">
        <f t="shared" si="16"/>
        <v>76637842.097685754</v>
      </c>
      <c r="T39" s="176">
        <f xml:space="preserve"> S39 / 4</f>
        <v>19159460.524421439</v>
      </c>
      <c r="U39" s="43">
        <f>SUM(E4:E39)</f>
        <v>90200000</v>
      </c>
      <c r="V39" s="43">
        <f>SUM(F4:F39)</f>
        <v>13716544</v>
      </c>
      <c r="W39" s="45">
        <f xml:space="preserve"> U39 - V39</f>
        <v>76483456</v>
      </c>
      <c r="X39" s="45">
        <f>R39-W39</f>
        <v>19767454.309753403</v>
      </c>
      <c r="Y39" s="113">
        <f xml:space="preserve"> X39 / W39 * 100</f>
        <v>25.845398918366612</v>
      </c>
      <c r="Z39" s="45">
        <f xml:space="preserve"> (X39 - 2500000) * 0.16</f>
        <v>2762792.6895605447</v>
      </c>
      <c r="AA39" s="183">
        <f xml:space="preserve"> R39 - ((2500000 * 12) + R27)</f>
        <v>12352726.226152807</v>
      </c>
      <c r="AB39" s="183">
        <f xml:space="preserve"> (AA39 -2500000) * 0.16</f>
        <v>1576436.1961844491</v>
      </c>
    </row>
    <row r="40" spans="1:28" s="67" customFormat="1" x14ac:dyDescent="0.3">
      <c r="A40" s="11">
        <f t="shared" si="10"/>
        <v>22000000</v>
      </c>
      <c r="B40" s="67">
        <v>4</v>
      </c>
      <c r="C40" s="330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20093120.484915927</v>
      </c>
      <c r="N40" s="65">
        <v>0</v>
      </c>
      <c r="O40" s="171">
        <f t="shared" ref="O40:O51" si="21" xml:space="preserve"> Q39 + K40</f>
        <v>42737842.097685747</v>
      </c>
      <c r="P40" s="67">
        <v>4.0000000000000001E-3</v>
      </c>
      <c r="Q40" s="145">
        <f t="shared" si="7"/>
        <v>42908793.466076493</v>
      </c>
      <c r="R40" s="171">
        <f t="shared" ref="R40:R51" si="22" xml:space="preserve"> M40 + Q40 + L40</f>
        <v>99001913.95099242</v>
      </c>
      <c r="S40" s="130">
        <f t="shared" ref="S40:S51" si="23" xml:space="preserve"> R40 - M40</f>
        <v>78908793.466076493</v>
      </c>
      <c r="T40" s="74"/>
      <c r="U40" s="75"/>
    </row>
    <row r="41" spans="1:28" s="29" customFormat="1" x14ac:dyDescent="0.3">
      <c r="A41" s="11">
        <f t="shared" si="10"/>
        <v>23000000</v>
      </c>
      <c r="C41" s="330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20861996.653644413</v>
      </c>
      <c r="N41" s="65">
        <v>0</v>
      </c>
      <c r="O41" s="168">
        <f t="shared" si="21"/>
        <v>49008793.466076493</v>
      </c>
      <c r="P41" s="29">
        <v>1.7999999999999999E-2</v>
      </c>
      <c r="Q41" s="145">
        <f t="shared" si="7"/>
        <v>49890951.748465873</v>
      </c>
      <c r="R41" s="168">
        <f t="shared" si="22"/>
        <v>102752948.40211028</v>
      </c>
      <c r="S41" s="131">
        <f t="shared" si="23"/>
        <v>81890951.748465866</v>
      </c>
      <c r="T41" s="82"/>
      <c r="U41" s="11"/>
    </row>
    <row r="42" spans="1:28" s="29" customFormat="1" x14ac:dyDescent="0.3">
      <c r="A42" s="11">
        <f t="shared" si="10"/>
        <v>24000000</v>
      </c>
      <c r="C42" s="330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21644712.593410011</v>
      </c>
      <c r="N42" s="65">
        <v>0</v>
      </c>
      <c r="O42" s="168">
        <f t="shared" si="21"/>
        <v>55990951.748465873</v>
      </c>
      <c r="P42" s="29">
        <v>1.7999999999999999E-2</v>
      </c>
      <c r="Q42" s="145">
        <f t="shared" si="7"/>
        <v>56998788.87993826</v>
      </c>
      <c r="R42" s="168">
        <f t="shared" si="22"/>
        <v>106643501.47334827</v>
      </c>
      <c r="S42" s="131">
        <f t="shared" si="23"/>
        <v>84998788.87993826</v>
      </c>
      <c r="T42" s="82"/>
      <c r="U42" s="11"/>
    </row>
    <row r="43" spans="1:28" s="29" customFormat="1" x14ac:dyDescent="0.3">
      <c r="A43" s="11">
        <f t="shared" si="10"/>
        <v>25000000</v>
      </c>
      <c r="C43" s="330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22441517.420091391</v>
      </c>
      <c r="N43" s="65">
        <v>0</v>
      </c>
      <c r="O43" s="168">
        <f t="shared" si="21"/>
        <v>63098788.87993826</v>
      </c>
      <c r="P43" s="29">
        <v>1.7999999999999999E-2</v>
      </c>
      <c r="Q43" s="145">
        <f t="shared" si="7"/>
        <v>64234567.079777151</v>
      </c>
      <c r="R43" s="168">
        <f t="shared" si="22"/>
        <v>110676084.49986854</v>
      </c>
      <c r="S43" s="131">
        <f t="shared" si="23"/>
        <v>88234567.079777151</v>
      </c>
      <c r="T43" s="82"/>
      <c r="U43" s="11"/>
    </row>
    <row r="44" spans="1:28" s="29" customFormat="1" x14ac:dyDescent="0.3">
      <c r="A44" s="11">
        <f t="shared" si="10"/>
        <v>26000000</v>
      </c>
      <c r="C44" s="330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23252664.733653035</v>
      </c>
      <c r="N44" s="65">
        <v>0</v>
      </c>
      <c r="O44" s="168">
        <f t="shared" si="21"/>
        <v>68724567.079777151</v>
      </c>
      <c r="P44" s="29">
        <v>1.7999999999999999E-2</v>
      </c>
      <c r="Q44" s="145">
        <f t="shared" si="7"/>
        <v>69961609.287213147</v>
      </c>
      <c r="R44" s="168">
        <f t="shared" si="22"/>
        <v>113214274.02086619</v>
      </c>
      <c r="S44" s="131">
        <f t="shared" si="23"/>
        <v>89961609.287213147</v>
      </c>
      <c r="T44" s="82"/>
      <c r="U44" s="11"/>
    </row>
    <row r="45" spans="1:28" s="29" customFormat="1" x14ac:dyDescent="0.3">
      <c r="A45" s="11">
        <f t="shared" si="10"/>
        <v>27000000</v>
      </c>
      <c r="C45" s="330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24078412.69885879</v>
      </c>
      <c r="N45" s="65">
        <v>0</v>
      </c>
      <c r="O45" s="168">
        <f t="shared" si="21"/>
        <v>76061609.287213147</v>
      </c>
      <c r="P45" s="29">
        <v>1.7999999999999999E-2</v>
      </c>
      <c r="Q45" s="145">
        <f t="shared" si="7"/>
        <v>77430718.254382983</v>
      </c>
      <c r="R45" s="168">
        <f t="shared" si="22"/>
        <v>117509130.95324177</v>
      </c>
      <c r="S45" s="131">
        <f t="shared" si="23"/>
        <v>93430718.254382968</v>
      </c>
      <c r="T45" s="82"/>
      <c r="U45" s="11"/>
    </row>
    <row r="46" spans="1:28" s="29" customFormat="1" x14ac:dyDescent="0.3">
      <c r="A46" s="11">
        <f t="shared" si="10"/>
        <v>28000000</v>
      </c>
      <c r="C46" s="330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24919024.127438247</v>
      </c>
      <c r="N46" s="65">
        <v>0</v>
      </c>
      <c r="O46" s="168">
        <f t="shared" si="21"/>
        <v>83530718.254382983</v>
      </c>
      <c r="P46" s="29">
        <v>1.7999999999999999E-2</v>
      </c>
      <c r="Q46" s="145">
        <f t="shared" si="7"/>
        <v>85034271.182961881</v>
      </c>
      <c r="R46" s="168">
        <f t="shared" si="22"/>
        <v>121953295.31040013</v>
      </c>
      <c r="S46" s="131">
        <f t="shared" si="23"/>
        <v>97034271.182961881</v>
      </c>
      <c r="T46" s="82"/>
      <c r="U46" s="11"/>
    </row>
    <row r="47" spans="1:28" s="29" customFormat="1" x14ac:dyDescent="0.3">
      <c r="A47" s="11">
        <f t="shared" si="10"/>
        <v>29000000</v>
      </c>
      <c r="C47" s="330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25774766.561732136</v>
      </c>
      <c r="N47" s="65">
        <v>0</v>
      </c>
      <c r="O47" s="168">
        <f t="shared" si="21"/>
        <v>91134271.182961881</v>
      </c>
      <c r="P47" s="29">
        <v>1.7999999999999999E-2</v>
      </c>
      <c r="Q47" s="145">
        <f t="shared" si="7"/>
        <v>92774688.064255193</v>
      </c>
      <c r="R47" s="168">
        <f t="shared" si="22"/>
        <v>126549454.62598732</v>
      </c>
      <c r="S47" s="131">
        <f t="shared" si="23"/>
        <v>100774688.06425518</v>
      </c>
      <c r="T47" s="82"/>
      <c r="U47" s="11"/>
    </row>
    <row r="48" spans="1:28" s="154" customFormat="1" x14ac:dyDescent="0.3">
      <c r="A48" s="153">
        <f t="shared" si="10"/>
        <v>30000000</v>
      </c>
      <c r="C48" s="330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26645912.359843314</v>
      </c>
      <c r="N48" s="163">
        <v>0</v>
      </c>
      <c r="O48" s="168">
        <f t="shared" si="21"/>
        <v>38874688.064255193</v>
      </c>
      <c r="P48" s="154">
        <v>1.7999999999999999E-2</v>
      </c>
      <c r="Q48" s="145">
        <f t="shared" si="7"/>
        <v>39574432.449411787</v>
      </c>
      <c r="R48" s="168">
        <f t="shared" si="22"/>
        <v>70220344.809255093</v>
      </c>
      <c r="S48" s="164">
        <f t="shared" si="23"/>
        <v>43574432.44941178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30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27532738.782320492</v>
      </c>
      <c r="N49" s="65">
        <v>0</v>
      </c>
      <c r="O49" s="168">
        <f t="shared" si="21"/>
        <v>45674432.449411787</v>
      </c>
      <c r="P49" s="29">
        <v>1.7999999999999999E-2</v>
      </c>
      <c r="Q49" s="145">
        <f t="shared" si="7"/>
        <v>46496572.233501196</v>
      </c>
      <c r="R49" s="168">
        <f t="shared" si="22"/>
        <v>74029311.015821695</v>
      </c>
      <c r="S49" s="131">
        <f t="shared" si="23"/>
        <v>46496572.233501203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30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28435528.080402263</v>
      </c>
      <c r="N50" s="97">
        <v>0</v>
      </c>
      <c r="O50" s="169">
        <f t="shared" si="21"/>
        <v>34796572.233501196</v>
      </c>
      <c r="P50" s="83">
        <v>1.7999999999999999E-2</v>
      </c>
      <c r="Q50" s="145">
        <f t="shared" si="7"/>
        <v>35422910.533704214</v>
      </c>
      <c r="R50" s="169">
        <f t="shared" si="22"/>
        <v>77658438.614106476</v>
      </c>
      <c r="S50" s="132">
        <f t="shared" si="23"/>
        <v>49222910.533704214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30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29354567.585849505</v>
      </c>
      <c r="N51" s="47">
        <v>0</v>
      </c>
      <c r="O51" s="127">
        <f t="shared" si="21"/>
        <v>23722910.533704214</v>
      </c>
      <c r="P51" s="42">
        <v>1.7999999999999999E-2</v>
      </c>
      <c r="Q51" s="145">
        <f t="shared" si="7"/>
        <v>24149922.923310891</v>
      </c>
      <c r="R51" s="127">
        <f t="shared" si="22"/>
        <v>81104490.509160399</v>
      </c>
      <c r="S51" s="129">
        <f t="shared" si="23"/>
        <v>51749922.923310891</v>
      </c>
      <c r="T51" s="176">
        <f xml:space="preserve"> S51 / 4</f>
        <v>12937480.730827723</v>
      </c>
      <c r="U51" s="43">
        <f>SUM(E4:E51)</f>
        <v>120200000</v>
      </c>
      <c r="V51" s="43">
        <f>SUM(F4:F51)</f>
        <v>75326544</v>
      </c>
      <c r="W51" s="45">
        <f xml:space="preserve"> U51 - V51</f>
        <v>44873456</v>
      </c>
      <c r="X51" s="45">
        <f>R51-W51</f>
        <v>36231034.509160399</v>
      </c>
      <c r="Y51" s="113">
        <f xml:space="preserve"> X51 / W51 * 100</f>
        <v>80.740459369031882</v>
      </c>
      <c r="Z51" s="45">
        <f xml:space="preserve"> (X51 - 2500000) * 0.16</f>
        <v>5396965.5214656638</v>
      </c>
      <c r="AA51" s="184">
        <f xml:space="preserve"> (R51+60000000) - ((2500000 * 12) + R39)</f>
        <v>14853580.199406996</v>
      </c>
      <c r="AB51" s="183">
        <f xml:space="preserve"> (AA51 -2500000) * 0.16</f>
        <v>1976572.8319051194</v>
      </c>
    </row>
    <row r="52" spans="1:28" s="67" customFormat="1" x14ac:dyDescent="0.3">
      <c r="A52" s="166">
        <f t="shared" si="10"/>
        <v>4000000</v>
      </c>
      <c r="B52" s="67">
        <v>4</v>
      </c>
      <c r="C52" s="330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29873585.856192902</v>
      </c>
      <c r="N52" s="65">
        <v>0</v>
      </c>
      <c r="O52" s="171">
        <f t="shared" ref="O52:O63" si="29" xml:space="preserve"> Q51 + K52</f>
        <v>29009922.923310891</v>
      </c>
      <c r="P52" s="67">
        <v>4.0000000000000001E-3</v>
      </c>
      <c r="Q52" s="145">
        <f t="shared" si="7"/>
        <v>29125962.615004133</v>
      </c>
      <c r="R52" s="171">
        <f t="shared" ref="R52:R63" si="30" xml:space="preserve"> M52 + Q52 + L52</f>
        <v>83839548.471197039</v>
      </c>
      <c r="S52" s="130">
        <f t="shared" ref="S52:S63" si="31" xml:space="preserve"> R52 - M52</f>
        <v>53965962.615004137</v>
      </c>
      <c r="T52" s="74"/>
      <c r="U52" s="75"/>
    </row>
    <row r="53" spans="1:28" s="98" customFormat="1" x14ac:dyDescent="0.3">
      <c r="A53" s="166">
        <f t="shared" si="10"/>
        <v>5000000</v>
      </c>
      <c r="C53" s="330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30818510.401604373</v>
      </c>
      <c r="N53" s="105">
        <v>0</v>
      </c>
      <c r="O53" s="168">
        <f t="shared" si="29"/>
        <v>33985962.615004137</v>
      </c>
      <c r="P53" s="98">
        <v>1.7999999999999999E-2</v>
      </c>
      <c r="Q53" s="145">
        <f t="shared" si="7"/>
        <v>34597709.942074209</v>
      </c>
      <c r="R53" s="168">
        <f t="shared" si="30"/>
        <v>87496220.343678579</v>
      </c>
      <c r="S53" s="133">
        <f t="shared" si="31"/>
        <v>56677709.942074209</v>
      </c>
      <c r="T53" s="106"/>
      <c r="U53" s="107"/>
    </row>
    <row r="54" spans="1:28" s="29" customFormat="1" x14ac:dyDescent="0.3">
      <c r="A54" s="166">
        <f t="shared" si="10"/>
        <v>6000000</v>
      </c>
      <c r="C54" s="330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31780443.58883325</v>
      </c>
      <c r="N54" s="65">
        <v>0</v>
      </c>
      <c r="O54" s="168">
        <f t="shared" si="29"/>
        <v>39457709.942074209</v>
      </c>
      <c r="P54" s="29">
        <v>1.7999999999999999E-2</v>
      </c>
      <c r="Q54" s="145">
        <f t="shared" si="7"/>
        <v>40167948.721031547</v>
      </c>
      <c r="R54" s="168">
        <f t="shared" si="30"/>
        <v>91268392.309864789</v>
      </c>
      <c r="S54" s="131">
        <f t="shared" si="31"/>
        <v>59487948.721031539</v>
      </c>
      <c r="T54" s="82"/>
      <c r="U54" s="11"/>
    </row>
    <row r="55" spans="1:28" s="29" customFormat="1" x14ac:dyDescent="0.3">
      <c r="A55" s="166">
        <f t="shared" si="10"/>
        <v>7000000</v>
      </c>
      <c r="C55" s="330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32759691.573432248</v>
      </c>
      <c r="N55" s="65">
        <v>0</v>
      </c>
      <c r="O55" s="168">
        <f t="shared" si="29"/>
        <v>45027948.721031547</v>
      </c>
      <c r="P55" s="29">
        <v>1.7999999999999999E-2</v>
      </c>
      <c r="Q55" s="145">
        <f t="shared" si="7"/>
        <v>45838451.798010111</v>
      </c>
      <c r="R55" s="168">
        <f t="shared" si="30"/>
        <v>95158143.371442363</v>
      </c>
      <c r="S55" s="131">
        <f t="shared" si="31"/>
        <v>62398451.798010111</v>
      </c>
      <c r="T55" s="82"/>
      <c r="U55" s="11"/>
    </row>
    <row r="56" spans="1:28" s="29" customFormat="1" x14ac:dyDescent="0.3">
      <c r="A56" s="166">
        <f t="shared" si="10"/>
        <v>8000000</v>
      </c>
      <c r="C56" s="330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33756566.021754026</v>
      </c>
      <c r="N56" s="65">
        <v>0</v>
      </c>
      <c r="O56" s="168">
        <f t="shared" si="29"/>
        <v>48598451.798010111</v>
      </c>
      <c r="P56" s="29">
        <v>1.7999999999999999E-2</v>
      </c>
      <c r="Q56" s="145">
        <f t="shared" si="7"/>
        <v>49473223.930374295</v>
      </c>
      <c r="R56" s="168">
        <f t="shared" si="30"/>
        <v>97029789.952128321</v>
      </c>
      <c r="S56" s="131">
        <f t="shared" si="31"/>
        <v>63273223.930374295</v>
      </c>
      <c r="T56" s="82"/>
      <c r="U56" s="11"/>
    </row>
    <row r="57" spans="1:28" s="29" customFormat="1" x14ac:dyDescent="0.3">
      <c r="A57" s="166">
        <f t="shared" si="10"/>
        <v>9000000</v>
      </c>
      <c r="C57" s="330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34771384.2101456</v>
      </c>
      <c r="N57" s="65">
        <v>0</v>
      </c>
      <c r="O57" s="168">
        <f t="shared" si="29"/>
        <v>54333223.930374295</v>
      </c>
      <c r="P57" s="29">
        <v>1.7999999999999999E-2</v>
      </c>
      <c r="Q57" s="145">
        <f t="shared" si="7"/>
        <v>55311221.96112103</v>
      </c>
      <c r="R57" s="168">
        <f t="shared" si="30"/>
        <v>101122606.17126663</v>
      </c>
      <c r="S57" s="131">
        <f t="shared" si="31"/>
        <v>66351221.96112103</v>
      </c>
      <c r="T57" s="82"/>
      <c r="U57" s="11"/>
    </row>
    <row r="58" spans="1:28" s="29" customFormat="1" x14ac:dyDescent="0.3">
      <c r="A58" s="166">
        <f t="shared" si="10"/>
        <v>10000000</v>
      </c>
      <c r="C58" s="330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35804469.125928223</v>
      </c>
      <c r="N58" s="65">
        <v>0</v>
      </c>
      <c r="O58" s="168">
        <f t="shared" si="29"/>
        <v>60171221.96112103</v>
      </c>
      <c r="P58" s="29">
        <v>1.7999999999999999E-2</v>
      </c>
      <c r="Q58" s="145">
        <f t="shared" si="7"/>
        <v>61254303.956421211</v>
      </c>
      <c r="R58" s="168">
        <f t="shared" si="30"/>
        <v>105338773.08234943</v>
      </c>
      <c r="S58" s="131">
        <f t="shared" si="31"/>
        <v>69534303.956421211</v>
      </c>
      <c r="T58" s="82"/>
      <c r="U58" s="11"/>
    </row>
    <row r="59" spans="1:28" s="29" customFormat="1" x14ac:dyDescent="0.3">
      <c r="A59" s="166">
        <f t="shared" si="10"/>
        <v>11000000</v>
      </c>
      <c r="C59" s="330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36856149.57019493</v>
      </c>
      <c r="N59" s="65">
        <v>0</v>
      </c>
      <c r="O59" s="168">
        <f t="shared" si="29"/>
        <v>66114303.956421211</v>
      </c>
      <c r="P59" s="29">
        <v>1.7999999999999999E-2</v>
      </c>
      <c r="Q59" s="145">
        <f t="shared" si="7"/>
        <v>67304361.427636787</v>
      </c>
      <c r="R59" s="168">
        <f t="shared" si="30"/>
        <v>109680510.99783172</v>
      </c>
      <c r="S59" s="131">
        <f t="shared" si="31"/>
        <v>72824361.427636787</v>
      </c>
      <c r="T59" s="82"/>
      <c r="U59" s="11"/>
    </row>
    <row r="60" spans="1:28" s="29" customFormat="1" x14ac:dyDescent="0.3">
      <c r="A60" s="166">
        <f t="shared" si="10"/>
        <v>12000000</v>
      </c>
      <c r="C60" s="330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37926760.262458436</v>
      </c>
      <c r="N60" s="65">
        <v>0</v>
      </c>
      <c r="O60" s="168">
        <f t="shared" si="29"/>
        <v>72164361.427636787</v>
      </c>
      <c r="P60" s="29">
        <v>1.7999999999999999E-2</v>
      </c>
      <c r="Q60" s="145">
        <f t="shared" si="7"/>
        <v>73463319.933334246</v>
      </c>
      <c r="R60" s="168">
        <f t="shared" si="30"/>
        <v>114150080.19579268</v>
      </c>
      <c r="S60" s="131">
        <f t="shared" si="31"/>
        <v>76223319.933334231</v>
      </c>
      <c r="T60" s="82"/>
      <c r="U60" s="11"/>
    </row>
    <row r="61" spans="1:28" s="29" customFormat="1" x14ac:dyDescent="0.3">
      <c r="A61" s="166">
        <f t="shared" si="10"/>
        <v>13000000</v>
      </c>
      <c r="C61" s="330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39016641.947182685</v>
      </c>
      <c r="N61" s="65">
        <v>0</v>
      </c>
      <c r="O61" s="168">
        <f t="shared" si="29"/>
        <v>78323319.933334246</v>
      </c>
      <c r="P61" s="29">
        <v>1.7999999999999999E-2</v>
      </c>
      <c r="Q61" s="145">
        <f t="shared" si="7"/>
        <v>79733139.692134261</v>
      </c>
      <c r="R61" s="168">
        <f t="shared" si="30"/>
        <v>118749781.63931695</v>
      </c>
      <c r="S61" s="131">
        <f t="shared" si="31"/>
        <v>79733139.692134261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30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40126141.50223197</v>
      </c>
      <c r="N62" s="97">
        <v>0</v>
      </c>
      <c r="O62" s="169">
        <f t="shared" si="29"/>
        <v>59433139.692134261</v>
      </c>
      <c r="P62" s="83">
        <v>1.7999999999999999E-2</v>
      </c>
      <c r="Q62" s="145">
        <f t="shared" si="7"/>
        <v>60502936.206592679</v>
      </c>
      <c r="R62" s="169">
        <f t="shared" si="30"/>
        <v>123029077.70882465</v>
      </c>
      <c r="S62" s="132">
        <f t="shared" si="31"/>
        <v>82902936.206592679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30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41255612.049272142</v>
      </c>
      <c r="N63" s="47">
        <v>0</v>
      </c>
      <c r="O63" s="127">
        <f t="shared" si="29"/>
        <v>40202936.206592679</v>
      </c>
      <c r="P63" s="42">
        <v>1.7999999999999999E-2</v>
      </c>
      <c r="Q63" s="145">
        <f t="shared" si="7"/>
        <v>40926589.058311351</v>
      </c>
      <c r="R63" s="127">
        <f t="shared" si="30"/>
        <v>126982201.10758349</v>
      </c>
      <c r="S63" s="129">
        <f t="shared" si="31"/>
        <v>85726589.058311343</v>
      </c>
      <c r="T63" s="176">
        <f xml:space="preserve"> S63 / 4</f>
        <v>21431647.264577836</v>
      </c>
      <c r="U63" s="43">
        <f>SUM(E4:E63)</f>
        <v>150200000</v>
      </c>
      <c r="V63" s="43">
        <f>SUM(F4:F63)</f>
        <v>77426544</v>
      </c>
      <c r="W63" s="45">
        <f xml:space="preserve"> U63 - V63</f>
        <v>72773456</v>
      </c>
      <c r="X63" s="45">
        <f>R63-W63</f>
        <v>54208745.107583493</v>
      </c>
      <c r="Y63" s="113">
        <f xml:space="preserve"> X63 / W63 * 100</f>
        <v>74.489722059624995</v>
      </c>
      <c r="Z63" s="45">
        <f xml:space="preserve"> (X63 - 2500000) * 0.16</f>
        <v>8273399.2172133587</v>
      </c>
      <c r="AA63" s="183">
        <f xml:space="preserve"> R63 - ((2500000 * 12) + R51)</f>
        <v>15877710.598423094</v>
      </c>
      <c r="AB63" s="183">
        <f xml:space="preserve"> (AA63 -2500000) * 0.16</f>
        <v>2140433.6957476949</v>
      </c>
    </row>
    <row r="64" spans="1:28" s="67" customFormat="1" x14ac:dyDescent="0.3">
      <c r="A64" s="166">
        <f t="shared" si="10"/>
        <v>16000000</v>
      </c>
      <c r="B64" s="67">
        <v>6</v>
      </c>
      <c r="C64" s="330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41822234.497469231</v>
      </c>
      <c r="N64" s="65">
        <v>0</v>
      </c>
      <c r="O64" s="171">
        <f t="shared" si="14"/>
        <v>47506589.058311351</v>
      </c>
      <c r="P64" s="67">
        <v>4.0000000000000001E-3</v>
      </c>
      <c r="Q64" s="145">
        <f t="shared" si="7"/>
        <v>47696615.414544597</v>
      </c>
      <c r="R64" s="171">
        <f t="shared" si="15"/>
        <v>129838849.91201383</v>
      </c>
      <c r="S64" s="130">
        <f t="shared" si="16"/>
        <v>88016615.414544597</v>
      </c>
      <c r="T64" s="74"/>
      <c r="U64" s="75"/>
    </row>
    <row r="65" spans="1:28" s="29" customFormat="1" x14ac:dyDescent="0.3">
      <c r="A65" s="166">
        <f t="shared" si="10"/>
        <v>17000000</v>
      </c>
      <c r="C65" s="330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42982234.718423679</v>
      </c>
      <c r="N65" s="65">
        <v>0</v>
      </c>
      <c r="O65" s="168">
        <f t="shared" si="14"/>
        <v>54276615.414544597</v>
      </c>
      <c r="P65" s="29">
        <v>1.7999999999999999E-2</v>
      </c>
      <c r="Q65" s="145">
        <f t="shared" si="7"/>
        <v>55253594.492006399</v>
      </c>
      <c r="R65" s="168">
        <f t="shared" si="15"/>
        <v>134075829.21043009</v>
      </c>
      <c r="S65" s="131">
        <f t="shared" si="16"/>
        <v>91093594.492006406</v>
      </c>
      <c r="T65" s="82"/>
      <c r="U65" s="11"/>
    </row>
    <row r="66" spans="1:28" s="29" customFormat="1" x14ac:dyDescent="0.3">
      <c r="A66" s="166">
        <f t="shared" si="10"/>
        <v>18000000</v>
      </c>
      <c r="C66" s="330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44163114.943355307</v>
      </c>
      <c r="N66" s="65">
        <v>0</v>
      </c>
      <c r="O66" s="168">
        <f t="shared" si="14"/>
        <v>61833594.492006399</v>
      </c>
      <c r="P66" s="29">
        <v>1.7999999999999999E-2</v>
      </c>
      <c r="Q66" s="145">
        <f t="shared" si="7"/>
        <v>62946599.192862511</v>
      </c>
      <c r="R66" s="168">
        <f t="shared" si="15"/>
        <v>138469714.13621783</v>
      </c>
      <c r="S66" s="131">
        <f t="shared" si="16"/>
        <v>94306599.192862526</v>
      </c>
      <c r="T66" s="82"/>
      <c r="U66" s="11"/>
    </row>
    <row r="67" spans="1:28" s="29" customFormat="1" x14ac:dyDescent="0.3">
      <c r="A67" s="166">
        <f t="shared" si="10"/>
        <v>19000000</v>
      </c>
      <c r="C67" s="330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45365251.012335703</v>
      </c>
      <c r="N67" s="65">
        <v>0</v>
      </c>
      <c r="O67" s="168">
        <f t="shared" si="14"/>
        <v>69526599.192862511</v>
      </c>
      <c r="P67" s="29">
        <v>1.7999999999999999E-2</v>
      </c>
      <c r="Q67" s="145">
        <f t="shared" si="7"/>
        <v>70778077.978334039</v>
      </c>
      <c r="R67" s="168">
        <f t="shared" si="15"/>
        <v>143023328.99066973</v>
      </c>
      <c r="S67" s="131">
        <f t="shared" si="16"/>
        <v>97658077.978334025</v>
      </c>
      <c r="T67" s="82"/>
      <c r="U67" s="11"/>
    </row>
    <row r="68" spans="1:28" s="29" customFormat="1" x14ac:dyDescent="0.3">
      <c r="A68" s="166">
        <f t="shared" si="10"/>
        <v>20000000</v>
      </c>
      <c r="C68" s="330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46589025.530557744</v>
      </c>
      <c r="N68" s="65">
        <v>0</v>
      </c>
      <c r="O68" s="168">
        <f t="shared" si="14"/>
        <v>75108077.978334039</v>
      </c>
      <c r="P68" s="29">
        <v>1.7999999999999999E-2</v>
      </c>
      <c r="Q68" s="145">
        <f t="shared" si="7"/>
        <v>76460023.381944045</v>
      </c>
      <c r="R68" s="168">
        <f t="shared" si="15"/>
        <v>145449048.91250178</v>
      </c>
      <c r="S68" s="131">
        <f t="shared" si="16"/>
        <v>98860023.381944031</v>
      </c>
      <c r="T68" s="82"/>
      <c r="U68" s="11"/>
    </row>
    <row r="69" spans="1:28" s="29" customFormat="1" x14ac:dyDescent="0.3">
      <c r="A69" s="166">
        <f t="shared" si="10"/>
        <v>21000000</v>
      </c>
      <c r="C69" s="330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47834827.990107782</v>
      </c>
      <c r="N69" s="65">
        <v>0</v>
      </c>
      <c r="O69" s="168">
        <f t="shared" si="14"/>
        <v>83040023.381944045</v>
      </c>
      <c r="P69" s="29">
        <v>1.7999999999999999E-2</v>
      </c>
      <c r="Q69" s="145">
        <f t="shared" si="7"/>
        <v>84534743.802819043</v>
      </c>
      <c r="R69" s="168">
        <f t="shared" si="15"/>
        <v>150289571.79292682</v>
      </c>
      <c r="S69" s="131">
        <f t="shared" si="16"/>
        <v>102454743.80281904</v>
      </c>
      <c r="T69" s="82"/>
      <c r="U69" s="11"/>
    </row>
    <row r="70" spans="1:28" s="29" customFormat="1" x14ac:dyDescent="0.3">
      <c r="A70" s="166">
        <f t="shared" si="10"/>
        <v>22000000</v>
      </c>
      <c r="C70" s="330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49103054.89392972</v>
      </c>
      <c r="N70" s="65">
        <v>0</v>
      </c>
      <c r="O70" s="168">
        <f t="shared" si="14"/>
        <v>91114743.802819043</v>
      </c>
      <c r="P70" s="29">
        <v>1.7999999999999999E-2</v>
      </c>
      <c r="Q70" s="145">
        <f t="shared" si="7"/>
        <v>92754809.191269785</v>
      </c>
      <c r="R70" s="168">
        <f t="shared" si="15"/>
        <v>155297864.08519951</v>
      </c>
      <c r="S70" s="131">
        <f t="shared" si="16"/>
        <v>106194809.19126979</v>
      </c>
      <c r="T70" s="82"/>
      <c r="U70" s="11"/>
    </row>
    <row r="71" spans="1:28" s="29" customFormat="1" x14ac:dyDescent="0.3">
      <c r="A71" s="166">
        <f t="shared" si="10"/>
        <v>23000000</v>
      </c>
      <c r="C71" s="330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50394109.882020459</v>
      </c>
      <c r="N71" s="65">
        <v>0</v>
      </c>
      <c r="O71" s="168">
        <f t="shared" si="14"/>
        <v>99334809.191269785</v>
      </c>
      <c r="P71" s="29">
        <v>1.7999999999999999E-2</v>
      </c>
      <c r="Q71" s="145">
        <f t="shared" ref="Q71:Q134" si="34" xml:space="preserve"> ((O71 +N71) * P71) + (O71+N71)</f>
        <v>101122835.75671265</v>
      </c>
      <c r="R71" s="168">
        <f t="shared" si="15"/>
        <v>160476945.63873309</v>
      </c>
      <c r="S71" s="131">
        <f t="shared" si="16"/>
        <v>110082835.75671263</v>
      </c>
      <c r="T71" s="82"/>
      <c r="U71" s="11"/>
    </row>
    <row r="72" spans="1:28" s="29" customFormat="1" x14ac:dyDescent="0.3">
      <c r="A72" s="166">
        <f t="shared" si="10"/>
        <v>24000000</v>
      </c>
      <c r="C72" s="330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51708403.859896824</v>
      </c>
      <c r="N72" s="65">
        <v>0</v>
      </c>
      <c r="O72" s="168">
        <f t="shared" si="14"/>
        <v>107702835.75671265</v>
      </c>
      <c r="P72" s="29">
        <v>1.7999999999999999E-2</v>
      </c>
      <c r="Q72" s="145">
        <f t="shared" si="34"/>
        <v>109641486.80033347</v>
      </c>
      <c r="R72" s="168">
        <f t="shared" si="15"/>
        <v>165829890.66023028</v>
      </c>
      <c r="S72" s="131">
        <f t="shared" si="16"/>
        <v>114121486.80033346</v>
      </c>
      <c r="T72" s="82"/>
      <c r="U72" s="11"/>
    </row>
    <row r="73" spans="1:28" s="29" customFormat="1" x14ac:dyDescent="0.3">
      <c r="A73" s="166">
        <f t="shared" si="10"/>
        <v>25000000</v>
      </c>
      <c r="C73" s="330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53046355.129374966</v>
      </c>
      <c r="N73" s="65">
        <v>0</v>
      </c>
      <c r="O73" s="168">
        <f t="shared" si="14"/>
        <v>116221486.80033347</v>
      </c>
      <c r="P73" s="29">
        <v>1.7999999999999999E-2</v>
      </c>
      <c r="Q73" s="145">
        <f t="shared" si="34"/>
        <v>118313473.56273948</v>
      </c>
      <c r="R73" s="168">
        <f t="shared" si="15"/>
        <v>171359828.69211444</v>
      </c>
      <c r="S73" s="131">
        <f t="shared" si="16"/>
        <v>118313473.56273948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30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54408389.521703713</v>
      </c>
      <c r="N74" s="97">
        <v>0</v>
      </c>
      <c r="O74" s="169">
        <f t="shared" si="14"/>
        <v>87913473.562739477</v>
      </c>
      <c r="P74" s="83">
        <v>1.7999999999999999E-2</v>
      </c>
      <c r="Q74" s="145">
        <f t="shared" si="34"/>
        <v>89495916.086868793</v>
      </c>
      <c r="R74" s="169">
        <f t="shared" si="15"/>
        <v>176404305.60857251</v>
      </c>
      <c r="S74" s="132">
        <f t="shared" si="16"/>
        <v>121995916.08686879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30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55794940.533094376</v>
      </c>
      <c r="N75" s="47">
        <v>0</v>
      </c>
      <c r="O75" s="127">
        <f t="shared" si="14"/>
        <v>59095916.086868793</v>
      </c>
      <c r="P75" s="42">
        <v>1.7999999999999999E-2</v>
      </c>
      <c r="Q75" s="145">
        <f t="shared" si="34"/>
        <v>60159642.576432429</v>
      </c>
      <c r="R75" s="127">
        <f t="shared" si="15"/>
        <v>180954583.10952681</v>
      </c>
      <c r="S75" s="129">
        <f t="shared" si="16"/>
        <v>125159642.57643244</v>
      </c>
      <c r="T75" s="176">
        <f xml:space="preserve"> S75 / 4</f>
        <v>31289910.644108109</v>
      </c>
      <c r="U75" s="43">
        <f>SUM(E4:E75)</f>
        <v>180200000</v>
      </c>
      <c r="V75" s="43">
        <f>SUM(F4:F75)</f>
        <v>79676544</v>
      </c>
      <c r="W75" s="45">
        <f xml:space="preserve"> U75 - V75</f>
        <v>100523456</v>
      </c>
      <c r="X75" s="45">
        <f>R75-W75</f>
        <v>80431127.109526813</v>
      </c>
      <c r="Y75" s="113">
        <f xml:space="preserve"> X75 / W75 * 100</f>
        <v>80.012297935246892</v>
      </c>
      <c r="Z75" s="45">
        <f xml:space="preserve"> (X75 - 2500000) * 0.16</f>
        <v>12468980.337524291</v>
      </c>
      <c r="AA75" s="183">
        <f xml:space="preserve"> R75 - ((2500000 * 12) + R63)</f>
        <v>23972382.00194332</v>
      </c>
      <c r="AB75" s="183">
        <f xml:space="preserve"> (AA75 -2500000) * 0.16</f>
        <v>3435581.1203109315</v>
      </c>
    </row>
    <row r="76" spans="1:28" s="67" customFormat="1" x14ac:dyDescent="0.3">
      <c r="A76" s="166">
        <f t="shared" si="10"/>
        <v>28000000</v>
      </c>
      <c r="B76" s="67">
        <v>7</v>
      </c>
      <c r="C76" s="330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56419720.295226753</v>
      </c>
      <c r="N76" s="65">
        <v>0</v>
      </c>
      <c r="O76" s="171">
        <f t="shared" si="14"/>
        <v>68759642.576432437</v>
      </c>
      <c r="P76" s="67">
        <v>4.0000000000000001E-3</v>
      </c>
      <c r="Q76" s="145">
        <f t="shared" si="34"/>
        <v>69034681.146738172</v>
      </c>
      <c r="R76" s="171">
        <f t="shared" si="15"/>
        <v>183954401.44196492</v>
      </c>
      <c r="S76" s="130">
        <f t="shared" si="16"/>
        <v>127534681.14673817</v>
      </c>
      <c r="T76" s="74"/>
      <c r="U76" s="75"/>
    </row>
    <row r="77" spans="1:28" s="29" customFormat="1" x14ac:dyDescent="0.3">
      <c r="A77" s="166">
        <f t="shared" si="10"/>
        <v>29000000</v>
      </c>
      <c r="C77" s="330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57842475.260540836</v>
      </c>
      <c r="N77" s="65">
        <v>0</v>
      </c>
      <c r="O77" s="168">
        <f t="shared" si="14"/>
        <v>77634681.146738172</v>
      </c>
      <c r="P77" s="29">
        <v>1.7999999999999999E-2</v>
      </c>
      <c r="Q77" s="145">
        <f t="shared" si="34"/>
        <v>79032105.407379463</v>
      </c>
      <c r="R77" s="168">
        <f t="shared" si="15"/>
        <v>188874580.66792029</v>
      </c>
      <c r="S77" s="131">
        <f t="shared" si="16"/>
        <v>131032105.40737945</v>
      </c>
      <c r="T77" s="82"/>
      <c r="U77" s="11"/>
    </row>
    <row r="78" spans="1:28" s="29" customFormat="1" x14ac:dyDescent="0.3">
      <c r="A78" s="166">
        <f t="shared" si="10"/>
        <v>30000000</v>
      </c>
      <c r="C78" s="330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59290839.815230571</v>
      </c>
      <c r="N78" s="65">
        <v>0</v>
      </c>
      <c r="O78" s="168">
        <f t="shared" si="14"/>
        <v>87632105.407379463</v>
      </c>
      <c r="P78" s="29">
        <v>1.7999999999999999E-2</v>
      </c>
      <c r="Q78" s="145">
        <f t="shared" si="34"/>
        <v>89209483.304712296</v>
      </c>
      <c r="R78" s="168">
        <f t="shared" si="15"/>
        <v>194000323.11994287</v>
      </c>
      <c r="S78" s="131">
        <f t="shared" si="16"/>
        <v>134709483.3047123</v>
      </c>
      <c r="T78" s="82"/>
      <c r="U78" s="11"/>
    </row>
    <row r="79" spans="1:28" s="29" customFormat="1" x14ac:dyDescent="0.3">
      <c r="A79" s="166">
        <f t="shared" si="10"/>
        <v>31000000</v>
      </c>
      <c r="C79" s="330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60765274.931904718</v>
      </c>
      <c r="N79" s="65">
        <v>0</v>
      </c>
      <c r="O79" s="168">
        <f t="shared" si="14"/>
        <v>97809483.304712296</v>
      </c>
      <c r="P79" s="29">
        <v>1.7999999999999999E-2</v>
      </c>
      <c r="Q79" s="145">
        <f t="shared" si="34"/>
        <v>99570054.004197121</v>
      </c>
      <c r="R79" s="168">
        <f t="shared" si="15"/>
        <v>199335328.93610185</v>
      </c>
      <c r="S79" s="131">
        <f t="shared" si="16"/>
        <v>138570054.00419712</v>
      </c>
      <c r="T79" s="82"/>
      <c r="U79" s="11"/>
    </row>
    <row r="80" spans="1:28" s="29" customFormat="1" x14ac:dyDescent="0.3">
      <c r="A80" s="166">
        <f t="shared" si="10"/>
        <v>32000000</v>
      </c>
      <c r="C80" s="330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62266249.880679004</v>
      </c>
      <c r="N80" s="65">
        <v>0</v>
      </c>
      <c r="O80" s="168">
        <f t="shared" si="14"/>
        <v>104620054.00419712</v>
      </c>
      <c r="P80" s="29">
        <v>1.7999999999999999E-2</v>
      </c>
      <c r="Q80" s="145">
        <f t="shared" si="34"/>
        <v>106503214.97627267</v>
      </c>
      <c r="R80" s="168">
        <f t="shared" si="15"/>
        <v>201269464.85695168</v>
      </c>
      <c r="S80" s="131">
        <f t="shared" si="16"/>
        <v>139003214.97627267</v>
      </c>
      <c r="T80" s="82"/>
      <c r="U80" s="11"/>
    </row>
    <row r="81" spans="1:28" s="29" customFormat="1" x14ac:dyDescent="0.3">
      <c r="A81" s="166">
        <f t="shared" si="10"/>
        <v>33000000</v>
      </c>
      <c r="C81" s="330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63794242.378531225</v>
      </c>
      <c r="N81" s="65">
        <v>0</v>
      </c>
      <c r="O81" s="168">
        <f t="shared" si="14"/>
        <v>115103214.97627267</v>
      </c>
      <c r="P81" s="29">
        <v>1.7999999999999999E-2</v>
      </c>
      <c r="Q81" s="145">
        <f t="shared" si="34"/>
        <v>117175072.84584558</v>
      </c>
      <c r="R81" s="168">
        <f t="shared" si="15"/>
        <v>206969315.2243768</v>
      </c>
      <c r="S81" s="131">
        <f t="shared" si="16"/>
        <v>143175072.84584558</v>
      </c>
      <c r="T81" s="82"/>
      <c r="U81" s="11"/>
    </row>
    <row r="82" spans="1:28" s="29" customFormat="1" x14ac:dyDescent="0.3">
      <c r="A82" s="166">
        <f t="shared" si="10"/>
        <v>34000000</v>
      </c>
      <c r="C82" s="330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65349738.741344787</v>
      </c>
      <c r="N82" s="65">
        <v>0</v>
      </c>
      <c r="O82" s="168">
        <f t="shared" si="14"/>
        <v>125775072.84584558</v>
      </c>
      <c r="P82" s="29">
        <v>1.7999999999999999E-2</v>
      </c>
      <c r="Q82" s="145">
        <f t="shared" si="34"/>
        <v>128039024.1570708</v>
      </c>
      <c r="R82" s="168">
        <f t="shared" si="15"/>
        <v>212888762.8984156</v>
      </c>
      <c r="S82" s="131">
        <f t="shared" si="16"/>
        <v>147539024.15707082</v>
      </c>
      <c r="T82" s="82"/>
      <c r="U82" s="11"/>
    </row>
    <row r="83" spans="1:28" s="29" customFormat="1" x14ac:dyDescent="0.3">
      <c r="A83" s="166">
        <f t="shared" si="10"/>
        <v>35000000</v>
      </c>
      <c r="C83" s="330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66933234.038688995</v>
      </c>
      <c r="N83" s="65">
        <v>0</v>
      </c>
      <c r="O83" s="168">
        <f t="shared" si="14"/>
        <v>136639024.15707082</v>
      </c>
      <c r="P83" s="29">
        <v>1.7999999999999999E-2</v>
      </c>
      <c r="Q83" s="145">
        <f t="shared" si="34"/>
        <v>139098526.59189808</v>
      </c>
      <c r="R83" s="168">
        <f t="shared" si="15"/>
        <v>219031760.63058707</v>
      </c>
      <c r="S83" s="131">
        <f t="shared" si="16"/>
        <v>152098526.59189808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30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68545232.251385391</v>
      </c>
      <c r="N84" s="65">
        <v>0</v>
      </c>
      <c r="O84" s="168">
        <f t="shared" si="14"/>
        <v>147698526.59189808</v>
      </c>
      <c r="P84" s="29">
        <v>1.7999999999999999E-2</v>
      </c>
      <c r="Q84" s="145">
        <f t="shared" si="34"/>
        <v>150357100.07055226</v>
      </c>
      <c r="R84" s="168">
        <f t="shared" si="15"/>
        <v>225402332.32193765</v>
      </c>
      <c r="S84" s="131">
        <f t="shared" si="16"/>
        <v>156857100.07055226</v>
      </c>
      <c r="T84" s="82"/>
      <c r="U84" s="11"/>
    </row>
    <row r="85" spans="1:28" s="29" customFormat="1" x14ac:dyDescent="0.3">
      <c r="A85" s="166">
        <f t="shared" si="37"/>
        <v>37000000</v>
      </c>
      <c r="C85" s="330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70186246.431910321</v>
      </c>
      <c r="N85" s="65">
        <v>0</v>
      </c>
      <c r="O85" s="168">
        <f t="shared" si="14"/>
        <v>158957100.07055226</v>
      </c>
      <c r="P85" s="29">
        <v>1.7999999999999999E-2</v>
      </c>
      <c r="Q85" s="145">
        <f t="shared" si="34"/>
        <v>161818327.87182221</v>
      </c>
      <c r="R85" s="168">
        <f t="shared" si="15"/>
        <v>232004574.30373251</v>
      </c>
      <c r="S85" s="131">
        <f t="shared" si="16"/>
        <v>161818327.87182218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30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71856798.867684707</v>
      </c>
      <c r="N86" s="65">
        <v>0</v>
      </c>
      <c r="O86" s="169">
        <f t="shared" si="14"/>
        <v>120018327.87182221</v>
      </c>
      <c r="P86" s="83">
        <v>1.7999999999999999E-2</v>
      </c>
      <c r="Q86" s="145">
        <f t="shared" si="34"/>
        <v>122178657.773515</v>
      </c>
      <c r="R86" s="168">
        <f t="shared" si="15"/>
        <v>237935456.64119971</v>
      </c>
      <c r="S86" s="131">
        <f t="shared" si="16"/>
        <v>166078657.77351499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30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73557421.247303039</v>
      </c>
      <c r="N87" s="46">
        <v>0</v>
      </c>
      <c r="O87" s="127">
        <f t="shared" si="14"/>
        <v>80378657.773515001</v>
      </c>
      <c r="P87" s="42">
        <v>1.7999999999999999E-2</v>
      </c>
      <c r="Q87" s="145">
        <f t="shared" si="34"/>
        <v>81825473.613438264</v>
      </c>
      <c r="R87" s="128">
        <f t="shared" si="15"/>
        <v>243182894.86074132</v>
      </c>
      <c r="S87" s="134">
        <f t="shared" si="16"/>
        <v>169625473.61343828</v>
      </c>
      <c r="T87" s="176">
        <f xml:space="preserve"> S87 / 4</f>
        <v>42406368.40335957</v>
      </c>
      <c r="U87" s="43">
        <f>SUM(E4:E87)</f>
        <v>210200000</v>
      </c>
      <c r="V87" s="43">
        <f>SUM(F4:F87)</f>
        <v>83226544</v>
      </c>
      <c r="W87" s="45">
        <f xml:space="preserve"> U87 - V87</f>
        <v>126973456</v>
      </c>
      <c r="X87" s="45">
        <f>R87-W87</f>
        <v>116209438.86074132</v>
      </c>
      <c r="Y87" s="113">
        <f xml:space="preserve"> X87 / W87 * 100</f>
        <v>91.522624115028677</v>
      </c>
      <c r="Z87" s="45">
        <f xml:space="preserve"> (X87 - 2500000) * 0.16</f>
        <v>18193510.217718612</v>
      </c>
      <c r="AA87" s="183">
        <f xml:space="preserve"> R87 - ((2500000 * 12) + R75)</f>
        <v>32228311.751214504</v>
      </c>
      <c r="AB87" s="183">
        <f xml:space="preserve"> (AA87 -2500000) * 0.16</f>
        <v>4756529.8801943203</v>
      </c>
    </row>
    <row r="88" spans="1:28" s="29" customFormat="1" x14ac:dyDescent="0.3">
      <c r="A88" s="166">
        <f t="shared" si="37"/>
        <v>40000000</v>
      </c>
      <c r="B88" s="29">
        <v>8</v>
      </c>
      <c r="C88" s="330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74253250.932292253</v>
      </c>
      <c r="N88" s="65">
        <v>0</v>
      </c>
      <c r="O88" s="171">
        <f t="shared" ref="O88:O99" si="41" xml:space="preserve"> Q87 + K88</f>
        <v>92705473.613438264</v>
      </c>
      <c r="P88" s="67">
        <v>4.0000000000000001E-3</v>
      </c>
      <c r="Q88" s="145">
        <f t="shared" si="34"/>
        <v>93076295.507892013</v>
      </c>
      <c r="R88" s="171">
        <f t="shared" ref="R88:R99" si="42" xml:space="preserve"> M88 + Q88 + L88</f>
        <v>246349546.44018427</v>
      </c>
      <c r="S88" s="130">
        <f t="shared" ref="S88:S99" si="43" xml:space="preserve"> R88 - M88</f>
        <v>172096295.50789201</v>
      </c>
      <c r="T88" s="74"/>
      <c r="U88" s="11"/>
    </row>
    <row r="89" spans="1:28" s="29" customFormat="1" x14ac:dyDescent="0.3">
      <c r="A89" s="166">
        <f t="shared" si="37"/>
        <v>41000000</v>
      </c>
      <c r="C89" s="330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75997009.449073508</v>
      </c>
      <c r="N89" s="65">
        <v>0</v>
      </c>
      <c r="O89" s="168">
        <f t="shared" si="41"/>
        <v>103956295.50789201</v>
      </c>
      <c r="P89" s="29">
        <v>1.7999999999999999E-2</v>
      </c>
      <c r="Q89" s="145">
        <f t="shared" si="34"/>
        <v>105827508.82703407</v>
      </c>
      <c r="R89" s="168">
        <f t="shared" si="42"/>
        <v>252064518.27610758</v>
      </c>
      <c r="S89" s="131">
        <f t="shared" si="43"/>
        <v>176067508.82703406</v>
      </c>
      <c r="T89" s="82"/>
      <c r="U89" s="11"/>
    </row>
    <row r="90" spans="1:28" s="29" customFormat="1" x14ac:dyDescent="0.3">
      <c r="A90" s="166">
        <f t="shared" si="37"/>
        <v>42000000</v>
      </c>
      <c r="C90" s="330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77772155.619156837</v>
      </c>
      <c r="N90" s="65">
        <v>0</v>
      </c>
      <c r="O90" s="168">
        <f t="shared" si="41"/>
        <v>116707508.82703407</v>
      </c>
      <c r="P90" s="29">
        <v>1.7999999999999999E-2</v>
      </c>
      <c r="Q90" s="145">
        <f t="shared" si="34"/>
        <v>118808243.98592068</v>
      </c>
      <c r="R90" s="168">
        <f t="shared" si="42"/>
        <v>258040399.60507751</v>
      </c>
      <c r="S90" s="131">
        <f t="shared" si="43"/>
        <v>180268243.98592067</v>
      </c>
      <c r="T90" s="82"/>
      <c r="U90" s="11"/>
    </row>
    <row r="91" spans="1:28" s="29" customFormat="1" x14ac:dyDescent="0.3">
      <c r="A91" s="166">
        <f t="shared" si="37"/>
        <v>43000000</v>
      </c>
      <c r="C91" s="330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79579254.420301661</v>
      </c>
      <c r="N91" s="65">
        <v>0</v>
      </c>
      <c r="O91" s="168">
        <f t="shared" si="41"/>
        <v>129688243.98592068</v>
      </c>
      <c r="P91" s="29">
        <v>1.7999999999999999E-2</v>
      </c>
      <c r="Q91" s="145">
        <f t="shared" si="34"/>
        <v>132022632.37766725</v>
      </c>
      <c r="R91" s="168">
        <f t="shared" si="42"/>
        <v>264281886.79796892</v>
      </c>
      <c r="S91" s="131">
        <f t="shared" si="43"/>
        <v>184702632.37766725</v>
      </c>
      <c r="T91" s="82"/>
      <c r="U91" s="11"/>
    </row>
    <row r="92" spans="1:28" s="29" customFormat="1" x14ac:dyDescent="0.3">
      <c r="A92" s="166">
        <f t="shared" si="37"/>
        <v>44000000</v>
      </c>
      <c r="C92" s="330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81418880.999867097</v>
      </c>
      <c r="N92" s="65">
        <v>0</v>
      </c>
      <c r="O92" s="168">
        <f t="shared" si="41"/>
        <v>138002632.37766725</v>
      </c>
      <c r="P92" s="29">
        <v>1.7999999999999999E-2</v>
      </c>
      <c r="Q92" s="145">
        <f t="shared" si="34"/>
        <v>140486679.76046526</v>
      </c>
      <c r="R92" s="168">
        <f t="shared" si="42"/>
        <v>265805560.76033235</v>
      </c>
      <c r="S92" s="131">
        <f t="shared" si="43"/>
        <v>184386679.76046526</v>
      </c>
      <c r="T92" s="82"/>
      <c r="U92" s="11"/>
    </row>
    <row r="93" spans="1:28" s="29" customFormat="1" x14ac:dyDescent="0.3">
      <c r="A93" s="166">
        <f t="shared" si="37"/>
        <v>45000000</v>
      </c>
      <c r="C93" s="330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83291620.857864708</v>
      </c>
      <c r="N93" s="65">
        <v>0</v>
      </c>
      <c r="O93" s="168">
        <f t="shared" si="41"/>
        <v>151366679.76046526</v>
      </c>
      <c r="P93" s="29">
        <v>1.7999999999999999E-2</v>
      </c>
      <c r="Q93" s="145">
        <f t="shared" si="34"/>
        <v>154091279.99615365</v>
      </c>
      <c r="R93" s="168">
        <f t="shared" si="42"/>
        <v>272502900.85401833</v>
      </c>
      <c r="S93" s="131">
        <f t="shared" si="43"/>
        <v>189211279.99615362</v>
      </c>
      <c r="T93" s="82"/>
      <c r="U93" s="11"/>
    </row>
    <row r="94" spans="1:28" s="29" customFormat="1" x14ac:dyDescent="0.3">
      <c r="A94" s="166">
        <f t="shared" si="37"/>
        <v>46000000</v>
      </c>
      <c r="C94" s="330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85198070.033306271</v>
      </c>
      <c r="N94" s="65">
        <v>0</v>
      </c>
      <c r="O94" s="168">
        <f t="shared" si="41"/>
        <v>164971279.99615365</v>
      </c>
      <c r="P94" s="29">
        <v>1.7999999999999999E-2</v>
      </c>
      <c r="Q94" s="145">
        <f t="shared" si="34"/>
        <v>167940763.03608441</v>
      </c>
      <c r="R94" s="168">
        <f t="shared" si="42"/>
        <v>279478833.06939065</v>
      </c>
      <c r="S94" s="131">
        <f t="shared" si="43"/>
        <v>194280763.03608438</v>
      </c>
      <c r="T94" s="82"/>
      <c r="U94" s="11"/>
    </row>
    <row r="95" spans="1:28" s="29" customFormat="1" x14ac:dyDescent="0.3">
      <c r="A95" s="166">
        <f t="shared" si="37"/>
        <v>47000000</v>
      </c>
      <c r="C95" s="330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87138835.29390578</v>
      </c>
      <c r="N95" s="65">
        <v>0</v>
      </c>
      <c r="O95" s="168">
        <f t="shared" si="41"/>
        <v>178820763.03608441</v>
      </c>
      <c r="P95" s="29">
        <v>1.7999999999999999E-2</v>
      </c>
      <c r="Q95" s="145">
        <f t="shared" si="34"/>
        <v>182039536.77073392</v>
      </c>
      <c r="R95" s="168">
        <f t="shared" si="42"/>
        <v>286738372.06463969</v>
      </c>
      <c r="S95" s="131">
        <f t="shared" si="43"/>
        <v>199599536.77073389</v>
      </c>
      <c r="T95" s="82"/>
      <c r="U95" s="11"/>
    </row>
    <row r="96" spans="1:28" s="29" customFormat="1" x14ac:dyDescent="0.3">
      <c r="A96" s="166">
        <f t="shared" si="37"/>
        <v>48000000</v>
      </c>
      <c r="C96" s="330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89114534.329196081</v>
      </c>
      <c r="N96" s="65">
        <v>0</v>
      </c>
      <c r="O96" s="168">
        <f t="shared" si="41"/>
        <v>192919536.77073392</v>
      </c>
      <c r="P96" s="29">
        <v>1.7999999999999999E-2</v>
      </c>
      <c r="Q96" s="145">
        <f t="shared" si="34"/>
        <v>196392088.43260714</v>
      </c>
      <c r="R96" s="168">
        <f t="shared" si="42"/>
        <v>294286622.76180321</v>
      </c>
      <c r="S96" s="131">
        <f t="shared" si="43"/>
        <v>205172088.43260711</v>
      </c>
      <c r="T96" s="82"/>
      <c r="U96" s="11"/>
    </row>
    <row r="97" spans="1:28" s="29" customFormat="1" x14ac:dyDescent="0.3">
      <c r="A97" s="166">
        <f t="shared" si="37"/>
        <v>49000000</v>
      </c>
      <c r="C97" s="330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91125795.947121605</v>
      </c>
      <c r="N97" s="65">
        <v>0</v>
      </c>
      <c r="O97" s="168">
        <f t="shared" si="41"/>
        <v>207272088.43260714</v>
      </c>
      <c r="P97" s="29">
        <v>1.7999999999999999E-2</v>
      </c>
      <c r="Q97" s="145">
        <f t="shared" si="34"/>
        <v>211002986.02439407</v>
      </c>
      <c r="R97" s="168">
        <f t="shared" si="42"/>
        <v>302128781.97151566</v>
      </c>
      <c r="S97" s="131">
        <f t="shared" si="43"/>
        <v>211002986.02439404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30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93173260.274169788</v>
      </c>
      <c r="N98" s="65">
        <v>0</v>
      </c>
      <c r="O98" s="169">
        <f t="shared" si="41"/>
        <v>156402986.02439407</v>
      </c>
      <c r="P98" s="83">
        <v>1.7999999999999999E-2</v>
      </c>
      <c r="Q98" s="145">
        <f t="shared" si="34"/>
        <v>159218239.77283317</v>
      </c>
      <c r="R98" s="168">
        <f t="shared" si="42"/>
        <v>309091500.04700297</v>
      </c>
      <c r="S98" s="131">
        <f t="shared" si="43"/>
        <v>215918239.77283317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30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95257578.959104851</v>
      </c>
      <c r="N99" s="46">
        <v>0</v>
      </c>
      <c r="O99" s="170">
        <f t="shared" si="41"/>
        <v>104618239.77283317</v>
      </c>
      <c r="P99" s="42">
        <v>1.7999999999999999E-2</v>
      </c>
      <c r="Q99" s="145">
        <f t="shared" si="34"/>
        <v>106501368.08874416</v>
      </c>
      <c r="R99" s="168">
        <f t="shared" si="42"/>
        <v>315158947.047849</v>
      </c>
      <c r="S99" s="134">
        <f t="shared" si="43"/>
        <v>219901368.08874416</v>
      </c>
      <c r="T99" s="82">
        <f xml:space="preserve"> S99 / 4</f>
        <v>54975342.022186041</v>
      </c>
      <c r="U99" s="43">
        <f>SUM(E4:E99)</f>
        <v>240200000</v>
      </c>
      <c r="V99" s="43">
        <f>SUM(F4:F99)</f>
        <v>88126544</v>
      </c>
      <c r="W99" s="45">
        <f xml:space="preserve"> U99 - V99</f>
        <v>152073456</v>
      </c>
      <c r="X99" s="45">
        <f>R99-W99</f>
        <v>163085491.047849</v>
      </c>
      <c r="Y99" s="113">
        <f xml:space="preserve"> X99 / W99 * 100</f>
        <v>107.24126046550096</v>
      </c>
      <c r="Z99" s="45">
        <f xml:space="preserve"> (X99 - 2500000) * 0.16</f>
        <v>25693678.567655839</v>
      </c>
      <c r="AA99" s="183">
        <f xml:space="preserve"> R99 - ((2500000 * 12) + R87)</f>
        <v>41976052.187107682</v>
      </c>
      <c r="AB99" s="183">
        <f xml:space="preserve"> (AA99 -2500000) * 0.16</f>
        <v>6316168.3499372294</v>
      </c>
    </row>
    <row r="100" spans="1:28" s="29" customFormat="1" x14ac:dyDescent="0.3">
      <c r="A100" s="166">
        <f t="shared" si="37"/>
        <v>52000000</v>
      </c>
      <c r="B100" s="29">
        <v>9</v>
      </c>
      <c r="C100" s="330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96040209.274941266</v>
      </c>
      <c r="N100" s="65">
        <v>0</v>
      </c>
      <c r="O100" s="171">
        <f t="shared" ref="O100:O111" si="48" xml:space="preserve"> Q99 + K100</f>
        <v>119941368.08874416</v>
      </c>
      <c r="P100" s="67">
        <v>4.0000000000000001E-3</v>
      </c>
      <c r="Q100" s="145">
        <f t="shared" si="34"/>
        <v>120421133.56109914</v>
      </c>
      <c r="R100" s="171">
        <f t="shared" ref="R100:R111" si="49" xml:space="preserve"> M100 + Q100 + L100</f>
        <v>318521342.83604038</v>
      </c>
      <c r="S100" s="130">
        <f t="shared" ref="S100:S111" si="50" xml:space="preserve"> R100 - M100</f>
        <v>222481133.56109911</v>
      </c>
      <c r="T100" s="74"/>
      <c r="U100" s="11"/>
    </row>
    <row r="101" spans="1:28" s="29" customFormat="1" x14ac:dyDescent="0.3">
      <c r="A101" s="166">
        <f t="shared" si="37"/>
        <v>53000000</v>
      </c>
      <c r="C101" s="330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98176133.041890204</v>
      </c>
      <c r="N101" s="65">
        <v>0</v>
      </c>
      <c r="O101" s="168">
        <f t="shared" si="48"/>
        <v>133861133.56109914</v>
      </c>
      <c r="P101" s="29">
        <v>1.7999999999999999E-2</v>
      </c>
      <c r="Q101" s="145">
        <f t="shared" si="34"/>
        <v>136270633.96519893</v>
      </c>
      <c r="R101" s="168">
        <f t="shared" si="49"/>
        <v>325166767.00708914</v>
      </c>
      <c r="S101" s="131">
        <f t="shared" si="50"/>
        <v>226990633.96519893</v>
      </c>
      <c r="T101" s="82"/>
      <c r="U101" s="11"/>
    </row>
    <row r="102" spans="1:28" s="29" customFormat="1" x14ac:dyDescent="0.3">
      <c r="A102" s="166">
        <f t="shared" si="37"/>
        <v>54000000</v>
      </c>
      <c r="C102" s="330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100350503.43664423</v>
      </c>
      <c r="N102" s="65">
        <v>0</v>
      </c>
      <c r="O102" s="168">
        <f t="shared" si="48"/>
        <v>149710633.96519893</v>
      </c>
      <c r="P102" s="29">
        <v>1.7999999999999999E-2</v>
      </c>
      <c r="Q102" s="145">
        <f t="shared" si="34"/>
        <v>152405425.37657252</v>
      </c>
      <c r="R102" s="168">
        <f t="shared" si="49"/>
        <v>332135928.81321675</v>
      </c>
      <c r="S102" s="131">
        <f t="shared" si="50"/>
        <v>231785425.37657252</v>
      </c>
      <c r="T102" s="82"/>
      <c r="U102" s="11"/>
    </row>
    <row r="103" spans="1:28" s="29" customFormat="1" x14ac:dyDescent="0.3">
      <c r="A103" s="166">
        <f t="shared" si="37"/>
        <v>55000000</v>
      </c>
      <c r="C103" s="330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102564012.49850382</v>
      </c>
      <c r="N103" s="65">
        <v>0</v>
      </c>
      <c r="O103" s="168">
        <f t="shared" si="48"/>
        <v>165845425.37657252</v>
      </c>
      <c r="P103" s="29">
        <v>1.7999999999999999E-2</v>
      </c>
      <c r="Q103" s="145">
        <f t="shared" si="34"/>
        <v>168830643.03335083</v>
      </c>
      <c r="R103" s="168">
        <f t="shared" si="49"/>
        <v>339434655.53185463</v>
      </c>
      <c r="S103" s="131">
        <f t="shared" si="50"/>
        <v>236870643.03335083</v>
      </c>
      <c r="T103" s="82"/>
      <c r="U103" s="11"/>
    </row>
    <row r="104" spans="1:28" s="29" customFormat="1" x14ac:dyDescent="0.3">
      <c r="A104" s="166">
        <f t="shared" si="37"/>
        <v>56000000</v>
      </c>
      <c r="C104" s="330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104817364.72347689</v>
      </c>
      <c r="N104" s="65">
        <v>0</v>
      </c>
      <c r="O104" s="168">
        <f t="shared" si="48"/>
        <v>175870643.03335083</v>
      </c>
      <c r="P104" s="29">
        <v>1.7999999999999999E-2</v>
      </c>
      <c r="Q104" s="145">
        <f t="shared" si="34"/>
        <v>179036314.60795113</v>
      </c>
      <c r="R104" s="168">
        <f t="shared" si="49"/>
        <v>340553679.33142805</v>
      </c>
      <c r="S104" s="131">
        <f t="shared" si="50"/>
        <v>235736314.60795116</v>
      </c>
      <c r="T104" s="82"/>
      <c r="U104" s="11"/>
    </row>
    <row r="105" spans="1:28" s="29" customFormat="1" x14ac:dyDescent="0.3">
      <c r="A105" s="166">
        <f t="shared" si="37"/>
        <v>57000000</v>
      </c>
      <c r="C105" s="330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107111277.28849947</v>
      </c>
      <c r="N105" s="65">
        <v>0</v>
      </c>
      <c r="O105" s="168">
        <f t="shared" si="48"/>
        <v>192476314.60795113</v>
      </c>
      <c r="P105" s="29">
        <v>1.7999999999999999E-2</v>
      </c>
      <c r="Q105" s="145">
        <f t="shared" si="34"/>
        <v>195940888.27089426</v>
      </c>
      <c r="R105" s="168">
        <f t="shared" si="49"/>
        <v>348412165.55939376</v>
      </c>
      <c r="S105" s="131">
        <f t="shared" si="50"/>
        <v>241300888.27089429</v>
      </c>
      <c r="T105" s="82"/>
      <c r="U105" s="11"/>
    </row>
    <row r="106" spans="1:28" s="29" customFormat="1" x14ac:dyDescent="0.3">
      <c r="A106" s="166">
        <f t="shared" si="37"/>
        <v>58000000</v>
      </c>
      <c r="C106" s="330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109446480.27969247</v>
      </c>
      <c r="N106" s="65">
        <v>0</v>
      </c>
      <c r="O106" s="168">
        <f t="shared" si="48"/>
        <v>209380888.27089426</v>
      </c>
      <c r="P106" s="29">
        <v>1.7999999999999999E-2</v>
      </c>
      <c r="Q106" s="145">
        <f t="shared" si="34"/>
        <v>213149744.25977036</v>
      </c>
      <c r="R106" s="168">
        <f t="shared" si="49"/>
        <v>356616224.5394628</v>
      </c>
      <c r="S106" s="131">
        <f t="shared" si="50"/>
        <v>247169744.25977033</v>
      </c>
      <c r="T106" s="82"/>
      <c r="U106" s="11"/>
    </row>
    <row r="107" spans="1:28" s="29" customFormat="1" x14ac:dyDescent="0.3">
      <c r="A107" s="166">
        <f t="shared" si="37"/>
        <v>59000000</v>
      </c>
      <c r="C107" s="330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111823716.92472693</v>
      </c>
      <c r="N107" s="65">
        <v>0</v>
      </c>
      <c r="O107" s="168">
        <f t="shared" si="48"/>
        <v>226589744.25977036</v>
      </c>
      <c r="P107" s="29">
        <v>1.7999999999999999E-2</v>
      </c>
      <c r="Q107" s="145">
        <f t="shared" si="34"/>
        <v>230668359.65644622</v>
      </c>
      <c r="R107" s="168">
        <f t="shared" si="49"/>
        <v>365172076.58117318</v>
      </c>
      <c r="S107" s="131">
        <f t="shared" si="50"/>
        <v>253348359.65644625</v>
      </c>
      <c r="T107" s="82"/>
      <c r="U107" s="11"/>
    </row>
    <row r="108" spans="1:28" s="29" customFormat="1" x14ac:dyDescent="0.3">
      <c r="A108" s="166">
        <f t="shared" si="37"/>
        <v>60000000</v>
      </c>
      <c r="C108" s="330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114243743.82937202</v>
      </c>
      <c r="N108" s="65">
        <v>0</v>
      </c>
      <c r="O108" s="168">
        <f t="shared" si="48"/>
        <v>244108359.65644622</v>
      </c>
      <c r="P108" s="29">
        <v>1.7999999999999999E-2</v>
      </c>
      <c r="Q108" s="145">
        <f t="shared" si="34"/>
        <v>248502310.13026226</v>
      </c>
      <c r="R108" s="168">
        <f t="shared" si="49"/>
        <v>374086053.9596343</v>
      </c>
      <c r="S108" s="131">
        <f t="shared" si="50"/>
        <v>259842310.13026229</v>
      </c>
      <c r="T108" s="82"/>
      <c r="U108" s="11"/>
    </row>
    <row r="109" spans="1:28" s="29" customFormat="1" x14ac:dyDescent="0.3">
      <c r="A109" s="166">
        <f t="shared" si="37"/>
        <v>61000000</v>
      </c>
      <c r="C109" s="330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116707331.21830072</v>
      </c>
      <c r="N109" s="65">
        <v>0</v>
      </c>
      <c r="O109" s="168">
        <f t="shared" si="48"/>
        <v>261942310.13026226</v>
      </c>
      <c r="P109" s="29">
        <v>1.7999999999999999E-2</v>
      </c>
      <c r="Q109" s="145">
        <f t="shared" si="34"/>
        <v>266657271.71260697</v>
      </c>
      <c r="R109" s="168">
        <f t="shared" si="49"/>
        <v>383364602.93090767</v>
      </c>
      <c r="S109" s="131">
        <f t="shared" si="50"/>
        <v>266657271.71260697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30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119215263.18023013</v>
      </c>
      <c r="N110" s="65">
        <v>0</v>
      </c>
      <c r="O110" s="169">
        <f t="shared" si="48"/>
        <v>197357271.71260697</v>
      </c>
      <c r="P110" s="83">
        <v>1.7999999999999999E-2</v>
      </c>
      <c r="Q110" s="145">
        <f t="shared" si="34"/>
        <v>200909702.60343388</v>
      </c>
      <c r="R110" s="168">
        <f t="shared" si="49"/>
        <v>391524965.78366399</v>
      </c>
      <c r="S110" s="131">
        <f t="shared" si="50"/>
        <v>272309702.60343385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30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121768337.91747427</v>
      </c>
      <c r="N111" s="46">
        <v>0</v>
      </c>
      <c r="O111" s="127">
        <f t="shared" si="48"/>
        <v>131609702.60343388</v>
      </c>
      <c r="P111" s="42">
        <v>1.7999999999999999E-2</v>
      </c>
      <c r="Q111" s="179">
        <f t="shared" si="34"/>
        <v>133978677.25029568</v>
      </c>
      <c r="R111" s="128">
        <f t="shared" si="49"/>
        <v>398547015.16776997</v>
      </c>
      <c r="S111" s="134">
        <f t="shared" si="50"/>
        <v>276778677.2502957</v>
      </c>
      <c r="T111" s="176">
        <f xml:space="preserve"> S111 / 4</f>
        <v>69194669.312573925</v>
      </c>
      <c r="U111" s="43">
        <f>SUM(E4:E111)</f>
        <v>270200000</v>
      </c>
      <c r="V111" s="43">
        <f>SUM(F4:F111)</f>
        <v>94526544</v>
      </c>
      <c r="W111" s="45">
        <f xml:space="preserve"> U111 - V111</f>
        <v>175673456</v>
      </c>
      <c r="X111" s="45">
        <f>R111-W111</f>
        <v>222873559.16776997</v>
      </c>
      <c r="Y111" s="113">
        <f xml:space="preserve"> X111 / W111 * 100</f>
        <v>126.86809051435179</v>
      </c>
      <c r="Z111" s="45">
        <f xml:space="preserve"> (X111 - 2500000) * 0.16</f>
        <v>35259769.466843195</v>
      </c>
      <c r="AA111" s="183">
        <f xml:space="preserve"> R111 - ((2500000 * 12) + R99)</f>
        <v>53388068.119920969</v>
      </c>
      <c r="AB111" s="183">
        <f xml:space="preserve"> (AA111 -2500000) * 0.16</f>
        <v>8142090.8991873553</v>
      </c>
    </row>
    <row r="112" spans="1:28" s="29" customFormat="1" x14ac:dyDescent="0.3">
      <c r="A112" s="166">
        <f t="shared" si="37"/>
        <v>64000000</v>
      </c>
      <c r="B112" s="29">
        <v>10</v>
      </c>
      <c r="C112" s="330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122657011.26914416</v>
      </c>
      <c r="N112" s="65">
        <v>0</v>
      </c>
      <c r="O112" s="171">
        <f t="shared" ref="O112:O123" si="56" xml:space="preserve"> Q111 + K112</f>
        <v>150358677.2502957</v>
      </c>
      <c r="P112" s="67">
        <v>4.0000000000000001E-3</v>
      </c>
      <c r="Q112" s="145">
        <f t="shared" si="34"/>
        <v>150960111.95929688</v>
      </c>
      <c r="R112" s="171">
        <f t="shared" ref="R112:R123" si="57" xml:space="preserve"> M112 + Q112 + L112</f>
        <v>402137123.22844106</v>
      </c>
      <c r="S112" s="130">
        <f t="shared" ref="S112:S123" si="58" xml:space="preserve"> R112 - M112</f>
        <v>279480111.95929688</v>
      </c>
      <c r="T112" s="74"/>
      <c r="U112" s="11"/>
    </row>
    <row r="113" spans="1:28" s="29" customFormat="1" x14ac:dyDescent="0.3">
      <c r="A113" s="166">
        <f t="shared" si="37"/>
        <v>65000000</v>
      </c>
      <c r="C113" s="330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125272037.47198875</v>
      </c>
      <c r="N113" s="65">
        <v>0</v>
      </c>
      <c r="O113" s="168">
        <f t="shared" si="56"/>
        <v>167340111.95929688</v>
      </c>
      <c r="P113" s="29">
        <v>1.7999999999999999E-2</v>
      </c>
      <c r="Q113" s="145">
        <f t="shared" si="34"/>
        <v>170352233.97456422</v>
      </c>
      <c r="R113" s="168">
        <f t="shared" si="57"/>
        <v>409864271.44655299</v>
      </c>
      <c r="S113" s="131">
        <f t="shared" si="58"/>
        <v>284592233.97456425</v>
      </c>
      <c r="T113" s="82"/>
      <c r="U113" s="11"/>
    </row>
    <row r="114" spans="1:28" s="29" customFormat="1" x14ac:dyDescent="0.3">
      <c r="A114" s="166">
        <f t="shared" si="37"/>
        <v>66000000</v>
      </c>
      <c r="C114" s="330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127934134.14648455</v>
      </c>
      <c r="N114" s="65">
        <v>0</v>
      </c>
      <c r="O114" s="168">
        <f t="shared" si="56"/>
        <v>186732233.97456422</v>
      </c>
      <c r="P114" s="29">
        <v>1.7999999999999999E-2</v>
      </c>
      <c r="Q114" s="145">
        <f t="shared" si="34"/>
        <v>190093414.18610638</v>
      </c>
      <c r="R114" s="168">
        <f t="shared" si="57"/>
        <v>417987548.33259094</v>
      </c>
      <c r="S114" s="131">
        <f t="shared" si="58"/>
        <v>290053414.18610638</v>
      </c>
      <c r="T114" s="82"/>
      <c r="U114" s="11"/>
    </row>
    <row r="115" spans="1:28" s="29" customFormat="1" x14ac:dyDescent="0.3">
      <c r="A115" s="166">
        <f t="shared" si="37"/>
        <v>67000000</v>
      </c>
      <c r="C115" s="330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130644148.56112127</v>
      </c>
      <c r="N115" s="65">
        <v>0</v>
      </c>
      <c r="O115" s="168">
        <f t="shared" si="56"/>
        <v>206473414.18610638</v>
      </c>
      <c r="P115" s="29">
        <v>1.7999999999999999E-2</v>
      </c>
      <c r="Q115" s="145">
        <f t="shared" si="34"/>
        <v>210189935.64145631</v>
      </c>
      <c r="R115" s="168">
        <f t="shared" si="57"/>
        <v>426514084.20257759</v>
      </c>
      <c r="S115" s="131">
        <f t="shared" si="58"/>
        <v>295869935.64145631</v>
      </c>
      <c r="T115" s="82"/>
      <c r="U115" s="11"/>
    </row>
    <row r="116" spans="1:28" s="29" customFormat="1" x14ac:dyDescent="0.3">
      <c r="A116" s="166">
        <f t="shared" si="37"/>
        <v>68000000</v>
      </c>
      <c r="C116" s="330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133402943.23522145</v>
      </c>
      <c r="N116" s="65">
        <v>0</v>
      </c>
      <c r="O116" s="168">
        <f t="shared" si="56"/>
        <v>218399935.64145631</v>
      </c>
      <c r="P116" s="29">
        <v>1.7999999999999999E-2</v>
      </c>
      <c r="Q116" s="145">
        <f t="shared" si="34"/>
        <v>222331134.48300251</v>
      </c>
      <c r="R116" s="168">
        <f t="shared" si="57"/>
        <v>427134077.71822393</v>
      </c>
      <c r="S116" s="131">
        <f t="shared" si="58"/>
        <v>293731134.48300248</v>
      </c>
      <c r="T116" s="82"/>
      <c r="U116" s="11"/>
    </row>
    <row r="117" spans="1:28" s="29" customFormat="1" x14ac:dyDescent="0.3">
      <c r="A117" s="166">
        <f t="shared" si="37"/>
        <v>69000000</v>
      </c>
      <c r="C117" s="330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136211396.21345544</v>
      </c>
      <c r="N117" s="65">
        <v>0</v>
      </c>
      <c r="O117" s="168">
        <f t="shared" si="56"/>
        <v>238711134.48300251</v>
      </c>
      <c r="P117" s="29">
        <v>1.7999999999999999E-2</v>
      </c>
      <c r="Q117" s="145">
        <f t="shared" si="34"/>
        <v>243007934.90369657</v>
      </c>
      <c r="R117" s="168">
        <f t="shared" si="57"/>
        <v>436339331.11715198</v>
      </c>
      <c r="S117" s="131">
        <f t="shared" si="58"/>
        <v>300127934.90369654</v>
      </c>
      <c r="T117" s="82"/>
      <c r="U117" s="11"/>
    </row>
    <row r="118" spans="1:28" s="29" customFormat="1" x14ac:dyDescent="0.3">
      <c r="A118" s="166">
        <f t="shared" si="37"/>
        <v>70000000</v>
      </c>
      <c r="C118" s="330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139070401.34529763</v>
      </c>
      <c r="N118" s="65">
        <v>0</v>
      </c>
      <c r="O118" s="168">
        <f t="shared" si="56"/>
        <v>259387934.90369657</v>
      </c>
      <c r="P118" s="29">
        <v>1.7999999999999999E-2</v>
      </c>
      <c r="Q118" s="145">
        <f t="shared" si="34"/>
        <v>264056917.7319631</v>
      </c>
      <c r="R118" s="168">
        <f t="shared" si="57"/>
        <v>445967319.07726073</v>
      </c>
      <c r="S118" s="131">
        <f t="shared" si="58"/>
        <v>306896917.7319631</v>
      </c>
      <c r="T118" s="82"/>
      <c r="U118" s="11"/>
    </row>
    <row r="119" spans="1:28" s="29" customFormat="1" x14ac:dyDescent="0.3">
      <c r="A119" s="166">
        <f t="shared" si="37"/>
        <v>71000000</v>
      </c>
      <c r="C119" s="330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141980868.56951299</v>
      </c>
      <c r="N119" s="65">
        <v>0</v>
      </c>
      <c r="O119" s="168">
        <f t="shared" si="56"/>
        <v>280436917.7319631</v>
      </c>
      <c r="P119" s="29">
        <v>1.7999999999999999E-2</v>
      </c>
      <c r="Q119" s="145">
        <f t="shared" si="34"/>
        <v>285484782.25113845</v>
      </c>
      <c r="R119" s="168">
        <f t="shared" si="57"/>
        <v>456025650.82065141</v>
      </c>
      <c r="S119" s="131">
        <f t="shared" si="58"/>
        <v>314044782.25113845</v>
      </c>
      <c r="T119" s="82"/>
      <c r="U119" s="11"/>
    </row>
    <row r="120" spans="1:28" s="29" customFormat="1" x14ac:dyDescent="0.3">
      <c r="A120" s="166">
        <f t="shared" si="37"/>
        <v>72000000</v>
      </c>
      <c r="C120" s="330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144943724.20376423</v>
      </c>
      <c r="N120" s="65">
        <v>0</v>
      </c>
      <c r="O120" s="168">
        <f t="shared" si="56"/>
        <v>301864782.25113845</v>
      </c>
      <c r="P120" s="29">
        <v>1.7999999999999999E-2</v>
      </c>
      <c r="Q120" s="145">
        <f t="shared" si="34"/>
        <v>307298348.33165896</v>
      </c>
      <c r="R120" s="168">
        <f t="shared" si="57"/>
        <v>466522072.53542316</v>
      </c>
      <c r="S120" s="131">
        <f t="shared" si="58"/>
        <v>321578348.33165896</v>
      </c>
      <c r="T120" s="82"/>
      <c r="U120" s="11"/>
    </row>
    <row r="121" spans="1:28" s="29" customFormat="1" x14ac:dyDescent="0.3">
      <c r="A121" s="166">
        <f t="shared" si="37"/>
        <v>73000000</v>
      </c>
      <c r="C121" s="330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147959911.23943198</v>
      </c>
      <c r="N121" s="65">
        <v>0</v>
      </c>
      <c r="O121" s="168">
        <f t="shared" si="56"/>
        <v>323678348.33165896</v>
      </c>
      <c r="P121" s="29">
        <v>1.7999999999999999E-2</v>
      </c>
      <c r="Q121" s="145">
        <f t="shared" si="34"/>
        <v>329504558.60162884</v>
      </c>
      <c r="R121" s="168">
        <f t="shared" si="57"/>
        <v>477464469.84106082</v>
      </c>
      <c r="S121" s="131">
        <f t="shared" si="58"/>
        <v>329504558.60162884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30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151030389.64174175</v>
      </c>
      <c r="N122" s="65">
        <v>0</v>
      </c>
      <c r="O122" s="169">
        <f t="shared" si="56"/>
        <v>243604558.60162884</v>
      </c>
      <c r="P122" s="83">
        <v>1.7999999999999999E-2</v>
      </c>
      <c r="Q122" s="145">
        <f t="shared" si="34"/>
        <v>247989440.65645817</v>
      </c>
      <c r="R122" s="168">
        <f t="shared" si="57"/>
        <v>487019830.29819989</v>
      </c>
      <c r="S122" s="131">
        <f t="shared" si="58"/>
        <v>335989440.65645814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30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154156136.65529311</v>
      </c>
      <c r="N123" s="46">
        <v>0</v>
      </c>
      <c r="O123" s="170">
        <f t="shared" si="56"/>
        <v>162089440.65645817</v>
      </c>
      <c r="P123" s="42">
        <v>1.7999999999999999E-2</v>
      </c>
      <c r="Q123" s="145">
        <f t="shared" si="34"/>
        <v>165007050.58827442</v>
      </c>
      <c r="R123" s="168">
        <f t="shared" si="57"/>
        <v>495163187.24356753</v>
      </c>
      <c r="S123" s="134">
        <f t="shared" si="58"/>
        <v>341007050.58827442</v>
      </c>
      <c r="T123" s="82">
        <f xml:space="preserve"> S123 / 4</f>
        <v>85251762.647068605</v>
      </c>
      <c r="U123" s="43">
        <f>SUM(E4:E123)</f>
        <v>300200000</v>
      </c>
      <c r="V123" s="43">
        <f>SUM(F4:F123)</f>
        <v>102696544</v>
      </c>
      <c r="W123" s="45">
        <f xml:space="preserve"> U123 - V123</f>
        <v>197503456</v>
      </c>
      <c r="X123" s="45">
        <f>R123-W123</f>
        <v>297659731.24356753</v>
      </c>
      <c r="Y123" s="113">
        <f xml:space="preserve"> X123 / W123 * 100</f>
        <v>150.71115071706265</v>
      </c>
      <c r="Z123" s="45">
        <f xml:space="preserve"> (X123 - 2500000) * 0.16</f>
        <v>47225556.998970807</v>
      </c>
      <c r="AA123" s="183">
        <f xml:space="preserve"> R123 - ((2500000 * 12) + R111)</f>
        <v>66616172.075797558</v>
      </c>
      <c r="AB123" s="183">
        <f xml:space="preserve"> (AA123 -2500000) * 0.16</f>
        <v>10258587.532127609</v>
      </c>
    </row>
    <row r="124" spans="1:28" s="29" customFormat="1" x14ac:dyDescent="0.3">
      <c r="A124" s="166">
        <f t="shared" si="37"/>
        <v>76000000</v>
      </c>
      <c r="B124" s="29">
        <v>11</v>
      </c>
      <c r="C124" s="330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155174361.20191428</v>
      </c>
      <c r="N124" s="65">
        <v>0</v>
      </c>
      <c r="O124" s="171">
        <f t="shared" ref="O124:O135" si="63" xml:space="preserve"> Q123 + K124</f>
        <v>184707050.58827442</v>
      </c>
      <c r="P124" s="67">
        <v>4.0000000000000001E-3</v>
      </c>
      <c r="Q124" s="145">
        <f t="shared" si="34"/>
        <v>185445878.79062751</v>
      </c>
      <c r="R124" s="171">
        <f t="shared" ref="R124:R135" si="64" xml:space="preserve"> M124 + Q124 + L124</f>
        <v>499020239.99254179</v>
      </c>
      <c r="S124" s="130">
        <f t="shared" ref="S124:S135" si="65" xml:space="preserve"> R124 - M124</f>
        <v>343845878.79062748</v>
      </c>
      <c r="T124" s="74"/>
      <c r="U124" s="11"/>
    </row>
    <row r="125" spans="1:28" s="29" customFormat="1" x14ac:dyDescent="0.3">
      <c r="A125" s="166">
        <f t="shared" si="37"/>
        <v>77000000</v>
      </c>
      <c r="C125" s="330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158374699.70354873</v>
      </c>
      <c r="N125" s="65">
        <v>0</v>
      </c>
      <c r="O125" s="168">
        <f t="shared" si="63"/>
        <v>205145878.79062751</v>
      </c>
      <c r="P125" s="29">
        <v>1.7999999999999999E-2</v>
      </c>
      <c r="Q125" s="145">
        <f t="shared" si="34"/>
        <v>208838504.60885879</v>
      </c>
      <c r="R125" s="168">
        <f t="shared" si="64"/>
        <v>508013204.31240749</v>
      </c>
      <c r="S125" s="131">
        <f t="shared" si="65"/>
        <v>349638504.60885876</v>
      </c>
      <c r="T125" s="82"/>
      <c r="U125" s="11"/>
    </row>
    <row r="126" spans="1:28" s="29" customFormat="1" x14ac:dyDescent="0.3">
      <c r="A126" s="166">
        <f t="shared" si="37"/>
        <v>78000000</v>
      </c>
      <c r="C126" s="330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161632644.29821262</v>
      </c>
      <c r="N126" s="65">
        <v>0</v>
      </c>
      <c r="O126" s="168">
        <f t="shared" si="63"/>
        <v>228538504.60885879</v>
      </c>
      <c r="P126" s="29">
        <v>1.7999999999999999E-2</v>
      </c>
      <c r="Q126" s="145">
        <f t="shared" si="34"/>
        <v>232652197.69181824</v>
      </c>
      <c r="R126" s="168">
        <f t="shared" si="64"/>
        <v>517484841.99003088</v>
      </c>
      <c r="S126" s="131">
        <f t="shared" si="65"/>
        <v>355852197.69181824</v>
      </c>
      <c r="T126" s="82"/>
      <c r="U126" s="11"/>
    </row>
    <row r="127" spans="1:28" s="29" customFormat="1" x14ac:dyDescent="0.3">
      <c r="A127" s="166">
        <f t="shared" si="37"/>
        <v>79000000</v>
      </c>
      <c r="C127" s="330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164949231.89558044</v>
      </c>
      <c r="N127" s="65">
        <v>0</v>
      </c>
      <c r="O127" s="168">
        <f t="shared" si="63"/>
        <v>252352197.69181824</v>
      </c>
      <c r="P127" s="29">
        <v>1.7999999999999999E-2</v>
      </c>
      <c r="Q127" s="145">
        <f t="shared" si="34"/>
        <v>256894537.25027096</v>
      </c>
      <c r="R127" s="168">
        <f t="shared" si="64"/>
        <v>527443769.14585137</v>
      </c>
      <c r="S127" s="131">
        <f t="shared" si="65"/>
        <v>362494537.25027096</v>
      </c>
      <c r="T127" s="82"/>
      <c r="U127" s="11"/>
    </row>
    <row r="128" spans="1:28" s="29" customFormat="1" x14ac:dyDescent="0.3">
      <c r="A128" s="166">
        <f t="shared" si="37"/>
        <v>80000000</v>
      </c>
      <c r="C128" s="330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168325518.0697009</v>
      </c>
      <c r="N128" s="65">
        <v>0</v>
      </c>
      <c r="O128" s="168">
        <f t="shared" si="63"/>
        <v>266404537.25027096</v>
      </c>
      <c r="P128" s="29">
        <v>1.7999999999999999E-2</v>
      </c>
      <c r="Q128" s="145">
        <f t="shared" si="34"/>
        <v>271199818.92077583</v>
      </c>
      <c r="R128" s="168">
        <f t="shared" si="64"/>
        <v>527525336.99047673</v>
      </c>
      <c r="S128" s="131">
        <f t="shared" si="65"/>
        <v>359199818.92077583</v>
      </c>
      <c r="T128" s="82"/>
      <c r="U128" s="11"/>
    </row>
    <row r="129" spans="1:28" s="29" customFormat="1" x14ac:dyDescent="0.3">
      <c r="A129" s="166">
        <f t="shared" si="37"/>
        <v>81000000</v>
      </c>
      <c r="C129" s="330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171762577.39495552</v>
      </c>
      <c r="N129" s="65">
        <v>0</v>
      </c>
      <c r="O129" s="168">
        <f t="shared" si="63"/>
        <v>290899818.92077583</v>
      </c>
      <c r="P129" s="29">
        <v>1.7999999999999999E-2</v>
      </c>
      <c r="Q129" s="145">
        <f t="shared" si="34"/>
        <v>296136015.66134977</v>
      </c>
      <c r="R129" s="168">
        <f t="shared" si="64"/>
        <v>538298593.05630529</v>
      </c>
      <c r="S129" s="131">
        <f t="shared" si="65"/>
        <v>366536015.66134977</v>
      </c>
      <c r="T129" s="82"/>
      <c r="U129" s="11"/>
    </row>
    <row r="130" spans="1:28" s="29" customFormat="1" x14ac:dyDescent="0.3">
      <c r="A130" s="166">
        <f t="shared" si="37"/>
        <v>82000000</v>
      </c>
      <c r="C130" s="330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175261503.78806472</v>
      </c>
      <c r="N130" s="65">
        <v>0</v>
      </c>
      <c r="O130" s="168">
        <f t="shared" si="63"/>
        <v>315836015.66134977</v>
      </c>
      <c r="P130" s="29">
        <v>1.7999999999999999E-2</v>
      </c>
      <c r="Q130" s="145">
        <f t="shared" si="34"/>
        <v>321521063.94325405</v>
      </c>
      <c r="R130" s="168">
        <f t="shared" si="64"/>
        <v>549582567.73131871</v>
      </c>
      <c r="S130" s="131">
        <f t="shared" si="65"/>
        <v>374321063.94325399</v>
      </c>
      <c r="T130" s="82"/>
      <c r="U130" s="11"/>
    </row>
    <row r="131" spans="1:28" s="29" customFormat="1" x14ac:dyDescent="0.3">
      <c r="A131" s="166">
        <f t="shared" si="37"/>
        <v>83000000</v>
      </c>
      <c r="C131" s="330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178823410.85624987</v>
      </c>
      <c r="N131" s="65">
        <v>0</v>
      </c>
      <c r="O131" s="168">
        <f t="shared" si="63"/>
        <v>341221063.94325405</v>
      </c>
      <c r="P131" s="29">
        <v>1.7999999999999999E-2</v>
      </c>
      <c r="Q131" s="145">
        <f t="shared" si="34"/>
        <v>347363043.09423262</v>
      </c>
      <c r="R131" s="168">
        <f t="shared" si="64"/>
        <v>561386453.95048249</v>
      </c>
      <c r="S131" s="131">
        <f t="shared" si="65"/>
        <v>382563043.09423262</v>
      </c>
      <c r="T131" s="82"/>
      <c r="U131" s="11"/>
    </row>
    <row r="132" spans="1:28" s="29" customFormat="1" x14ac:dyDescent="0.3">
      <c r="A132" s="166">
        <f t="shared" si="37"/>
        <v>84000000</v>
      </c>
      <c r="C132" s="330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182449432.25166237</v>
      </c>
      <c r="N132" s="65">
        <v>0</v>
      </c>
      <c r="O132" s="168">
        <f t="shared" si="63"/>
        <v>367063043.09423262</v>
      </c>
      <c r="P132" s="29">
        <v>1.7999999999999999E-2</v>
      </c>
      <c r="Q132" s="145">
        <f t="shared" si="34"/>
        <v>373670177.86992878</v>
      </c>
      <c r="R132" s="168">
        <f t="shared" si="64"/>
        <v>573719610.12159109</v>
      </c>
      <c r="S132" s="131">
        <f t="shared" si="65"/>
        <v>391270177.86992872</v>
      </c>
      <c r="T132" s="82"/>
      <c r="U132" s="11"/>
    </row>
    <row r="133" spans="1:28" s="29" customFormat="1" x14ac:dyDescent="0.3">
      <c r="A133" s="166">
        <f t="shared" si="37"/>
        <v>85000000</v>
      </c>
      <c r="C133" s="330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186140722.03219229</v>
      </c>
      <c r="N133" s="65">
        <v>0</v>
      </c>
      <c r="O133" s="168">
        <f t="shared" si="63"/>
        <v>393370177.86992878</v>
      </c>
      <c r="P133" s="29">
        <v>1.7999999999999999E-2</v>
      </c>
      <c r="Q133" s="145">
        <f t="shared" si="34"/>
        <v>400450841.0715875</v>
      </c>
      <c r="R133" s="168">
        <f t="shared" si="64"/>
        <v>586591563.10377979</v>
      </c>
      <c r="S133" s="131">
        <f t="shared" si="65"/>
        <v>400450841.0715875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30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189898455.02877176</v>
      </c>
      <c r="N134" s="65">
        <v>0</v>
      </c>
      <c r="O134" s="169">
        <f t="shared" si="63"/>
        <v>296050841.0715875</v>
      </c>
      <c r="P134" s="83">
        <v>1.7999999999999999E-2</v>
      </c>
      <c r="Q134" s="145">
        <f t="shared" si="34"/>
        <v>301379756.21087611</v>
      </c>
      <c r="R134" s="168">
        <f t="shared" si="64"/>
        <v>597778211.23964787</v>
      </c>
      <c r="S134" s="131">
        <f t="shared" si="65"/>
        <v>407879756.21087611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30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193723827.21928966</v>
      </c>
      <c r="N135" s="46">
        <v>0</v>
      </c>
      <c r="O135" s="170">
        <f t="shared" si="63"/>
        <v>196979756.21087611</v>
      </c>
      <c r="P135" s="42">
        <v>1.7999999999999999E-2</v>
      </c>
      <c r="Q135" s="145">
        <f t="shared" ref="Q135:Q198" si="67" xml:space="preserve"> ((O135 +N135) * P135) + (O135+N135)</f>
        <v>200525391.82267189</v>
      </c>
      <c r="R135" s="168">
        <f t="shared" si="64"/>
        <v>607249219.04196155</v>
      </c>
      <c r="S135" s="134">
        <f t="shared" si="65"/>
        <v>413525391.82267189</v>
      </c>
      <c r="T135" s="82">
        <f xml:space="preserve"> S135 / 4</f>
        <v>103381347.95566797</v>
      </c>
      <c r="U135" s="43">
        <f>SUM(E4:E135)</f>
        <v>330200000</v>
      </c>
      <c r="V135" s="43">
        <f>SUM(F4:F135)</f>
        <v>112886544</v>
      </c>
      <c r="W135" s="45">
        <f xml:space="preserve"> U135 - V135</f>
        <v>217313456</v>
      </c>
      <c r="X135" s="45">
        <f>R135-W135</f>
        <v>389935763.04196155</v>
      </c>
      <c r="Y135" s="113">
        <f xml:space="preserve"> X135 / W135 * 100</f>
        <v>179.43470699852179</v>
      </c>
      <c r="Z135" s="45">
        <f xml:space="preserve"> (X135 - 2500000) * 0.16</f>
        <v>61989722.08671385</v>
      </c>
      <c r="AA135" s="183">
        <f xml:space="preserve"> R135 - ((2500000 * 12) + R123)</f>
        <v>82086031.798394024</v>
      </c>
      <c r="AB135" s="183">
        <f xml:space="preserve"> (AA135 -2500000) * 0.16</f>
        <v>12733765.087743044</v>
      </c>
    </row>
    <row r="136" spans="1:28" s="123" customFormat="1" x14ac:dyDescent="0.3">
      <c r="A136" s="11"/>
      <c r="B136" s="98">
        <v>12</v>
      </c>
      <c r="C136" s="330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194900322.52816683</v>
      </c>
      <c r="N136" s="105">
        <v>0</v>
      </c>
      <c r="O136" s="171">
        <f t="shared" ref="O136:O147" si="71" xml:space="preserve"> Q135 + K136</f>
        <v>185425391.82267189</v>
      </c>
      <c r="P136" s="120">
        <v>4.0000000000000001E-3</v>
      </c>
      <c r="Q136" s="145">
        <f t="shared" si="67"/>
        <v>186167093.38996258</v>
      </c>
      <c r="R136" s="171">
        <f t="shared" ref="R136:R147" si="72" xml:space="preserve"> M136 + Q136 + L136</f>
        <v>572767415.91812944</v>
      </c>
      <c r="S136" s="135">
        <f t="shared" ref="S136:S147" si="73" xml:space="preserve"> R136 - M136</f>
        <v>377867093.38996261</v>
      </c>
      <c r="T136" s="121"/>
      <c r="U136" s="122"/>
    </row>
    <row r="137" spans="1:28" x14ac:dyDescent="0.3">
      <c r="A137" s="11"/>
      <c r="B137" s="29"/>
      <c r="C137" s="330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198815728.33367383</v>
      </c>
      <c r="N137" s="65">
        <v>0</v>
      </c>
      <c r="O137" s="168">
        <f t="shared" si="71"/>
        <v>207067093.38996258</v>
      </c>
      <c r="P137" s="29">
        <v>1.7999999999999999E-2</v>
      </c>
      <c r="Q137" s="145">
        <f t="shared" si="67"/>
        <v>210794301.07098192</v>
      </c>
      <c r="R137" s="168">
        <f t="shared" si="72"/>
        <v>580010029.40465569</v>
      </c>
      <c r="S137" s="131">
        <f t="shared" si="73"/>
        <v>381194301.07098186</v>
      </c>
      <c r="T137" s="82"/>
    </row>
    <row r="138" spans="1:28" x14ac:dyDescent="0.3">
      <c r="A138" s="11"/>
      <c r="B138" s="29"/>
      <c r="C138" s="330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202801611.44367996</v>
      </c>
      <c r="N138" s="65">
        <v>0</v>
      </c>
      <c r="O138" s="168">
        <f t="shared" si="71"/>
        <v>231694301.07098192</v>
      </c>
      <c r="P138" s="29">
        <v>1.7999999999999999E-2</v>
      </c>
      <c r="Q138" s="145">
        <f t="shared" si="67"/>
        <v>235864798.49025959</v>
      </c>
      <c r="R138" s="168">
        <f t="shared" si="72"/>
        <v>587766409.93393958</v>
      </c>
      <c r="S138" s="131">
        <f t="shared" si="73"/>
        <v>384964798.49025965</v>
      </c>
      <c r="T138" s="82"/>
    </row>
    <row r="139" spans="1:28" x14ac:dyDescent="0.3">
      <c r="A139" s="11"/>
      <c r="B139" s="29"/>
      <c r="C139" s="330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206859240.4496662</v>
      </c>
      <c r="N139" s="65">
        <v>0</v>
      </c>
      <c r="O139" s="168">
        <f t="shared" si="71"/>
        <v>256764798.49025959</v>
      </c>
      <c r="P139" s="29">
        <v>1.7999999999999999E-2</v>
      </c>
      <c r="Q139" s="145">
        <f t="shared" si="67"/>
        <v>261386564.86308426</v>
      </c>
      <c r="R139" s="168">
        <f t="shared" si="72"/>
        <v>596045805.31275046</v>
      </c>
      <c r="S139" s="131">
        <f t="shared" si="73"/>
        <v>389186564.86308426</v>
      </c>
      <c r="T139" s="82"/>
    </row>
    <row r="140" spans="1:28" x14ac:dyDescent="0.3">
      <c r="A140" s="11"/>
      <c r="B140" s="29"/>
      <c r="C140" s="330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210989906.77776021</v>
      </c>
      <c r="N140" s="65">
        <v>0</v>
      </c>
      <c r="O140" s="168">
        <f t="shared" si="71"/>
        <v>282286564.86308426</v>
      </c>
      <c r="P140" s="29">
        <v>1.7999999999999999E-2</v>
      </c>
      <c r="Q140" s="145">
        <f t="shared" si="67"/>
        <v>287367723.0306198</v>
      </c>
      <c r="R140" s="168">
        <f t="shared" si="72"/>
        <v>604857629.80838001</v>
      </c>
      <c r="S140" s="131">
        <f t="shared" si="73"/>
        <v>393867723.0306198</v>
      </c>
      <c r="T140" s="82"/>
    </row>
    <row r="141" spans="1:28" x14ac:dyDescent="0.3">
      <c r="A141" s="11"/>
      <c r="B141" s="29"/>
      <c r="C141" s="330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215194925.09975988</v>
      </c>
      <c r="N141" s="65">
        <v>0</v>
      </c>
      <c r="O141" s="168">
        <f t="shared" si="71"/>
        <v>308267723.0306198</v>
      </c>
      <c r="P141" s="29">
        <v>1.7999999999999999E-2</v>
      </c>
      <c r="Q141" s="145">
        <f t="shared" si="67"/>
        <v>313816542.04517096</v>
      </c>
      <c r="R141" s="168">
        <f t="shared" si="72"/>
        <v>614211467.14493084</v>
      </c>
      <c r="S141" s="131">
        <f t="shared" si="73"/>
        <v>399016542.04517096</v>
      </c>
      <c r="T141" s="82"/>
    </row>
    <row r="142" spans="1:28" x14ac:dyDescent="0.3">
      <c r="A142" s="11"/>
      <c r="B142" s="29"/>
      <c r="C142" s="330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219475633.75155556</v>
      </c>
      <c r="N142" s="65">
        <v>0</v>
      </c>
      <c r="O142" s="168">
        <f t="shared" si="71"/>
        <v>334716542.04517096</v>
      </c>
      <c r="P142" s="29">
        <v>1.7999999999999999E-2</v>
      </c>
      <c r="Q142" s="145">
        <f t="shared" si="67"/>
        <v>340741439.80198401</v>
      </c>
      <c r="R142" s="168">
        <f t="shared" si="72"/>
        <v>624117073.55353951</v>
      </c>
      <c r="S142" s="131">
        <f t="shared" si="73"/>
        <v>404641439.80198395</v>
      </c>
      <c r="T142" s="82"/>
    </row>
    <row r="143" spans="1:28" x14ac:dyDescent="0.3">
      <c r="A143" s="11"/>
      <c r="B143" s="29"/>
      <c r="C143" s="330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223833395.15908358</v>
      </c>
      <c r="N143" s="65">
        <v>0</v>
      </c>
      <c r="O143" s="168">
        <f t="shared" si="71"/>
        <v>361641439.80198401</v>
      </c>
      <c r="P143" s="29">
        <v>1.7999999999999999E-2</v>
      </c>
      <c r="Q143" s="145">
        <f t="shared" si="67"/>
        <v>368150985.71841973</v>
      </c>
      <c r="R143" s="168">
        <f t="shared" si="72"/>
        <v>634584380.87750328</v>
      </c>
      <c r="S143" s="131">
        <f t="shared" si="73"/>
        <v>410750985.71841967</v>
      </c>
      <c r="T143" s="82"/>
    </row>
    <row r="144" spans="1:28" x14ac:dyDescent="0.3">
      <c r="A144" s="11"/>
      <c r="B144" s="29"/>
      <c r="C144" s="330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228269596.27194709</v>
      </c>
      <c r="N144" s="65">
        <v>0</v>
      </c>
      <c r="O144" s="168">
        <f t="shared" si="71"/>
        <v>389050985.71841973</v>
      </c>
      <c r="P144" s="29">
        <v>1.7999999999999999E-2</v>
      </c>
      <c r="Q144" s="145">
        <f t="shared" si="67"/>
        <v>396053903.46135128</v>
      </c>
      <c r="R144" s="168">
        <f t="shared" si="72"/>
        <v>645623499.7332983</v>
      </c>
      <c r="S144" s="131">
        <f t="shared" si="73"/>
        <v>417353903.46135122</v>
      </c>
      <c r="T144" s="82"/>
    </row>
    <row r="145" spans="1:26" x14ac:dyDescent="0.3">
      <c r="A145" s="11"/>
      <c r="B145" s="29"/>
      <c r="C145" s="330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232785649.00484213</v>
      </c>
      <c r="N145" s="65">
        <v>0</v>
      </c>
      <c r="O145" s="168">
        <f t="shared" si="71"/>
        <v>416953903.46135128</v>
      </c>
      <c r="P145" s="29">
        <v>1.7999999999999999E-2</v>
      </c>
      <c r="Q145" s="145">
        <f t="shared" si="67"/>
        <v>424459073.72365558</v>
      </c>
      <c r="R145" s="168">
        <f t="shared" si="72"/>
        <v>657244722.72849774</v>
      </c>
      <c r="S145" s="131">
        <f t="shared" si="73"/>
        <v>424459073.72365558</v>
      </c>
      <c r="T145" s="82"/>
    </row>
    <row r="146" spans="1:26" ht="17.25" thickBot="1" x14ac:dyDescent="0.35">
      <c r="A146" s="11"/>
      <c r="B146" s="29"/>
      <c r="C146" s="330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237382990.68692929</v>
      </c>
      <c r="N146" s="65">
        <v>0</v>
      </c>
      <c r="O146" s="169">
        <f t="shared" si="71"/>
        <v>315659073.72365558</v>
      </c>
      <c r="P146" s="83">
        <v>1.7999999999999999E-2</v>
      </c>
      <c r="Q146" s="145">
        <f t="shared" si="67"/>
        <v>321340937.05068135</v>
      </c>
      <c r="R146" s="168">
        <f t="shared" si="72"/>
        <v>667123927.73761058</v>
      </c>
      <c r="S146" s="131">
        <f t="shared" si="73"/>
        <v>429740937.05068129</v>
      </c>
      <c r="T146" s="82"/>
    </row>
    <row r="147" spans="1:26" ht="17.25" thickBot="1" x14ac:dyDescent="0.35">
      <c r="A147" s="11"/>
      <c r="B147" s="29"/>
      <c r="C147" s="330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242063084.51929402</v>
      </c>
      <c r="N147" s="46">
        <v>0</v>
      </c>
      <c r="O147" s="170">
        <f t="shared" si="71"/>
        <v>212540937.05068135</v>
      </c>
      <c r="P147" s="42">
        <v>1.7999999999999999E-2</v>
      </c>
      <c r="Q147" s="145">
        <f t="shared" si="67"/>
        <v>216366673.91759363</v>
      </c>
      <c r="R147" s="168">
        <f t="shared" si="72"/>
        <v>675229758.43688762</v>
      </c>
      <c r="S147" s="134">
        <f t="shared" si="73"/>
        <v>433166673.9175936</v>
      </c>
      <c r="T147" s="82">
        <f xml:space="preserve"> S147 / 4</f>
        <v>108291668.4793984</v>
      </c>
      <c r="U147" s="43">
        <f>SUM(E4:E147)</f>
        <v>330200000</v>
      </c>
      <c r="V147" s="43">
        <f>SUM(F4:F147)</f>
        <v>148886544</v>
      </c>
      <c r="W147" s="45">
        <f xml:space="preserve"> U147 - V147</f>
        <v>181313456</v>
      </c>
      <c r="X147" s="45">
        <f>R147-W147</f>
        <v>493916302.43688762</v>
      </c>
      <c r="Y147" s="113">
        <f xml:space="preserve"> X147 / W147 * 100</f>
        <v>272.41017480626903</v>
      </c>
      <c r="Z147" s="45">
        <f xml:space="preserve"> (X147 - 2500000) * 0.16</f>
        <v>78626608.389902025</v>
      </c>
    </row>
    <row r="148" spans="1:26" x14ac:dyDescent="0.3">
      <c r="A148" s="11"/>
      <c r="B148" s="29">
        <v>13</v>
      </c>
      <c r="C148" s="330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243432936.85737121</v>
      </c>
      <c r="N148" s="65">
        <v>0</v>
      </c>
      <c r="O148" s="171">
        <f t="shared" ref="O148:O195" si="79" xml:space="preserve"> Q147 + K148</f>
        <v>201646673.91759363</v>
      </c>
      <c r="P148" s="67">
        <v>4.0000000000000001E-3</v>
      </c>
      <c r="Q148" s="145">
        <f t="shared" si="67"/>
        <v>202453260.61326399</v>
      </c>
      <c r="R148" s="171">
        <f t="shared" ref="R148:R195" si="80" xml:space="preserve"> M148 + Q148 + L148</f>
        <v>641006197.47063518</v>
      </c>
      <c r="S148" s="130">
        <f t="shared" ref="S148:S195" si="81" xml:space="preserve"> R148 - M148</f>
        <v>397573260.61326396</v>
      </c>
      <c r="T148" s="74"/>
    </row>
    <row r="149" spans="1:26" x14ac:dyDescent="0.3">
      <c r="A149" s="11"/>
      <c r="B149" s="29"/>
      <c r="C149" s="330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248221929.72080389</v>
      </c>
      <c r="N149" s="65">
        <v>0</v>
      </c>
      <c r="O149" s="168">
        <f t="shared" si="79"/>
        <v>223733260.61326399</v>
      </c>
      <c r="P149" s="29">
        <v>1.7999999999999999E-2</v>
      </c>
      <c r="Q149" s="145">
        <f t="shared" si="67"/>
        <v>227760459.30430275</v>
      </c>
      <c r="R149" s="168">
        <f t="shared" si="80"/>
        <v>649422389.02510667</v>
      </c>
      <c r="S149" s="131">
        <f t="shared" si="81"/>
        <v>401200459.30430281</v>
      </c>
      <c r="T149" s="82"/>
    </row>
    <row r="150" spans="1:26" x14ac:dyDescent="0.3">
      <c r="A150" s="11"/>
      <c r="B150" s="29"/>
      <c r="C150" s="330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253097124.45577836</v>
      </c>
      <c r="N150" s="65">
        <v>0</v>
      </c>
      <c r="O150" s="168">
        <f t="shared" si="79"/>
        <v>249040459.30430275</v>
      </c>
      <c r="P150" s="29">
        <v>1.7999999999999999E-2</v>
      </c>
      <c r="Q150" s="145">
        <f t="shared" si="67"/>
        <v>253523187.5717802</v>
      </c>
      <c r="R150" s="168">
        <f t="shared" si="80"/>
        <v>658380312.02755857</v>
      </c>
      <c r="S150" s="131">
        <f t="shared" si="81"/>
        <v>405283187.5717802</v>
      </c>
      <c r="T150" s="82"/>
    </row>
    <row r="151" spans="1:26" x14ac:dyDescent="0.3">
      <c r="A151" s="11"/>
      <c r="B151" s="29"/>
      <c r="C151" s="330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258060072.69598237</v>
      </c>
      <c r="N151" s="65">
        <v>0</v>
      </c>
      <c r="O151" s="168">
        <f t="shared" si="79"/>
        <v>274803187.5717802</v>
      </c>
      <c r="P151" s="29">
        <v>1.7999999999999999E-2</v>
      </c>
      <c r="Q151" s="145">
        <f t="shared" si="67"/>
        <v>279749644.94807225</v>
      </c>
      <c r="R151" s="168">
        <f t="shared" si="80"/>
        <v>667889717.64405465</v>
      </c>
      <c r="S151" s="131">
        <f t="shared" si="81"/>
        <v>409829644.94807231</v>
      </c>
      <c r="T151" s="82"/>
    </row>
    <row r="152" spans="1:26" x14ac:dyDescent="0.3">
      <c r="A152" s="11"/>
      <c r="B152" s="29"/>
      <c r="C152" s="330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263112354.00451005</v>
      </c>
      <c r="N152" s="65">
        <v>0</v>
      </c>
      <c r="O152" s="168">
        <f t="shared" si="79"/>
        <v>301029644.94807225</v>
      </c>
      <c r="P152" s="29">
        <v>1.7999999999999999E-2</v>
      </c>
      <c r="Q152" s="145">
        <f t="shared" si="67"/>
        <v>306448178.55713755</v>
      </c>
      <c r="R152" s="168">
        <f t="shared" si="80"/>
        <v>677960532.56164765</v>
      </c>
      <c r="S152" s="131">
        <f t="shared" si="81"/>
        <v>414848178.55713761</v>
      </c>
      <c r="T152" s="82"/>
    </row>
    <row r="153" spans="1:26" x14ac:dyDescent="0.3">
      <c r="A153" s="11"/>
      <c r="B153" s="29"/>
      <c r="C153" s="330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268255576.37659124</v>
      </c>
      <c r="N153" s="65">
        <v>0</v>
      </c>
      <c r="O153" s="168">
        <f t="shared" si="79"/>
        <v>327728178.55713755</v>
      </c>
      <c r="P153" s="29">
        <v>1.7999999999999999E-2</v>
      </c>
      <c r="Q153" s="145">
        <f t="shared" si="67"/>
        <v>333627285.77116603</v>
      </c>
      <c r="R153" s="168">
        <f t="shared" si="80"/>
        <v>688602862.14775729</v>
      </c>
      <c r="S153" s="131">
        <f t="shared" si="81"/>
        <v>420347285.77116609</v>
      </c>
      <c r="T153" s="82"/>
    </row>
    <row r="154" spans="1:26" x14ac:dyDescent="0.3">
      <c r="A154" s="11"/>
      <c r="B154" s="29"/>
      <c r="C154" s="330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273491376.75136983</v>
      </c>
      <c r="N154" s="65">
        <v>0</v>
      </c>
      <c r="O154" s="168">
        <f t="shared" si="79"/>
        <v>354907285.77116603</v>
      </c>
      <c r="P154" s="29">
        <v>1.7999999999999999E-2</v>
      </c>
      <c r="Q154" s="145">
        <f t="shared" si="67"/>
        <v>361295616.91504699</v>
      </c>
      <c r="R154" s="168">
        <f t="shared" si="80"/>
        <v>699826993.66641688</v>
      </c>
      <c r="S154" s="131">
        <f t="shared" si="81"/>
        <v>426335616.91504705</v>
      </c>
      <c r="T154" s="82"/>
    </row>
    <row r="155" spans="1:26" x14ac:dyDescent="0.3">
      <c r="A155" s="11"/>
      <c r="B155" s="29"/>
      <c r="C155" s="330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278821421.53289449</v>
      </c>
      <c r="N155" s="65">
        <v>0</v>
      </c>
      <c r="O155" s="168">
        <f t="shared" si="79"/>
        <v>382575616.91504699</v>
      </c>
      <c r="P155" s="29">
        <v>1.7999999999999999E-2</v>
      </c>
      <c r="Q155" s="145">
        <f t="shared" si="67"/>
        <v>389461978.01951784</v>
      </c>
      <c r="R155" s="168">
        <f t="shared" si="80"/>
        <v>711643399.55241227</v>
      </c>
      <c r="S155" s="131">
        <f t="shared" si="81"/>
        <v>432821978.01951778</v>
      </c>
      <c r="T155" s="82"/>
    </row>
    <row r="156" spans="1:26" x14ac:dyDescent="0.3">
      <c r="A156" s="11"/>
      <c r="B156" s="29"/>
      <c r="C156" s="330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284247407.12048662</v>
      </c>
      <c r="N156" s="65">
        <v>0</v>
      </c>
      <c r="O156" s="168">
        <f t="shared" si="79"/>
        <v>410741978.01951784</v>
      </c>
      <c r="P156" s="29">
        <v>1.7999999999999999E-2</v>
      </c>
      <c r="Q156" s="145">
        <f t="shared" si="67"/>
        <v>418135333.62386918</v>
      </c>
      <c r="R156" s="168">
        <f t="shared" si="80"/>
        <v>724062740.7443558</v>
      </c>
      <c r="S156" s="131">
        <f t="shared" si="81"/>
        <v>439815333.62386918</v>
      </c>
      <c r="T156" s="82"/>
    </row>
    <row r="157" spans="1:26" x14ac:dyDescent="0.3">
      <c r="A157" s="11"/>
      <c r="B157" s="29"/>
      <c r="C157" s="330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289771060.44865537</v>
      </c>
      <c r="N157" s="65">
        <v>0</v>
      </c>
      <c r="O157" s="168">
        <f t="shared" si="79"/>
        <v>439415333.62386918</v>
      </c>
      <c r="P157" s="29">
        <v>1.7999999999999999E-2</v>
      </c>
      <c r="Q157" s="145">
        <f t="shared" si="67"/>
        <v>447324809.62909883</v>
      </c>
      <c r="R157" s="168">
        <f t="shared" si="80"/>
        <v>737095870.07775426</v>
      </c>
      <c r="S157" s="131">
        <f t="shared" si="81"/>
        <v>447324809.62909889</v>
      </c>
      <c r="T157" s="82"/>
    </row>
    <row r="158" spans="1:26" ht="17.25" thickBot="1" x14ac:dyDescent="0.35">
      <c r="A158" s="11"/>
      <c r="B158" s="29"/>
      <c r="C158" s="330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295394139.53673118</v>
      </c>
      <c r="N158" s="65">
        <v>0</v>
      </c>
      <c r="O158" s="169">
        <f t="shared" si="79"/>
        <v>336324809.62909883</v>
      </c>
      <c r="P158" s="83">
        <v>1.7999999999999999E-2</v>
      </c>
      <c r="Q158" s="145">
        <f t="shared" si="67"/>
        <v>342378656.20242262</v>
      </c>
      <c r="R158" s="168">
        <f t="shared" si="80"/>
        <v>748372795.73915386</v>
      </c>
      <c r="S158" s="131">
        <f t="shared" si="81"/>
        <v>452978656.20242268</v>
      </c>
      <c r="T158" s="82"/>
    </row>
    <row r="159" spans="1:26" ht="17.25" thickBot="1" x14ac:dyDescent="0.35">
      <c r="A159" s="11"/>
      <c r="B159" s="29"/>
      <c r="C159" s="330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301118434.04839236</v>
      </c>
      <c r="N159" s="46">
        <v>0</v>
      </c>
      <c r="O159" s="170">
        <f t="shared" si="79"/>
        <v>231378656.20242262</v>
      </c>
      <c r="P159" s="42">
        <v>1.7999999999999999E-2</v>
      </c>
      <c r="Q159" s="145">
        <f t="shared" si="67"/>
        <v>235543472.01406622</v>
      </c>
      <c r="R159" s="168">
        <f t="shared" si="80"/>
        <v>757861906.06245852</v>
      </c>
      <c r="S159" s="134">
        <f t="shared" si="81"/>
        <v>456743472.01406616</v>
      </c>
      <c r="T159" s="82">
        <f xml:space="preserve"> S159 / 4</f>
        <v>114185868.00351654</v>
      </c>
      <c r="U159" s="43">
        <f>SUM(E4:E159)</f>
        <v>330200000</v>
      </c>
      <c r="V159" s="43">
        <f>SUM(F4:F159)</f>
        <v>184886544</v>
      </c>
      <c r="W159" s="45">
        <f xml:space="preserve"> U159 - V159</f>
        <v>145313456</v>
      </c>
      <c r="X159" s="45">
        <f>R159-W159</f>
        <v>612548450.06245852</v>
      </c>
      <c r="Y159" s="113">
        <f xml:space="preserve"> X159 / W159 * 100</f>
        <v>421.53594506929801</v>
      </c>
    </row>
    <row r="160" spans="1:26" x14ac:dyDescent="0.3">
      <c r="A160" s="11"/>
      <c r="B160" s="29">
        <v>14</v>
      </c>
      <c r="C160" s="330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302724507.78458595</v>
      </c>
      <c r="N160" s="65">
        <v>0</v>
      </c>
      <c r="O160" s="171">
        <f t="shared" si="79"/>
        <v>221263472.01406622</v>
      </c>
      <c r="P160" s="67">
        <v>4.0000000000000001E-3</v>
      </c>
      <c r="Q160" s="145">
        <f t="shared" si="67"/>
        <v>222148525.9021225</v>
      </c>
      <c r="R160" s="171">
        <f t="shared" si="80"/>
        <v>723953033.68670845</v>
      </c>
      <c r="S160" s="130">
        <f t="shared" si="81"/>
        <v>421228525.9021225</v>
      </c>
      <c r="T160" s="74"/>
    </row>
    <row r="161" spans="1:25" x14ac:dyDescent="0.3">
      <c r="A161" s="11"/>
      <c r="B161" s="29"/>
      <c r="C161" s="330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308580748.92470849</v>
      </c>
      <c r="N161" s="65">
        <v>0</v>
      </c>
      <c r="O161" s="168">
        <f t="shared" si="79"/>
        <v>243868525.9021225</v>
      </c>
      <c r="P161" s="29">
        <v>1.7999999999999999E-2</v>
      </c>
      <c r="Q161" s="145">
        <f t="shared" si="67"/>
        <v>248258159.3683607</v>
      </c>
      <c r="R161" s="168">
        <f t="shared" si="80"/>
        <v>733798908.29306912</v>
      </c>
      <c r="S161" s="131">
        <f t="shared" si="81"/>
        <v>425218159.36836064</v>
      </c>
      <c r="T161" s="82"/>
    </row>
    <row r="162" spans="1:25" x14ac:dyDescent="0.3">
      <c r="A162" s="11"/>
      <c r="B162" s="29"/>
      <c r="C162" s="330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314542402.40535325</v>
      </c>
      <c r="N162" s="65">
        <v>0</v>
      </c>
      <c r="O162" s="168">
        <f t="shared" si="79"/>
        <v>269978159.3683607</v>
      </c>
      <c r="P162" s="29">
        <v>1.7999999999999999E-2</v>
      </c>
      <c r="Q162" s="145">
        <f t="shared" si="67"/>
        <v>274837766.23699117</v>
      </c>
      <c r="R162" s="168">
        <f t="shared" si="80"/>
        <v>744220168.64234447</v>
      </c>
      <c r="S162" s="131">
        <f t="shared" si="81"/>
        <v>429677766.23699123</v>
      </c>
      <c r="T162" s="82"/>
    </row>
    <row r="163" spans="1:25" x14ac:dyDescent="0.3">
      <c r="A163" s="11"/>
      <c r="B163" s="29"/>
      <c r="C163" s="330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320611365.64864963</v>
      </c>
      <c r="N163" s="65">
        <v>0</v>
      </c>
      <c r="O163" s="168">
        <f t="shared" si="79"/>
        <v>296557766.23699117</v>
      </c>
      <c r="P163" s="29">
        <v>1.7999999999999999E-2</v>
      </c>
      <c r="Q163" s="145">
        <f t="shared" si="67"/>
        <v>301895806.029257</v>
      </c>
      <c r="R163" s="168">
        <f t="shared" si="80"/>
        <v>755227171.67790663</v>
      </c>
      <c r="S163" s="131">
        <f t="shared" si="81"/>
        <v>434615806.029257</v>
      </c>
      <c r="T163" s="82"/>
    </row>
    <row r="164" spans="1:25" x14ac:dyDescent="0.3">
      <c r="A164" s="11"/>
      <c r="B164" s="29"/>
      <c r="C164" s="330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326789570.23032534</v>
      </c>
      <c r="N164" s="65">
        <v>0</v>
      </c>
      <c r="O164" s="168">
        <f t="shared" si="79"/>
        <v>323615806.029257</v>
      </c>
      <c r="P164" s="29">
        <v>1.7999999999999999E-2</v>
      </c>
      <c r="Q164" s="145">
        <f t="shared" si="67"/>
        <v>329440890.53778362</v>
      </c>
      <c r="R164" s="168">
        <f t="shared" si="80"/>
        <v>766830460.76810896</v>
      </c>
      <c r="S164" s="131">
        <f t="shared" si="81"/>
        <v>440040890.53778362</v>
      </c>
      <c r="T164" s="82"/>
    </row>
    <row r="165" spans="1:25" x14ac:dyDescent="0.3">
      <c r="A165" s="11"/>
      <c r="B165" s="29"/>
      <c r="C165" s="330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333078982.49447119</v>
      </c>
      <c r="N165" s="65">
        <v>0</v>
      </c>
      <c r="O165" s="168">
        <f t="shared" si="79"/>
        <v>351160890.53778362</v>
      </c>
      <c r="P165" s="29">
        <v>1.7999999999999999E-2</v>
      </c>
      <c r="Q165" s="145">
        <f t="shared" si="67"/>
        <v>357481786.56746376</v>
      </c>
      <c r="R165" s="168">
        <f t="shared" si="80"/>
        <v>779040769.06193495</v>
      </c>
      <c r="S165" s="131">
        <f t="shared" si="81"/>
        <v>445961786.56746376</v>
      </c>
      <c r="T165" s="82"/>
    </row>
    <row r="166" spans="1:25" x14ac:dyDescent="0.3">
      <c r="A166" s="11"/>
      <c r="B166" s="29"/>
      <c r="C166" s="330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339481604.17937165</v>
      </c>
      <c r="N166" s="65">
        <v>0</v>
      </c>
      <c r="O166" s="168">
        <f t="shared" si="79"/>
        <v>379201786.56746376</v>
      </c>
      <c r="P166" s="29">
        <v>1.7999999999999999E-2</v>
      </c>
      <c r="Q166" s="145">
        <f t="shared" si="67"/>
        <v>386027418.72567809</v>
      </c>
      <c r="R166" s="168">
        <f t="shared" si="80"/>
        <v>791869022.9050498</v>
      </c>
      <c r="S166" s="131">
        <f t="shared" si="81"/>
        <v>452387418.72567815</v>
      </c>
      <c r="T166" s="82"/>
    </row>
    <row r="167" spans="1:25" x14ac:dyDescent="0.3">
      <c r="A167" s="11"/>
      <c r="B167" s="29"/>
      <c r="C167" s="330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345999473.05460036</v>
      </c>
      <c r="N167" s="65">
        <v>0</v>
      </c>
      <c r="O167" s="168">
        <f t="shared" si="79"/>
        <v>407747418.72567809</v>
      </c>
      <c r="P167" s="29">
        <v>1.7999999999999999E-2</v>
      </c>
      <c r="Q167" s="145">
        <f t="shared" si="67"/>
        <v>415086872.26274031</v>
      </c>
      <c r="R167" s="168">
        <f t="shared" si="80"/>
        <v>805326345.31734061</v>
      </c>
      <c r="S167" s="131">
        <f t="shared" si="81"/>
        <v>459326872.26274025</v>
      </c>
      <c r="T167" s="82"/>
    </row>
    <row r="168" spans="1:25" x14ac:dyDescent="0.3">
      <c r="A168" s="11"/>
      <c r="B168" s="29"/>
      <c r="C168" s="330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352634663.56958318</v>
      </c>
      <c r="N168" s="65">
        <v>0</v>
      </c>
      <c r="O168" s="168">
        <f t="shared" si="79"/>
        <v>436806872.26274031</v>
      </c>
      <c r="P168" s="29">
        <v>1.7999999999999999E-2</v>
      </c>
      <c r="Q168" s="145">
        <f t="shared" si="67"/>
        <v>444669395.96346962</v>
      </c>
      <c r="R168" s="168">
        <f t="shared" si="80"/>
        <v>819424059.5330528</v>
      </c>
      <c r="S168" s="131">
        <f t="shared" si="81"/>
        <v>466789395.96346962</v>
      </c>
      <c r="T168" s="82"/>
    </row>
    <row r="169" spans="1:25" x14ac:dyDescent="0.3">
      <c r="A169" s="11"/>
      <c r="B169" s="29"/>
      <c r="C169" s="330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359389287.51383567</v>
      </c>
      <c r="N169" s="65">
        <v>0</v>
      </c>
      <c r="O169" s="168">
        <f t="shared" si="79"/>
        <v>466389395.96346962</v>
      </c>
      <c r="P169" s="29">
        <v>1.7999999999999999E-2</v>
      </c>
      <c r="Q169" s="145">
        <f t="shared" si="67"/>
        <v>474784405.09081209</v>
      </c>
      <c r="R169" s="168">
        <f t="shared" si="80"/>
        <v>834173692.60464776</v>
      </c>
      <c r="S169" s="131">
        <f t="shared" si="81"/>
        <v>474784405.09081209</v>
      </c>
      <c r="T169" s="82"/>
    </row>
    <row r="170" spans="1:25" ht="17.25" thickBot="1" x14ac:dyDescent="0.35">
      <c r="A170" s="11"/>
      <c r="B170" s="29"/>
      <c r="C170" s="330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366265494.68908471</v>
      </c>
      <c r="N170" s="65">
        <v>0</v>
      </c>
      <c r="O170" s="169">
        <f t="shared" si="79"/>
        <v>335411721.09081209</v>
      </c>
      <c r="P170" s="83">
        <v>1.7999999999999999E-2</v>
      </c>
      <c r="Q170" s="145">
        <f t="shared" si="67"/>
        <v>341449132.07044673</v>
      </c>
      <c r="R170" s="168">
        <f t="shared" si="80"/>
        <v>846687310.7595315</v>
      </c>
      <c r="S170" s="131">
        <f t="shared" si="81"/>
        <v>480421816.07044679</v>
      </c>
      <c r="T170" s="82"/>
    </row>
    <row r="171" spans="1:25" ht="17.25" thickBot="1" x14ac:dyDescent="0.35">
      <c r="A171" s="11"/>
      <c r="B171" s="29"/>
      <c r="C171" s="330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373265473.59348822</v>
      </c>
      <c r="N171" s="46">
        <v>0</v>
      </c>
      <c r="O171" s="170">
        <f t="shared" si="79"/>
        <v>202076448.07044673</v>
      </c>
      <c r="P171" s="42">
        <v>1.7999999999999999E-2</v>
      </c>
      <c r="Q171" s="145">
        <f t="shared" si="67"/>
        <v>205713824.13571477</v>
      </c>
      <c r="R171" s="168">
        <f t="shared" si="80"/>
        <v>856924665.72920299</v>
      </c>
      <c r="S171" s="134">
        <f t="shared" si="81"/>
        <v>483659192.13571477</v>
      </c>
      <c r="T171" s="82">
        <f xml:space="preserve"> S171 / 4</f>
        <v>120914798.03392869</v>
      </c>
      <c r="U171" s="43">
        <f>SUM(E4:E171)</f>
        <v>330200000</v>
      </c>
      <c r="V171" s="43">
        <f>SUM(F4:F171)</f>
        <v>220886544</v>
      </c>
      <c r="W171" s="45">
        <f xml:space="preserve"> U171 - V171</f>
        <v>109313456</v>
      </c>
      <c r="X171" s="45">
        <f>R171-W171</f>
        <v>747611209.72920299</v>
      </c>
      <c r="Y171" s="113">
        <f xml:space="preserve"> X171 / W171 * 100</f>
        <v>683.91507970363955</v>
      </c>
    </row>
    <row r="172" spans="1:25" x14ac:dyDescent="0.3">
      <c r="A172" s="11"/>
      <c r="B172" s="29">
        <v>15</v>
      </c>
      <c r="C172" s="330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375160135.48786217</v>
      </c>
      <c r="N172" s="65">
        <v>0</v>
      </c>
      <c r="O172" s="171">
        <f t="shared" si="79"/>
        <v>197108360.93571478</v>
      </c>
      <c r="P172" s="67">
        <v>4.0000000000000001E-3</v>
      </c>
      <c r="Q172" s="145">
        <f t="shared" si="67"/>
        <v>197896794.37945765</v>
      </c>
      <c r="R172" s="171">
        <f t="shared" si="80"/>
        <v>823207761.06731987</v>
      </c>
      <c r="S172" s="130">
        <f t="shared" si="81"/>
        <v>448047625.5794577</v>
      </c>
      <c r="T172" s="74"/>
    </row>
    <row r="173" spans="1:25" x14ac:dyDescent="0.3">
      <c r="A173" s="11"/>
      <c r="B173" s="29"/>
      <c r="C173" s="330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382320217.92664367</v>
      </c>
      <c r="N173" s="65">
        <v>0</v>
      </c>
      <c r="O173" s="168">
        <f t="shared" si="79"/>
        <v>225291331.17945766</v>
      </c>
      <c r="P173" s="29">
        <v>1.7999999999999999E-2</v>
      </c>
      <c r="Q173" s="145">
        <f t="shared" si="67"/>
        <v>229346575.14068791</v>
      </c>
      <c r="R173" s="168">
        <f t="shared" si="80"/>
        <v>834023087.46733153</v>
      </c>
      <c r="S173" s="131">
        <f t="shared" si="81"/>
        <v>451702869.54068786</v>
      </c>
      <c r="T173" s="82"/>
    </row>
    <row r="174" spans="1:25" x14ac:dyDescent="0.3">
      <c r="A174" s="11"/>
      <c r="B174" s="29"/>
      <c r="C174" s="330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389609181.84932327</v>
      </c>
      <c r="N174" s="65">
        <v>0</v>
      </c>
      <c r="O174" s="168">
        <f t="shared" si="79"/>
        <v>256741111.94068792</v>
      </c>
      <c r="P174" s="29">
        <v>1.7999999999999999E-2</v>
      </c>
      <c r="Q174" s="145">
        <f t="shared" si="67"/>
        <v>261362451.95562032</v>
      </c>
      <c r="R174" s="168">
        <f t="shared" si="80"/>
        <v>845533391.40494347</v>
      </c>
      <c r="S174" s="131">
        <f t="shared" si="81"/>
        <v>455924209.55562019</v>
      </c>
      <c r="T174" s="82"/>
    </row>
    <row r="175" spans="1:25" x14ac:dyDescent="0.3">
      <c r="A175" s="11"/>
      <c r="B175" s="29"/>
      <c r="C175" s="330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397029347.12261111</v>
      </c>
      <c r="N175" s="65">
        <v>0</v>
      </c>
      <c r="O175" s="168">
        <f t="shared" si="79"/>
        <v>288756988.7556203</v>
      </c>
      <c r="P175" s="29">
        <v>1.7999999999999999E-2</v>
      </c>
      <c r="Q175" s="145">
        <f t="shared" si="67"/>
        <v>293954614.55322146</v>
      </c>
      <c r="R175" s="168">
        <f t="shared" si="80"/>
        <v>857751182.47583246</v>
      </c>
      <c r="S175" s="131">
        <f t="shared" si="81"/>
        <v>460721835.35322136</v>
      </c>
      <c r="T175" s="82"/>
    </row>
    <row r="176" spans="1:25" x14ac:dyDescent="0.3">
      <c r="A176" s="11"/>
      <c r="B176" s="29"/>
      <c r="C176" s="330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404583075.37081808</v>
      </c>
      <c r="N176" s="65">
        <v>0</v>
      </c>
      <c r="O176" s="168">
        <f t="shared" si="79"/>
        <v>321349151.35322148</v>
      </c>
      <c r="P176" s="29">
        <v>1.7999999999999999E-2</v>
      </c>
      <c r="Q176" s="145">
        <f t="shared" si="67"/>
        <v>327133436.07757944</v>
      </c>
      <c r="R176" s="168">
        <f t="shared" si="80"/>
        <v>870689195.4483974</v>
      </c>
      <c r="S176" s="131">
        <f t="shared" si="81"/>
        <v>466106120.07757932</v>
      </c>
      <c r="T176" s="82"/>
    </row>
    <row r="177" spans="1:25" x14ac:dyDescent="0.3">
      <c r="A177" s="11"/>
      <c r="B177" s="29"/>
      <c r="C177" s="330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412272770.72749281</v>
      </c>
      <c r="N177" s="65">
        <v>0</v>
      </c>
      <c r="O177" s="168">
        <f t="shared" si="79"/>
        <v>354527972.87757945</v>
      </c>
      <c r="P177" s="29">
        <v>1.7999999999999999E-2</v>
      </c>
      <c r="Q177" s="145">
        <f t="shared" si="67"/>
        <v>360909476.38937587</v>
      </c>
      <c r="R177" s="168">
        <f t="shared" si="80"/>
        <v>884360394.31686866</v>
      </c>
      <c r="S177" s="131">
        <f t="shared" si="81"/>
        <v>472087623.58937585</v>
      </c>
      <c r="T177" s="82"/>
    </row>
    <row r="178" spans="1:25" x14ac:dyDescent="0.3">
      <c r="A178" s="11"/>
      <c r="B178" s="29"/>
      <c r="C178" s="330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420100880.60058767</v>
      </c>
      <c r="N178" s="65">
        <v>0</v>
      </c>
      <c r="O178" s="168">
        <f t="shared" si="79"/>
        <v>388304013.18937588</v>
      </c>
      <c r="P178" s="29">
        <v>1.7999999999999999E-2</v>
      </c>
      <c r="Q178" s="145">
        <f t="shared" si="67"/>
        <v>395293485.42678463</v>
      </c>
      <c r="R178" s="168">
        <f t="shared" si="80"/>
        <v>898777976.42737234</v>
      </c>
      <c r="S178" s="131">
        <f t="shared" si="81"/>
        <v>478677095.82678467</v>
      </c>
      <c r="T178" s="82"/>
    </row>
    <row r="179" spans="1:25" x14ac:dyDescent="0.3">
      <c r="A179" s="11"/>
      <c r="B179" s="29"/>
      <c r="C179" s="330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428069896.45139825</v>
      </c>
      <c r="N179" s="65">
        <v>0</v>
      </c>
      <c r="O179" s="168">
        <f t="shared" si="79"/>
        <v>422688022.22678465</v>
      </c>
      <c r="P179" s="29">
        <v>1.7999999999999999E-2</v>
      </c>
      <c r="Q179" s="145">
        <f t="shared" si="67"/>
        <v>430296406.62686676</v>
      </c>
      <c r="R179" s="168">
        <f t="shared" si="80"/>
        <v>913955376.67826486</v>
      </c>
      <c r="S179" s="131">
        <f t="shared" si="81"/>
        <v>485885480.2268666</v>
      </c>
      <c r="T179" s="82"/>
    </row>
    <row r="180" spans="1:25" x14ac:dyDescent="0.3">
      <c r="A180" s="11"/>
      <c r="B180" s="29"/>
      <c r="C180" s="330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436182354.5875234</v>
      </c>
      <c r="N180" s="65">
        <v>0</v>
      </c>
      <c r="O180" s="168">
        <f t="shared" si="79"/>
        <v>457690943.42686677</v>
      </c>
      <c r="P180" s="29">
        <v>1.7999999999999999E-2</v>
      </c>
      <c r="Q180" s="145">
        <f t="shared" si="67"/>
        <v>465929380.40855038</v>
      </c>
      <c r="R180" s="168">
        <f t="shared" si="80"/>
        <v>929906271.79607368</v>
      </c>
      <c r="S180" s="131">
        <f t="shared" si="81"/>
        <v>493723917.20855027</v>
      </c>
      <c r="T180" s="82"/>
    </row>
    <row r="181" spans="1:25" x14ac:dyDescent="0.3">
      <c r="A181" s="11"/>
      <c r="B181" s="29"/>
      <c r="C181" s="330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444440836.97009879</v>
      </c>
      <c r="N181" s="65">
        <v>0</v>
      </c>
      <c r="O181" s="168">
        <f t="shared" si="79"/>
        <v>493323917.20855039</v>
      </c>
      <c r="P181" s="29">
        <v>1.7999999999999999E-2</v>
      </c>
      <c r="Q181" s="145">
        <f t="shared" si="67"/>
        <v>502203747.71830428</v>
      </c>
      <c r="R181" s="168">
        <f t="shared" si="80"/>
        <v>946644584.68840313</v>
      </c>
      <c r="S181" s="131">
        <f t="shared" si="81"/>
        <v>502203747.71830434</v>
      </c>
      <c r="T181" s="82"/>
    </row>
    <row r="182" spans="1:25" ht="17.25" thickBot="1" x14ac:dyDescent="0.35">
      <c r="A182" s="11"/>
      <c r="B182" s="29"/>
      <c r="C182" s="330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452847972.03556055</v>
      </c>
      <c r="N182" s="65">
        <v>0</v>
      </c>
      <c r="O182" s="169">
        <f t="shared" si="79"/>
        <v>355593885.71830428</v>
      </c>
      <c r="P182" s="83">
        <v>1.7999999999999999E-2</v>
      </c>
      <c r="Q182" s="145">
        <f t="shared" si="67"/>
        <v>361994575.66123378</v>
      </c>
      <c r="R182" s="168">
        <f t="shared" si="80"/>
        <v>961052409.69679427</v>
      </c>
      <c r="S182" s="131">
        <f t="shared" si="81"/>
        <v>508204437.66123372</v>
      </c>
      <c r="T182" s="82"/>
    </row>
    <row r="183" spans="1:25" ht="17.25" thickBot="1" x14ac:dyDescent="0.35">
      <c r="A183" s="11"/>
      <c r="B183" s="29"/>
      <c r="C183" s="330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461406435.53220063</v>
      </c>
      <c r="N183" s="46">
        <v>0</v>
      </c>
      <c r="O183" s="170">
        <f t="shared" si="79"/>
        <v>215384713.66123378</v>
      </c>
      <c r="P183" s="42">
        <v>1.7999999999999999E-2</v>
      </c>
      <c r="Q183" s="145">
        <f t="shared" si="67"/>
        <v>219261638.50713599</v>
      </c>
      <c r="R183" s="168">
        <f t="shared" si="80"/>
        <v>973087798.03933668</v>
      </c>
      <c r="S183" s="134">
        <f t="shared" si="81"/>
        <v>511681362.50713605</v>
      </c>
      <c r="T183" s="82">
        <f xml:space="preserve"> S183 / 4</f>
        <v>127920340.62678401</v>
      </c>
      <c r="U183" s="43">
        <f>SUM(E4:E183)</f>
        <v>330200000</v>
      </c>
      <c r="V183" s="43">
        <f>SUM(F4:F183)</f>
        <v>256886544</v>
      </c>
      <c r="W183" s="45">
        <f xml:space="preserve"> U183 - V183</f>
        <v>73313456</v>
      </c>
      <c r="X183" s="45">
        <f>R183-W183</f>
        <v>899774342.03933668</v>
      </c>
      <c r="Y183" s="113">
        <f xml:space="preserve"> X183 / W183 * 100</f>
        <v>1227.2976764856598</v>
      </c>
    </row>
    <row r="184" spans="1:25" x14ac:dyDescent="0.3">
      <c r="A184" s="11"/>
      <c r="B184" s="29">
        <v>16</v>
      </c>
      <c r="C184" s="330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463653661.27432942</v>
      </c>
      <c r="N184" s="65">
        <v>0</v>
      </c>
      <c r="O184" s="171">
        <f t="shared" si="79"/>
        <v>212103610.90713599</v>
      </c>
      <c r="P184" s="67">
        <v>4.0000000000000001E-3</v>
      </c>
      <c r="Q184" s="145">
        <f t="shared" si="67"/>
        <v>212952025.35076454</v>
      </c>
      <c r="R184" s="171">
        <f t="shared" si="80"/>
        <v>939783438.22509384</v>
      </c>
      <c r="S184" s="130">
        <f t="shared" si="81"/>
        <v>476129776.95076442</v>
      </c>
      <c r="T184" s="74"/>
    </row>
    <row r="185" spans="1:25" x14ac:dyDescent="0.3">
      <c r="A185" s="11"/>
      <c r="B185" s="29"/>
      <c r="C185" s="330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472406627.17726737</v>
      </c>
      <c r="N185" s="65">
        <v>0</v>
      </c>
      <c r="O185" s="168">
        <f t="shared" si="79"/>
        <v>241793997.75076455</v>
      </c>
      <c r="P185" s="29">
        <v>1.7999999999999999E-2</v>
      </c>
      <c r="Q185" s="145">
        <f t="shared" si="67"/>
        <v>246146289.7102783</v>
      </c>
      <c r="R185" s="168">
        <f t="shared" si="80"/>
        <v>952488696.08754563</v>
      </c>
      <c r="S185" s="131">
        <f t="shared" si="81"/>
        <v>480082068.91027826</v>
      </c>
      <c r="T185" s="82"/>
    </row>
    <row r="186" spans="1:25" x14ac:dyDescent="0.3">
      <c r="A186" s="11"/>
      <c r="B186" s="29"/>
      <c r="C186" s="330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481317146.4664582</v>
      </c>
      <c r="N186" s="65">
        <v>0</v>
      </c>
      <c r="O186" s="168">
        <f t="shared" si="79"/>
        <v>274988262.11027831</v>
      </c>
      <c r="P186" s="29">
        <v>1.7999999999999999E-2</v>
      </c>
      <c r="Q186" s="145">
        <f t="shared" si="67"/>
        <v>279938050.82826334</v>
      </c>
      <c r="R186" s="168">
        <f t="shared" si="80"/>
        <v>965949004.09472156</v>
      </c>
      <c r="S186" s="131">
        <f t="shared" si="81"/>
        <v>484631857.62826335</v>
      </c>
      <c r="T186" s="82"/>
    </row>
    <row r="187" spans="1:25" x14ac:dyDescent="0.3">
      <c r="A187" s="11"/>
      <c r="B187" s="29"/>
      <c r="C187" s="330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490388055.10285443</v>
      </c>
      <c r="N187" s="65">
        <v>0</v>
      </c>
      <c r="O187" s="168">
        <f t="shared" si="79"/>
        <v>308780023.22826332</v>
      </c>
      <c r="P187" s="29">
        <v>1.7999999999999999E-2</v>
      </c>
      <c r="Q187" s="145">
        <f t="shared" si="67"/>
        <v>314338063.64637208</v>
      </c>
      <c r="R187" s="168">
        <f t="shared" si="80"/>
        <v>980177953.14922643</v>
      </c>
      <c r="S187" s="131">
        <f t="shared" si="81"/>
        <v>489789898.046372</v>
      </c>
      <c r="T187" s="82"/>
    </row>
    <row r="188" spans="1:25" x14ac:dyDescent="0.3">
      <c r="A188" s="11"/>
      <c r="B188" s="29"/>
      <c r="C188" s="330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499622240.09470582</v>
      </c>
      <c r="N188" s="65">
        <v>0</v>
      </c>
      <c r="O188" s="168">
        <f t="shared" si="79"/>
        <v>343180036.04637206</v>
      </c>
      <c r="P188" s="29">
        <v>1.7999999999999999E-2</v>
      </c>
      <c r="Q188" s="145">
        <f t="shared" si="67"/>
        <v>349357276.69520676</v>
      </c>
      <c r="R188" s="168">
        <f t="shared" si="80"/>
        <v>995189378.78991246</v>
      </c>
      <c r="S188" s="131">
        <f t="shared" si="81"/>
        <v>495567138.69520664</v>
      </c>
      <c r="T188" s="82"/>
    </row>
    <row r="189" spans="1:25" x14ac:dyDescent="0.3">
      <c r="A189" s="11"/>
      <c r="B189" s="29"/>
      <c r="C189" s="330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509022640.41641051</v>
      </c>
      <c r="N189" s="65">
        <v>0</v>
      </c>
      <c r="O189" s="168">
        <f t="shared" si="79"/>
        <v>378199249.09520674</v>
      </c>
      <c r="P189" s="29">
        <v>1.7999999999999999E-2</v>
      </c>
      <c r="Q189" s="145">
        <f t="shared" si="67"/>
        <v>385006835.57892048</v>
      </c>
      <c r="R189" s="168">
        <f t="shared" si="80"/>
        <v>1010997365.595331</v>
      </c>
      <c r="S189" s="131">
        <f t="shared" si="81"/>
        <v>501974725.17892045</v>
      </c>
      <c r="T189" s="82"/>
    </row>
    <row r="190" spans="1:25" x14ac:dyDescent="0.3">
      <c r="A190" s="11"/>
      <c r="B190" s="29"/>
      <c r="C190" s="330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518592247.94390589</v>
      </c>
      <c r="N190" s="65">
        <v>0</v>
      </c>
      <c r="O190" s="168">
        <f t="shared" si="79"/>
        <v>413848807.97892046</v>
      </c>
      <c r="P190" s="29">
        <v>1.7999999999999999E-2</v>
      </c>
      <c r="Q190" s="145">
        <f t="shared" si="67"/>
        <v>421298086.52254105</v>
      </c>
      <c r="R190" s="168">
        <f t="shared" si="80"/>
        <v>1027616251.6664468</v>
      </c>
      <c r="S190" s="131">
        <f t="shared" si="81"/>
        <v>509024003.72254092</v>
      </c>
      <c r="T190" s="82"/>
    </row>
    <row r="191" spans="1:25" x14ac:dyDescent="0.3">
      <c r="A191" s="11"/>
      <c r="B191" s="29"/>
      <c r="C191" s="330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528334108.40689617</v>
      </c>
      <c r="N191" s="65">
        <v>0</v>
      </c>
      <c r="O191" s="168">
        <f t="shared" si="79"/>
        <v>450140058.92254102</v>
      </c>
      <c r="P191" s="29">
        <v>1.7999999999999999E-2</v>
      </c>
      <c r="Q191" s="145">
        <f t="shared" si="67"/>
        <v>458242579.98314679</v>
      </c>
      <c r="R191" s="168">
        <f t="shared" si="80"/>
        <v>1045060633.190043</v>
      </c>
      <c r="S191" s="131">
        <f t="shared" si="81"/>
        <v>516726524.7831468</v>
      </c>
      <c r="T191" s="82"/>
    </row>
    <row r="192" spans="1:25" x14ac:dyDescent="0.3">
      <c r="A192" s="11"/>
      <c r="B192" s="29"/>
      <c r="C192" s="330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538251322.35822034</v>
      </c>
      <c r="N192" s="65">
        <v>0</v>
      </c>
      <c r="O192" s="168">
        <f t="shared" si="79"/>
        <v>487084552.38314676</v>
      </c>
      <c r="P192" s="29">
        <v>1.7999999999999999E-2</v>
      </c>
      <c r="Q192" s="145">
        <f t="shared" si="67"/>
        <v>495852074.32604343</v>
      </c>
      <c r="R192" s="168">
        <f t="shared" si="80"/>
        <v>1063345369.0842637</v>
      </c>
      <c r="S192" s="131">
        <f t="shared" si="81"/>
        <v>525094046.72604334</v>
      </c>
      <c r="T192" s="82"/>
    </row>
    <row r="193" spans="1:25" x14ac:dyDescent="0.3">
      <c r="A193" s="11"/>
      <c r="B193" s="29"/>
      <c r="C193" s="330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548347046.16066825</v>
      </c>
      <c r="N193" s="65">
        <v>0</v>
      </c>
      <c r="O193" s="168">
        <f t="shared" si="79"/>
        <v>524694046.7260434</v>
      </c>
      <c r="P193" s="29">
        <v>1.7999999999999999E-2</v>
      </c>
      <c r="Q193" s="145">
        <f t="shared" si="67"/>
        <v>534138539.56711221</v>
      </c>
      <c r="R193" s="168">
        <f t="shared" si="80"/>
        <v>1082485585.7277803</v>
      </c>
      <c r="S193" s="131">
        <f t="shared" si="81"/>
        <v>534138539.56711209</v>
      </c>
      <c r="T193" s="82"/>
    </row>
    <row r="194" spans="1:25" ht="17.25" thickBot="1" x14ac:dyDescent="0.35">
      <c r="A194" s="11"/>
      <c r="B194" s="83"/>
      <c r="C194" s="330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558624492.99156034</v>
      </c>
      <c r="N194" s="97">
        <v>0</v>
      </c>
      <c r="O194" s="169">
        <f t="shared" si="79"/>
        <v>417238539.56711221</v>
      </c>
      <c r="P194" s="83">
        <v>1.7999999999999999E-2</v>
      </c>
      <c r="Q194" s="145">
        <f t="shared" si="67"/>
        <v>424748833.27932024</v>
      </c>
      <c r="R194" s="169">
        <f t="shared" si="80"/>
        <v>1099873326.2708805</v>
      </c>
      <c r="S194" s="132">
        <f t="shared" si="81"/>
        <v>541248833.27932012</v>
      </c>
      <c r="T194" s="90"/>
    </row>
    <row r="195" spans="1:25" s="108" customFormat="1" ht="17.25" thickBot="1" x14ac:dyDescent="0.35">
      <c r="A195" s="11"/>
      <c r="B195" s="92"/>
      <c r="C195" s="330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569086933.86540842</v>
      </c>
      <c r="N195" s="47">
        <v>0</v>
      </c>
      <c r="O195" s="170">
        <f t="shared" si="79"/>
        <v>307848833.27932024</v>
      </c>
      <c r="P195" s="42">
        <v>1.7999999999999999E-2</v>
      </c>
      <c r="Q195" s="145">
        <f t="shared" si="67"/>
        <v>313390112.27834803</v>
      </c>
      <c r="R195" s="170">
        <f t="shared" si="80"/>
        <v>1115477046.1437564</v>
      </c>
      <c r="S195" s="129">
        <f t="shared" si="81"/>
        <v>546390112.27834797</v>
      </c>
      <c r="T195" s="93">
        <f xml:space="preserve"> S195 / 4</f>
        <v>136597528.06958699</v>
      </c>
      <c r="U195" s="43">
        <f>SUM(E4:E195)</f>
        <v>330200000</v>
      </c>
      <c r="V195" s="43">
        <f>SUM(F4:F195)</f>
        <v>292886544</v>
      </c>
      <c r="W195" s="45">
        <f xml:space="preserve"> U195 - V195</f>
        <v>37313456</v>
      </c>
      <c r="X195" s="45">
        <f>R195-W195</f>
        <v>1078163590.1437564</v>
      </c>
      <c r="Y195" s="113">
        <f xml:space="preserve"> X195 / W195 * 100</f>
        <v>2889.4766277981767</v>
      </c>
    </row>
    <row r="196" spans="1:25" s="208" customFormat="1" x14ac:dyDescent="0.3">
      <c r="A196" s="190"/>
      <c r="B196" s="191" t="s">
        <v>107</v>
      </c>
      <c r="C196" s="327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336690112.27834803</v>
      </c>
      <c r="P196" s="191">
        <v>4.0000000000000001E-3</v>
      </c>
      <c r="Q196" s="204">
        <f t="shared" si="67"/>
        <v>338036872.7274614</v>
      </c>
      <c r="R196" s="203">
        <f t="shared" ref="R196:R207" si="90" xml:space="preserve"> M196 + Q196 + L196</f>
        <v>1033380050.7274613</v>
      </c>
      <c r="S196" s="205">
        <f t="shared" ref="S196:S207" si="91" xml:space="preserve"> R196 - M196</f>
        <v>547736872.72746134</v>
      </c>
      <c r="T196" s="206"/>
      <c r="U196" s="207"/>
    </row>
    <row r="197" spans="1:25" s="208" customFormat="1" x14ac:dyDescent="0.3">
      <c r="A197" s="190"/>
      <c r="B197" s="209"/>
      <c r="C197" s="327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361336872.7274614</v>
      </c>
      <c r="P197" s="209">
        <v>1.7999999999999999E-2</v>
      </c>
      <c r="Q197" s="204">
        <f t="shared" si="67"/>
        <v>367840936.43655568</v>
      </c>
      <c r="R197" s="214">
        <f t="shared" si="90"/>
        <v>1039884114.4365556</v>
      </c>
      <c r="S197" s="215">
        <f t="shared" si="91"/>
        <v>554240936.43655562</v>
      </c>
      <c r="T197" s="216"/>
      <c r="U197" s="207"/>
    </row>
    <row r="198" spans="1:25" s="208" customFormat="1" x14ac:dyDescent="0.3">
      <c r="A198" s="190"/>
      <c r="B198" s="209"/>
      <c r="C198" s="327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391140936.43655568</v>
      </c>
      <c r="P198" s="209">
        <v>1.7999999999999999E-2</v>
      </c>
      <c r="Q198" s="204">
        <f t="shared" si="67"/>
        <v>398181473.29241371</v>
      </c>
      <c r="R198" s="214">
        <f t="shared" si="90"/>
        <v>1046924651.2924137</v>
      </c>
      <c r="S198" s="215">
        <f t="shared" si="91"/>
        <v>561281473.29241371</v>
      </c>
      <c r="T198" s="216"/>
      <c r="U198" s="207"/>
    </row>
    <row r="199" spans="1:25" s="208" customFormat="1" x14ac:dyDescent="0.3">
      <c r="A199" s="190"/>
      <c r="B199" s="209"/>
      <c r="C199" s="327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421481473.29241371</v>
      </c>
      <c r="P199" s="209">
        <v>1.7999999999999999E-2</v>
      </c>
      <c r="Q199" s="204">
        <f t="shared" ref="Q199:Q255" si="93" xml:space="preserve"> ((O199 +N199) * P199) + (O199+N199)</f>
        <v>429068139.81167716</v>
      </c>
      <c r="R199" s="214">
        <f t="shared" si="90"/>
        <v>1054511317.8116772</v>
      </c>
      <c r="S199" s="215">
        <f t="shared" si="91"/>
        <v>568868139.81167722</v>
      </c>
      <c r="T199" s="216"/>
      <c r="U199" s="207"/>
    </row>
    <row r="200" spans="1:25" s="208" customFormat="1" x14ac:dyDescent="0.3">
      <c r="A200" s="190"/>
      <c r="B200" s="209"/>
      <c r="C200" s="327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452368139.81167716</v>
      </c>
      <c r="P200" s="209">
        <v>1.7999999999999999E-2</v>
      </c>
      <c r="Q200" s="204">
        <f t="shared" si="93"/>
        <v>460510766.32828736</v>
      </c>
      <c r="R200" s="214">
        <f t="shared" si="90"/>
        <v>1062653944.3282874</v>
      </c>
      <c r="S200" s="215">
        <f t="shared" si="91"/>
        <v>577010766.32828736</v>
      </c>
      <c r="T200" s="216"/>
      <c r="U200" s="207"/>
    </row>
    <row r="201" spans="1:25" s="208" customFormat="1" x14ac:dyDescent="0.3">
      <c r="A201" s="190"/>
      <c r="B201" s="209"/>
      <c r="C201" s="327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483810766.32828736</v>
      </c>
      <c r="P201" s="209">
        <v>1.7999999999999999E-2</v>
      </c>
      <c r="Q201" s="204">
        <f t="shared" si="93"/>
        <v>492519360.12219656</v>
      </c>
      <c r="R201" s="214">
        <f t="shared" si="90"/>
        <v>1071362538.1221964</v>
      </c>
      <c r="S201" s="215">
        <f t="shared" si="91"/>
        <v>585719360.12219644</v>
      </c>
      <c r="T201" s="216"/>
      <c r="U201" s="207"/>
    </row>
    <row r="202" spans="1:25" s="208" customFormat="1" x14ac:dyDescent="0.3">
      <c r="A202" s="190"/>
      <c r="B202" s="209"/>
      <c r="C202" s="327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515819360.12219656</v>
      </c>
      <c r="P202" s="209">
        <v>1.7999999999999999E-2</v>
      </c>
      <c r="Q202" s="204">
        <f t="shared" si="93"/>
        <v>525104108.6043961</v>
      </c>
      <c r="R202" s="214">
        <f t="shared" si="90"/>
        <v>1080647286.6043961</v>
      </c>
      <c r="S202" s="215">
        <f t="shared" si="91"/>
        <v>595004108.6043961</v>
      </c>
      <c r="T202" s="216"/>
      <c r="U202" s="207"/>
    </row>
    <row r="203" spans="1:25" s="208" customFormat="1" x14ac:dyDescent="0.3">
      <c r="A203" s="190"/>
      <c r="B203" s="209"/>
      <c r="C203" s="327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548404108.6043961</v>
      </c>
      <c r="P203" s="209">
        <v>1.7999999999999999E-2</v>
      </c>
      <c r="Q203" s="204">
        <f t="shared" si="93"/>
        <v>558275382.55927527</v>
      </c>
      <c r="R203" s="214">
        <f t="shared" si="90"/>
        <v>1090518560.5592752</v>
      </c>
      <c r="S203" s="215">
        <f t="shared" si="91"/>
        <v>604875382.55927515</v>
      </c>
      <c r="T203" s="216"/>
      <c r="U203" s="207"/>
    </row>
    <row r="204" spans="1:25" s="208" customFormat="1" x14ac:dyDescent="0.3">
      <c r="A204" s="190"/>
      <c r="B204" s="209"/>
      <c r="C204" s="327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581575382.55927527</v>
      </c>
      <c r="P204" s="209">
        <v>1.7999999999999999E-2</v>
      </c>
      <c r="Q204" s="204">
        <f t="shared" si="93"/>
        <v>592043739.44534218</v>
      </c>
      <c r="R204" s="214">
        <f t="shared" si="90"/>
        <v>1100986917.4453421</v>
      </c>
      <c r="S204" s="215">
        <f t="shared" si="91"/>
        <v>615343739.44534206</v>
      </c>
      <c r="T204" s="216"/>
      <c r="U204" s="207"/>
    </row>
    <row r="205" spans="1:25" s="208" customFormat="1" x14ac:dyDescent="0.3">
      <c r="A205" s="190"/>
      <c r="B205" s="209"/>
      <c r="C205" s="327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615343739.44534218</v>
      </c>
      <c r="P205" s="209">
        <v>1.7999999999999999E-2</v>
      </c>
      <c r="Q205" s="204">
        <f t="shared" si="93"/>
        <v>626419926.75535834</v>
      </c>
      <c r="R205" s="214">
        <f t="shared" si="90"/>
        <v>1112063104.7553582</v>
      </c>
      <c r="S205" s="215">
        <f t="shared" si="91"/>
        <v>626419926.75535822</v>
      </c>
      <c r="T205" s="216"/>
      <c r="U205" s="207"/>
    </row>
    <row r="206" spans="1:25" s="208" customFormat="1" ht="17.25" thickBot="1" x14ac:dyDescent="0.35">
      <c r="A206" s="190"/>
      <c r="B206" s="217"/>
      <c r="C206" s="327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626419926.75535834</v>
      </c>
      <c r="P206" s="217">
        <v>1.7999999999999999E-2</v>
      </c>
      <c r="Q206" s="204">
        <f t="shared" si="93"/>
        <v>637695485.43695474</v>
      </c>
      <c r="R206" s="226">
        <f t="shared" si="90"/>
        <v>1123338663.4369547</v>
      </c>
      <c r="S206" s="227">
        <f t="shared" si="91"/>
        <v>637695485.43695474</v>
      </c>
      <c r="T206" s="228"/>
      <c r="U206" s="207"/>
    </row>
    <row r="207" spans="1:25" s="244" customFormat="1" ht="17.25" thickBot="1" x14ac:dyDescent="0.35">
      <c r="A207" s="190"/>
      <c r="B207" s="229"/>
      <c r="C207" s="327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637695485.43695474</v>
      </c>
      <c r="P207" s="239">
        <v>1.7999999999999999E-2</v>
      </c>
      <c r="Q207" s="204">
        <f t="shared" si="93"/>
        <v>649174004.17481995</v>
      </c>
      <c r="R207" s="238">
        <f t="shared" si="90"/>
        <v>1134817182.1748199</v>
      </c>
      <c r="S207" s="240">
        <f t="shared" si="91"/>
        <v>649174004.17481995</v>
      </c>
      <c r="T207" s="241">
        <f xml:space="preserve"> S207 / 4</f>
        <v>162293501.04370499</v>
      </c>
      <c r="U207" s="241">
        <f>SUM(E4:E207)</f>
        <v>363200000</v>
      </c>
      <c r="V207" s="241">
        <f>SUM(F4:F207)</f>
        <v>307886544</v>
      </c>
      <c r="W207" s="242">
        <f xml:space="preserve"> U207 - V207</f>
        <v>55313456</v>
      </c>
      <c r="X207" s="242">
        <f>R207-W207</f>
        <v>1079503726.1748199</v>
      </c>
      <c r="Y207" s="243">
        <f xml:space="preserve"> X207 / W207 * 100</f>
        <v>1951.6114237642644</v>
      </c>
    </row>
    <row r="208" spans="1:25" s="208" customFormat="1" x14ac:dyDescent="0.3">
      <c r="A208" s="190"/>
      <c r="B208" s="191">
        <v>18</v>
      </c>
      <c r="C208" s="327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649174004.17481995</v>
      </c>
      <c r="P208" s="191">
        <v>4.0000000000000001E-3</v>
      </c>
      <c r="Q208" s="204">
        <f t="shared" si="93"/>
        <v>651770700.19151926</v>
      </c>
      <c r="R208" s="203">
        <f t="shared" ref="R208:R255" si="97" xml:space="preserve"> M208 + Q208 + L208</f>
        <v>1137413878.1915193</v>
      </c>
      <c r="S208" s="205">
        <f t="shared" ref="S208:S255" si="98" xml:space="preserve"> R208 - M208</f>
        <v>651770700.19151926</v>
      </c>
      <c r="T208" s="206"/>
      <c r="U208" s="207"/>
    </row>
    <row r="209" spans="1:25" s="208" customFormat="1" x14ac:dyDescent="0.3">
      <c r="A209" s="190"/>
      <c r="B209" s="209"/>
      <c r="C209" s="327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651770700.19151926</v>
      </c>
      <c r="P209" s="209">
        <v>1.7999999999999999E-2</v>
      </c>
      <c r="Q209" s="204">
        <f t="shared" si="93"/>
        <v>663502572.79496658</v>
      </c>
      <c r="R209" s="214">
        <f t="shared" si="97"/>
        <v>1149145750.7949667</v>
      </c>
      <c r="S209" s="215">
        <f t="shared" si="98"/>
        <v>663502572.7949667</v>
      </c>
      <c r="T209" s="216"/>
      <c r="U209" s="207"/>
    </row>
    <row r="210" spans="1:25" s="208" customFormat="1" x14ac:dyDescent="0.3">
      <c r="A210" s="190"/>
      <c r="B210" s="209"/>
      <c r="C210" s="327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663502572.79496658</v>
      </c>
      <c r="P210" s="209">
        <v>1.7999999999999999E-2</v>
      </c>
      <c r="Q210" s="204">
        <f t="shared" si="93"/>
        <v>675445619.10527599</v>
      </c>
      <c r="R210" s="214">
        <f t="shared" si="97"/>
        <v>1161088797.1052761</v>
      </c>
      <c r="S210" s="215">
        <f t="shared" si="98"/>
        <v>675445619.10527611</v>
      </c>
      <c r="T210" s="216"/>
      <c r="U210" s="207"/>
    </row>
    <row r="211" spans="1:25" s="208" customFormat="1" x14ac:dyDescent="0.3">
      <c r="A211" s="190"/>
      <c r="B211" s="209"/>
      <c r="C211" s="327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675445619.10527599</v>
      </c>
      <c r="P211" s="209">
        <v>1.7999999999999999E-2</v>
      </c>
      <c r="Q211" s="204">
        <f t="shared" si="93"/>
        <v>687603640.2491709</v>
      </c>
      <c r="R211" s="214">
        <f t="shared" si="97"/>
        <v>1173246818.2491708</v>
      </c>
      <c r="S211" s="215">
        <f t="shared" si="98"/>
        <v>687603640.24917078</v>
      </c>
      <c r="T211" s="216"/>
      <c r="U211" s="207"/>
    </row>
    <row r="212" spans="1:25" s="208" customFormat="1" x14ac:dyDescent="0.3">
      <c r="A212" s="190"/>
      <c r="B212" s="209"/>
      <c r="C212" s="327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687603640.2491709</v>
      </c>
      <c r="P212" s="209">
        <v>1.7999999999999999E-2</v>
      </c>
      <c r="Q212" s="204">
        <f t="shared" si="93"/>
        <v>699980505.77365601</v>
      </c>
      <c r="R212" s="214">
        <f t="shared" si="97"/>
        <v>1185623683.7736559</v>
      </c>
      <c r="S212" s="215">
        <f t="shared" si="98"/>
        <v>699980505.77365589</v>
      </c>
      <c r="T212" s="216"/>
      <c r="U212" s="207"/>
    </row>
    <row r="213" spans="1:25" s="208" customFormat="1" x14ac:dyDescent="0.3">
      <c r="A213" s="190"/>
      <c r="B213" s="209"/>
      <c r="C213" s="327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699980505.77365601</v>
      </c>
      <c r="P213" s="209">
        <v>1.7999999999999999E-2</v>
      </c>
      <c r="Q213" s="204">
        <f t="shared" si="93"/>
        <v>712580154.87758183</v>
      </c>
      <c r="R213" s="214">
        <f t="shared" si="97"/>
        <v>1198223332.8775818</v>
      </c>
      <c r="S213" s="215">
        <f t="shared" si="98"/>
        <v>712580154.87758183</v>
      </c>
      <c r="T213" s="216"/>
      <c r="U213" s="207"/>
    </row>
    <row r="214" spans="1:25" s="208" customFormat="1" x14ac:dyDescent="0.3">
      <c r="A214" s="190"/>
      <c r="B214" s="209"/>
      <c r="C214" s="327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712580154.87758183</v>
      </c>
      <c r="P214" s="209">
        <v>1.7999999999999999E-2</v>
      </c>
      <c r="Q214" s="204">
        <f t="shared" si="93"/>
        <v>725406597.66537833</v>
      </c>
      <c r="R214" s="214">
        <f t="shared" si="97"/>
        <v>1211049775.6653783</v>
      </c>
      <c r="S214" s="215">
        <f t="shared" si="98"/>
        <v>725406597.66537833</v>
      </c>
      <c r="T214" s="216"/>
      <c r="U214" s="207"/>
    </row>
    <row r="215" spans="1:25" s="208" customFormat="1" x14ac:dyDescent="0.3">
      <c r="A215" s="190"/>
      <c r="B215" s="209"/>
      <c r="C215" s="327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725406597.66537833</v>
      </c>
      <c r="P215" s="209">
        <v>1.7999999999999999E-2</v>
      </c>
      <c r="Q215" s="204">
        <f t="shared" si="93"/>
        <v>738463916.4233551</v>
      </c>
      <c r="R215" s="214">
        <f t="shared" si="97"/>
        <v>1224107094.4233551</v>
      </c>
      <c r="S215" s="215">
        <f t="shared" si="98"/>
        <v>738463916.4233551</v>
      </c>
      <c r="T215" s="216"/>
      <c r="U215" s="207"/>
    </row>
    <row r="216" spans="1:25" s="208" customFormat="1" x14ac:dyDescent="0.3">
      <c r="A216" s="190"/>
      <c r="B216" s="209"/>
      <c r="C216" s="327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738463916.4233551</v>
      </c>
      <c r="P216" s="209">
        <v>1.7999999999999999E-2</v>
      </c>
      <c r="Q216" s="204">
        <f t="shared" si="93"/>
        <v>751756266.91897547</v>
      </c>
      <c r="R216" s="214">
        <f t="shared" si="97"/>
        <v>1237399444.9189754</v>
      </c>
      <c r="S216" s="215">
        <f t="shared" si="98"/>
        <v>751756266.91897535</v>
      </c>
      <c r="T216" s="216"/>
      <c r="U216" s="207"/>
    </row>
    <row r="217" spans="1:25" s="208" customFormat="1" x14ac:dyDescent="0.3">
      <c r="A217" s="190"/>
      <c r="B217" s="209"/>
      <c r="C217" s="327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751756266.91897547</v>
      </c>
      <c r="P217" s="209">
        <v>1.7999999999999999E-2</v>
      </c>
      <c r="Q217" s="204">
        <f t="shared" si="93"/>
        <v>765287879.72351706</v>
      </c>
      <c r="R217" s="214">
        <f t="shared" si="97"/>
        <v>1250931057.7235169</v>
      </c>
      <c r="S217" s="215">
        <f t="shared" si="98"/>
        <v>765287879.72351694</v>
      </c>
      <c r="T217" s="216"/>
      <c r="U217" s="207"/>
    </row>
    <row r="218" spans="1:25" s="208" customFormat="1" ht="17.25" thickBot="1" x14ac:dyDescent="0.35">
      <c r="A218" s="190"/>
      <c r="B218" s="217"/>
      <c r="C218" s="327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765287879.72351706</v>
      </c>
      <c r="P218" s="217">
        <v>1.7999999999999999E-2</v>
      </c>
      <c r="Q218" s="204">
        <f t="shared" si="93"/>
        <v>779063061.55854034</v>
      </c>
      <c r="R218" s="226">
        <f t="shared" si="97"/>
        <v>1264706239.5585403</v>
      </c>
      <c r="S218" s="227">
        <f t="shared" si="98"/>
        <v>779063061.55854034</v>
      </c>
      <c r="T218" s="228"/>
      <c r="U218" s="207"/>
    </row>
    <row r="219" spans="1:25" s="208" customFormat="1" ht="17.25" thickBot="1" x14ac:dyDescent="0.35">
      <c r="A219" s="190"/>
      <c r="B219" s="229"/>
      <c r="C219" s="327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779063061.55854034</v>
      </c>
      <c r="P219" s="239">
        <v>1.7999999999999999E-2</v>
      </c>
      <c r="Q219" s="204">
        <f t="shared" si="93"/>
        <v>793086196.66659403</v>
      </c>
      <c r="R219" s="238">
        <f t="shared" si="97"/>
        <v>1278729374.666594</v>
      </c>
      <c r="S219" s="240">
        <f t="shared" si="98"/>
        <v>793086196.66659403</v>
      </c>
      <c r="T219" s="241">
        <f xml:space="preserve"> S219 / 4</f>
        <v>198271549.16664851</v>
      </c>
      <c r="U219" s="241">
        <f>SUM(E16:E219)</f>
        <v>363900000</v>
      </c>
      <c r="V219" s="241">
        <f>SUM(F16:F219)</f>
        <v>309930000</v>
      </c>
      <c r="W219" s="242">
        <f xml:space="preserve"> U219 - V219</f>
        <v>53970000</v>
      </c>
      <c r="X219" s="242">
        <f>R219-W219</f>
        <v>1224759374.666594</v>
      </c>
      <c r="Y219" s="243">
        <f xml:space="preserve"> X219 / W219 * 100</f>
        <v>2269.3336569697872</v>
      </c>
    </row>
    <row r="220" spans="1:25" s="208" customFormat="1" x14ac:dyDescent="0.3">
      <c r="A220" s="190"/>
      <c r="B220" s="191">
        <v>19</v>
      </c>
      <c r="C220" s="327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793086196.66659403</v>
      </c>
      <c r="P220" s="191">
        <v>4.0000000000000001E-3</v>
      </c>
      <c r="Q220" s="204">
        <f t="shared" si="93"/>
        <v>796258541.45326042</v>
      </c>
      <c r="R220" s="203">
        <f t="shared" si="97"/>
        <v>1281901719.4532604</v>
      </c>
      <c r="S220" s="205">
        <f t="shared" si="98"/>
        <v>796258541.45326042</v>
      </c>
      <c r="T220" s="206"/>
      <c r="U220" s="207"/>
    </row>
    <row r="221" spans="1:25" s="208" customFormat="1" x14ac:dyDescent="0.3">
      <c r="A221" s="190"/>
      <c r="B221" s="209"/>
      <c r="C221" s="327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796258541.45326042</v>
      </c>
      <c r="P221" s="209">
        <v>1.7999999999999999E-2</v>
      </c>
      <c r="Q221" s="204">
        <f t="shared" si="93"/>
        <v>810591195.19941914</v>
      </c>
      <c r="R221" s="214">
        <f t="shared" si="97"/>
        <v>1296234373.199419</v>
      </c>
      <c r="S221" s="215">
        <f t="shared" si="98"/>
        <v>810591195.19941902</v>
      </c>
      <c r="T221" s="216"/>
      <c r="U221" s="207"/>
    </row>
    <row r="222" spans="1:25" s="208" customFormat="1" x14ac:dyDescent="0.3">
      <c r="A222" s="190"/>
      <c r="B222" s="209"/>
      <c r="C222" s="327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810591195.19941914</v>
      </c>
      <c r="P222" s="209">
        <v>1.7999999999999999E-2</v>
      </c>
      <c r="Q222" s="204">
        <f t="shared" si="93"/>
        <v>825181836.71300864</v>
      </c>
      <c r="R222" s="214">
        <f t="shared" si="97"/>
        <v>1310825014.7130086</v>
      </c>
      <c r="S222" s="215">
        <f t="shared" si="98"/>
        <v>825181836.71300864</v>
      </c>
      <c r="T222" s="216"/>
      <c r="U222" s="207"/>
    </row>
    <row r="223" spans="1:25" s="208" customFormat="1" x14ac:dyDescent="0.3">
      <c r="A223" s="190"/>
      <c r="B223" s="209"/>
      <c r="C223" s="327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825181836.71300864</v>
      </c>
      <c r="P223" s="209">
        <v>1.7999999999999999E-2</v>
      </c>
      <c r="Q223" s="204">
        <f t="shared" si="93"/>
        <v>840035109.77384281</v>
      </c>
      <c r="R223" s="214">
        <f t="shared" si="97"/>
        <v>1325678287.7738428</v>
      </c>
      <c r="S223" s="215">
        <f t="shared" si="98"/>
        <v>840035109.77384281</v>
      </c>
      <c r="T223" s="216"/>
      <c r="U223" s="207"/>
    </row>
    <row r="224" spans="1:25" s="208" customFormat="1" x14ac:dyDescent="0.3">
      <c r="A224" s="190"/>
      <c r="B224" s="209"/>
      <c r="C224" s="327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840035109.77384281</v>
      </c>
      <c r="P224" s="209">
        <v>1.7999999999999999E-2</v>
      </c>
      <c r="Q224" s="204">
        <f t="shared" si="93"/>
        <v>855155741.74977195</v>
      </c>
      <c r="R224" s="214">
        <f t="shared" si="97"/>
        <v>1340798919.7497721</v>
      </c>
      <c r="S224" s="215">
        <f t="shared" si="98"/>
        <v>855155741.74977207</v>
      </c>
      <c r="T224" s="216"/>
      <c r="U224" s="207"/>
    </row>
    <row r="225" spans="1:25" s="208" customFormat="1" x14ac:dyDescent="0.3">
      <c r="A225" s="190"/>
      <c r="B225" s="209"/>
      <c r="C225" s="327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855155741.74977195</v>
      </c>
      <c r="P225" s="209">
        <v>1.7999999999999999E-2</v>
      </c>
      <c r="Q225" s="204">
        <f t="shared" si="93"/>
        <v>870548545.10126781</v>
      </c>
      <c r="R225" s="214">
        <f t="shared" si="97"/>
        <v>1356191723.1012678</v>
      </c>
      <c r="S225" s="215">
        <f t="shared" si="98"/>
        <v>870548545.10126781</v>
      </c>
      <c r="T225" s="216"/>
      <c r="U225" s="207"/>
    </row>
    <row r="226" spans="1:25" s="208" customFormat="1" x14ac:dyDescent="0.3">
      <c r="A226" s="190"/>
      <c r="B226" s="209"/>
      <c r="C226" s="327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870548545.10126781</v>
      </c>
      <c r="P226" s="209">
        <v>1.7999999999999999E-2</v>
      </c>
      <c r="Q226" s="204">
        <f t="shared" si="93"/>
        <v>886218418.91309059</v>
      </c>
      <c r="R226" s="214">
        <f t="shared" si="97"/>
        <v>1371861596.9130907</v>
      </c>
      <c r="S226" s="215">
        <f t="shared" si="98"/>
        <v>886218418.91309071</v>
      </c>
      <c r="T226" s="216"/>
      <c r="U226" s="207"/>
    </row>
    <row r="227" spans="1:25" s="208" customFormat="1" x14ac:dyDescent="0.3">
      <c r="A227" s="190"/>
      <c r="B227" s="209"/>
      <c r="C227" s="327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886218418.91309059</v>
      </c>
      <c r="P227" s="209">
        <v>1.7999999999999999E-2</v>
      </c>
      <c r="Q227" s="204">
        <f t="shared" si="93"/>
        <v>902170350.45352626</v>
      </c>
      <c r="R227" s="214">
        <f t="shared" si="97"/>
        <v>1387813528.4535263</v>
      </c>
      <c r="S227" s="215">
        <f t="shared" si="98"/>
        <v>902170350.45352626</v>
      </c>
      <c r="T227" s="216"/>
      <c r="U227" s="207"/>
    </row>
    <row r="228" spans="1:25" s="208" customFormat="1" x14ac:dyDescent="0.3">
      <c r="A228" s="190"/>
      <c r="B228" s="209"/>
      <c r="C228" s="327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902170350.45352626</v>
      </c>
      <c r="P228" s="209">
        <v>1.7999999999999999E-2</v>
      </c>
      <c r="Q228" s="204">
        <f t="shared" si="93"/>
        <v>918409416.76168978</v>
      </c>
      <c r="R228" s="214">
        <f t="shared" si="97"/>
        <v>1404052594.7616897</v>
      </c>
      <c r="S228" s="215">
        <f t="shared" si="98"/>
        <v>918409416.76168966</v>
      </c>
      <c r="T228" s="216"/>
      <c r="U228" s="207"/>
    </row>
    <row r="229" spans="1:25" s="208" customFormat="1" x14ac:dyDescent="0.3">
      <c r="A229" s="190"/>
      <c r="B229" s="209"/>
      <c r="C229" s="327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918409416.76168978</v>
      </c>
      <c r="P229" s="209">
        <v>1.7999999999999999E-2</v>
      </c>
      <c r="Q229" s="204">
        <f t="shared" si="93"/>
        <v>934940786.2634002</v>
      </c>
      <c r="R229" s="214">
        <f t="shared" si="97"/>
        <v>1420583964.2634001</v>
      </c>
      <c r="S229" s="215">
        <f t="shared" si="98"/>
        <v>934940786.26340008</v>
      </c>
      <c r="T229" s="216"/>
      <c r="U229" s="207"/>
    </row>
    <row r="230" spans="1:25" s="208" customFormat="1" ht="17.25" thickBot="1" x14ac:dyDescent="0.35">
      <c r="A230" s="190"/>
      <c r="B230" s="217"/>
      <c r="C230" s="327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934940786.2634002</v>
      </c>
      <c r="P230" s="217">
        <v>1.7999999999999999E-2</v>
      </c>
      <c r="Q230" s="204">
        <f t="shared" si="93"/>
        <v>951769720.41614139</v>
      </c>
      <c r="R230" s="226">
        <f t="shared" si="97"/>
        <v>1437412898.4161415</v>
      </c>
      <c r="S230" s="227">
        <f t="shared" si="98"/>
        <v>951769720.41614151</v>
      </c>
      <c r="T230" s="228"/>
      <c r="U230" s="207"/>
    </row>
    <row r="231" spans="1:25" s="208" customFormat="1" ht="17.25" thickBot="1" x14ac:dyDescent="0.35">
      <c r="A231" s="190"/>
      <c r="B231" s="229"/>
      <c r="C231" s="327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951769720.41614139</v>
      </c>
      <c r="P231" s="239">
        <v>1.7999999999999999E-2</v>
      </c>
      <c r="Q231" s="204">
        <f t="shared" si="93"/>
        <v>968901575.38363194</v>
      </c>
      <c r="R231" s="238">
        <f t="shared" si="97"/>
        <v>1454544753.3836319</v>
      </c>
      <c r="S231" s="240">
        <f t="shared" si="98"/>
        <v>968901575.38363194</v>
      </c>
      <c r="T231" s="241">
        <f xml:space="preserve"> S231 / 4</f>
        <v>242225393.84590799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1410474753.3836319</v>
      </c>
      <c r="Y231" s="243">
        <f xml:space="preserve"> X231 / W231 * 100</f>
        <v>3200.5326829671703</v>
      </c>
    </row>
    <row r="232" spans="1:25" s="208" customFormat="1" x14ac:dyDescent="0.3">
      <c r="A232" s="190"/>
      <c r="B232" s="191">
        <v>20</v>
      </c>
      <c r="C232" s="327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968901575.38363194</v>
      </c>
      <c r="P232" s="191">
        <v>4.0000000000000001E-3</v>
      </c>
      <c r="Q232" s="204">
        <f t="shared" si="93"/>
        <v>972777181.68516648</v>
      </c>
      <c r="R232" s="203">
        <f t="shared" si="97"/>
        <v>1458420359.6851664</v>
      </c>
      <c r="S232" s="205">
        <f t="shared" si="98"/>
        <v>972777181.68516636</v>
      </c>
      <c r="T232" s="206"/>
      <c r="U232" s="207"/>
    </row>
    <row r="233" spans="1:25" s="208" customFormat="1" x14ac:dyDescent="0.3">
      <c r="A233" s="190"/>
      <c r="B233" s="209"/>
      <c r="C233" s="327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972777181.68516648</v>
      </c>
      <c r="P233" s="209">
        <v>1.7999999999999999E-2</v>
      </c>
      <c r="Q233" s="204">
        <f t="shared" si="93"/>
        <v>990287170.95549953</v>
      </c>
      <c r="R233" s="214">
        <f t="shared" si="97"/>
        <v>1475930348.9554996</v>
      </c>
      <c r="S233" s="215">
        <f t="shared" si="98"/>
        <v>990287170.95549965</v>
      </c>
      <c r="T233" s="216"/>
      <c r="U233" s="207"/>
    </row>
    <row r="234" spans="1:25" s="208" customFormat="1" x14ac:dyDescent="0.3">
      <c r="A234" s="190"/>
      <c r="B234" s="209"/>
      <c r="C234" s="327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990287170.95549953</v>
      </c>
      <c r="P234" s="209">
        <v>1.7999999999999999E-2</v>
      </c>
      <c r="Q234" s="204">
        <f t="shared" si="93"/>
        <v>1008112340.0326985</v>
      </c>
      <c r="R234" s="214">
        <f t="shared" si="97"/>
        <v>1493755518.0326986</v>
      </c>
      <c r="S234" s="215">
        <f t="shared" si="98"/>
        <v>1008112340.0326986</v>
      </c>
      <c r="T234" s="216"/>
      <c r="U234" s="207"/>
    </row>
    <row r="235" spans="1:25" s="208" customFormat="1" x14ac:dyDescent="0.3">
      <c r="A235" s="190"/>
      <c r="B235" s="209"/>
      <c r="C235" s="327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1008112340.0326985</v>
      </c>
      <c r="P235" s="209">
        <v>1.7999999999999999E-2</v>
      </c>
      <c r="Q235" s="204">
        <f t="shared" si="93"/>
        <v>1026258362.1532871</v>
      </c>
      <c r="R235" s="214">
        <f t="shared" si="97"/>
        <v>1511901540.1532869</v>
      </c>
      <c r="S235" s="215">
        <f t="shared" si="98"/>
        <v>1026258362.1532869</v>
      </c>
      <c r="T235" s="216"/>
      <c r="U235" s="207"/>
    </row>
    <row r="236" spans="1:25" s="208" customFormat="1" x14ac:dyDescent="0.3">
      <c r="A236" s="190"/>
      <c r="B236" s="209"/>
      <c r="C236" s="327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1026258362.1532871</v>
      </c>
      <c r="P236" s="209">
        <v>1.7999999999999999E-2</v>
      </c>
      <c r="Q236" s="204">
        <f t="shared" si="93"/>
        <v>1044731012.6720462</v>
      </c>
      <c r="R236" s="214">
        <f t="shared" si="97"/>
        <v>1530374190.6720462</v>
      </c>
      <c r="S236" s="215">
        <f t="shared" si="98"/>
        <v>1044731012.6720462</v>
      </c>
      <c r="T236" s="216"/>
      <c r="U236" s="207"/>
    </row>
    <row r="237" spans="1:25" s="208" customFormat="1" x14ac:dyDescent="0.3">
      <c r="A237" s="190"/>
      <c r="B237" s="209"/>
      <c r="C237" s="327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1044731012.6720462</v>
      </c>
      <c r="P237" s="209">
        <v>1.7999999999999999E-2</v>
      </c>
      <c r="Q237" s="204">
        <f t="shared" si="93"/>
        <v>1063536170.900143</v>
      </c>
      <c r="R237" s="214">
        <f t="shared" si="97"/>
        <v>1549179348.9001431</v>
      </c>
      <c r="S237" s="215">
        <f t="shared" si="98"/>
        <v>1063536170.9001431</v>
      </c>
      <c r="T237" s="216"/>
      <c r="U237" s="207"/>
    </row>
    <row r="238" spans="1:25" s="208" customFormat="1" x14ac:dyDescent="0.3">
      <c r="A238" s="190"/>
      <c r="B238" s="209"/>
      <c r="C238" s="327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1063536170.900143</v>
      </c>
      <c r="P238" s="209">
        <v>1.7999999999999999E-2</v>
      </c>
      <c r="Q238" s="204">
        <f t="shared" si="93"/>
        <v>1082679821.9763455</v>
      </c>
      <c r="R238" s="214">
        <f t="shared" si="97"/>
        <v>1568322999.9763455</v>
      </c>
      <c r="S238" s="215">
        <f t="shared" si="98"/>
        <v>1082679821.9763455</v>
      </c>
      <c r="T238" s="216"/>
      <c r="U238" s="207"/>
    </row>
    <row r="239" spans="1:25" s="208" customFormat="1" x14ac:dyDescent="0.3">
      <c r="A239" s="190"/>
      <c r="B239" s="209"/>
      <c r="C239" s="327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1082679821.9763455</v>
      </c>
      <c r="P239" s="209">
        <v>1.7999999999999999E-2</v>
      </c>
      <c r="Q239" s="204">
        <f t="shared" si="93"/>
        <v>1102168058.7719197</v>
      </c>
      <c r="R239" s="214">
        <f t="shared" si="97"/>
        <v>1587811236.7719197</v>
      </c>
      <c r="S239" s="215">
        <f t="shared" si="98"/>
        <v>1102168058.7719197</v>
      </c>
      <c r="T239" s="216"/>
      <c r="U239" s="207"/>
    </row>
    <row r="240" spans="1:25" s="208" customFormat="1" x14ac:dyDescent="0.3">
      <c r="A240" s="190"/>
      <c r="B240" s="209"/>
      <c r="C240" s="327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1102168058.7719197</v>
      </c>
      <c r="P240" s="209">
        <v>1.7999999999999999E-2</v>
      </c>
      <c r="Q240" s="204">
        <f t="shared" si="93"/>
        <v>1122007083.8298142</v>
      </c>
      <c r="R240" s="214">
        <f t="shared" si="97"/>
        <v>1607650261.8298142</v>
      </c>
      <c r="S240" s="215">
        <f t="shared" si="98"/>
        <v>1122007083.8298142</v>
      </c>
      <c r="T240" s="216"/>
      <c r="U240" s="207"/>
    </row>
    <row r="241" spans="1:25" s="208" customFormat="1" x14ac:dyDescent="0.3">
      <c r="A241" s="190"/>
      <c r="B241" s="209"/>
      <c r="C241" s="327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1122007083.8298142</v>
      </c>
      <c r="P241" s="209">
        <v>1.7999999999999999E-2</v>
      </c>
      <c r="Q241" s="204">
        <f t="shared" si="93"/>
        <v>1142203211.3387508</v>
      </c>
      <c r="R241" s="214">
        <f t="shared" si="97"/>
        <v>1627846389.3387508</v>
      </c>
      <c r="S241" s="215">
        <f t="shared" si="98"/>
        <v>1142203211.3387508</v>
      </c>
      <c r="T241" s="216"/>
      <c r="U241" s="207"/>
    </row>
    <row r="242" spans="1:25" s="208" customFormat="1" ht="17.25" thickBot="1" x14ac:dyDescent="0.35">
      <c r="A242" s="190"/>
      <c r="B242" s="217"/>
      <c r="C242" s="327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1142203211.3387508</v>
      </c>
      <c r="P242" s="217">
        <v>1.7999999999999999E-2</v>
      </c>
      <c r="Q242" s="204">
        <f t="shared" si="93"/>
        <v>1162762869.1428483</v>
      </c>
      <c r="R242" s="226">
        <f t="shared" si="97"/>
        <v>1648406047.1428483</v>
      </c>
      <c r="S242" s="227">
        <f t="shared" si="98"/>
        <v>1162762869.1428483</v>
      </c>
      <c r="T242" s="228"/>
      <c r="U242" s="207"/>
    </row>
    <row r="243" spans="1:25" s="208" customFormat="1" ht="17.25" thickBot="1" x14ac:dyDescent="0.35">
      <c r="A243" s="190"/>
      <c r="B243" s="229"/>
      <c r="C243" s="327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1162762869.1428483</v>
      </c>
      <c r="P243" s="239">
        <v>1.7999999999999999E-2</v>
      </c>
      <c r="Q243" s="204">
        <f t="shared" si="93"/>
        <v>1183692600.7874196</v>
      </c>
      <c r="R243" s="238">
        <f t="shared" si="97"/>
        <v>1669335778.7874196</v>
      </c>
      <c r="S243" s="240">
        <f t="shared" si="98"/>
        <v>1183692600.7874196</v>
      </c>
      <c r="T243" s="241">
        <f xml:space="preserve"> S243 / 4</f>
        <v>295923150.19685489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1636505778.7874196</v>
      </c>
      <c r="Y243" s="243">
        <f xml:space="preserve"> X243 / W243 * 100</f>
        <v>4984.7876295687474</v>
      </c>
    </row>
    <row r="244" spans="1:25" s="208" customFormat="1" x14ac:dyDescent="0.3">
      <c r="A244" s="190"/>
      <c r="B244" s="191">
        <v>21</v>
      </c>
      <c r="C244" s="327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1183692600.7874196</v>
      </c>
      <c r="P244" s="191">
        <v>4.0000000000000001E-3</v>
      </c>
      <c r="Q244" s="204">
        <f t="shared" si="93"/>
        <v>1188427371.1905692</v>
      </c>
      <c r="R244" s="203">
        <f t="shared" si="97"/>
        <v>1674070549.1905692</v>
      </c>
      <c r="S244" s="205">
        <f t="shared" si="98"/>
        <v>1188427371.1905692</v>
      </c>
      <c r="T244" s="206"/>
      <c r="U244" s="207"/>
    </row>
    <row r="245" spans="1:25" s="208" customFormat="1" x14ac:dyDescent="0.3">
      <c r="A245" s="190"/>
      <c r="B245" s="209"/>
      <c r="C245" s="327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1188427371.1905692</v>
      </c>
      <c r="P245" s="209">
        <v>1.7999999999999999E-2</v>
      </c>
      <c r="Q245" s="204">
        <f t="shared" si="93"/>
        <v>1209819063.8719995</v>
      </c>
      <c r="R245" s="214">
        <f t="shared" si="97"/>
        <v>1695462241.8719995</v>
      </c>
      <c r="S245" s="215">
        <f t="shared" si="98"/>
        <v>1209819063.8719995</v>
      </c>
      <c r="T245" s="216"/>
      <c r="U245" s="207"/>
    </row>
    <row r="246" spans="1:25" s="208" customFormat="1" x14ac:dyDescent="0.3">
      <c r="A246" s="190"/>
      <c r="B246" s="209"/>
      <c r="C246" s="327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1209819063.8719995</v>
      </c>
      <c r="P246" s="209">
        <v>1.7999999999999999E-2</v>
      </c>
      <c r="Q246" s="204">
        <f t="shared" si="93"/>
        <v>1231595807.0216954</v>
      </c>
      <c r="R246" s="214">
        <f t="shared" si="97"/>
        <v>1717238985.0216954</v>
      </c>
      <c r="S246" s="215">
        <f t="shared" si="98"/>
        <v>1231595807.0216954</v>
      </c>
      <c r="T246" s="216"/>
      <c r="U246" s="207"/>
    </row>
    <row r="247" spans="1:25" s="208" customFormat="1" x14ac:dyDescent="0.3">
      <c r="A247" s="190"/>
      <c r="B247" s="209"/>
      <c r="C247" s="327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1231595807.0216954</v>
      </c>
      <c r="P247" s="209">
        <v>1.7999999999999999E-2</v>
      </c>
      <c r="Q247" s="204">
        <f t="shared" si="93"/>
        <v>1253764531.5480859</v>
      </c>
      <c r="R247" s="214">
        <f t="shared" si="97"/>
        <v>1739407709.5480859</v>
      </c>
      <c r="S247" s="215">
        <f t="shared" si="98"/>
        <v>1253764531.5480859</v>
      </c>
      <c r="T247" s="216"/>
      <c r="U247" s="207"/>
    </row>
    <row r="248" spans="1:25" s="208" customFormat="1" x14ac:dyDescent="0.3">
      <c r="A248" s="190"/>
      <c r="B248" s="209"/>
      <c r="C248" s="327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1253764531.5480859</v>
      </c>
      <c r="P248" s="209">
        <v>1.7999999999999999E-2</v>
      </c>
      <c r="Q248" s="204">
        <f t="shared" si="93"/>
        <v>1276332293.1159515</v>
      </c>
      <c r="R248" s="214">
        <f t="shared" si="97"/>
        <v>1761975471.1159515</v>
      </c>
      <c r="S248" s="215">
        <f t="shared" si="98"/>
        <v>1276332293.1159515</v>
      </c>
      <c r="T248" s="216"/>
      <c r="U248" s="207"/>
    </row>
    <row r="249" spans="1:25" s="208" customFormat="1" x14ac:dyDescent="0.3">
      <c r="A249" s="190"/>
      <c r="B249" s="209"/>
      <c r="C249" s="327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1276332293.1159515</v>
      </c>
      <c r="P249" s="209">
        <v>1.7999999999999999E-2</v>
      </c>
      <c r="Q249" s="204">
        <f t="shared" si="93"/>
        <v>1299306274.3920386</v>
      </c>
      <c r="R249" s="214">
        <f t="shared" si="97"/>
        <v>1784949452.3920386</v>
      </c>
      <c r="S249" s="215">
        <f t="shared" si="98"/>
        <v>1299306274.3920386</v>
      </c>
      <c r="T249" s="216"/>
      <c r="U249" s="207"/>
    </row>
    <row r="250" spans="1:25" s="208" customFormat="1" x14ac:dyDescent="0.3">
      <c r="A250" s="190"/>
      <c r="B250" s="209"/>
      <c r="C250" s="327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1299306274.3920386</v>
      </c>
      <c r="P250" s="209">
        <v>1.7999999999999999E-2</v>
      </c>
      <c r="Q250" s="204">
        <f t="shared" si="93"/>
        <v>1322693787.3310952</v>
      </c>
      <c r="R250" s="214">
        <f t="shared" si="97"/>
        <v>1808336965.3310952</v>
      </c>
      <c r="S250" s="215">
        <f t="shared" si="98"/>
        <v>1322693787.3310952</v>
      </c>
      <c r="T250" s="216"/>
      <c r="U250" s="207"/>
    </row>
    <row r="251" spans="1:25" s="208" customFormat="1" x14ac:dyDescent="0.3">
      <c r="A251" s="190"/>
      <c r="B251" s="209"/>
      <c r="C251" s="327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1322693787.3310952</v>
      </c>
      <c r="P251" s="209">
        <v>1.7999999999999999E-2</v>
      </c>
      <c r="Q251" s="204">
        <f t="shared" si="93"/>
        <v>1346502275.5030549</v>
      </c>
      <c r="R251" s="214">
        <f t="shared" si="97"/>
        <v>1832145453.5030549</v>
      </c>
      <c r="S251" s="215">
        <f t="shared" si="98"/>
        <v>1346502275.5030549</v>
      </c>
      <c r="T251" s="216"/>
      <c r="U251" s="207"/>
    </row>
    <row r="252" spans="1:25" s="208" customFormat="1" x14ac:dyDescent="0.3">
      <c r="A252" s="190"/>
      <c r="B252" s="209"/>
      <c r="C252" s="327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1346502275.5030549</v>
      </c>
      <c r="P252" s="209">
        <v>1.7999999999999999E-2</v>
      </c>
      <c r="Q252" s="204">
        <f t="shared" si="93"/>
        <v>1370739316.4621098</v>
      </c>
      <c r="R252" s="214">
        <f t="shared" si="97"/>
        <v>1856382494.4621098</v>
      </c>
      <c r="S252" s="215">
        <f t="shared" si="98"/>
        <v>1370739316.4621098</v>
      </c>
      <c r="T252" s="216"/>
      <c r="U252" s="207"/>
    </row>
    <row r="253" spans="1:25" s="208" customFormat="1" x14ac:dyDescent="0.3">
      <c r="A253" s="190"/>
      <c r="B253" s="209"/>
      <c r="C253" s="327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1370739316.4621098</v>
      </c>
      <c r="P253" s="209">
        <v>1.7999999999999999E-2</v>
      </c>
      <c r="Q253" s="204">
        <f t="shared" si="93"/>
        <v>1395412624.1584277</v>
      </c>
      <c r="R253" s="214">
        <f t="shared" si="97"/>
        <v>1881055802.1584277</v>
      </c>
      <c r="S253" s="215">
        <f t="shared" si="98"/>
        <v>1395412624.1584277</v>
      </c>
      <c r="T253" s="216"/>
      <c r="U253" s="207"/>
    </row>
    <row r="254" spans="1:25" s="208" customFormat="1" ht="17.25" thickBot="1" x14ac:dyDescent="0.35">
      <c r="A254" s="190"/>
      <c r="B254" s="217"/>
      <c r="C254" s="327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1395412624.1584277</v>
      </c>
      <c r="P254" s="217">
        <v>1.7999999999999999E-2</v>
      </c>
      <c r="Q254" s="204">
        <f t="shared" si="93"/>
        <v>1420530051.3932793</v>
      </c>
      <c r="R254" s="226">
        <f t="shared" si="97"/>
        <v>1906173229.3932793</v>
      </c>
      <c r="S254" s="227">
        <f t="shared" si="98"/>
        <v>1420530051.3932793</v>
      </c>
      <c r="T254" s="228"/>
      <c r="U254" s="207"/>
    </row>
    <row r="255" spans="1:25" s="208" customFormat="1" ht="17.25" thickBot="1" x14ac:dyDescent="0.35">
      <c r="A255" s="190"/>
      <c r="B255" s="229"/>
      <c r="C255" s="327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1420530051.3932793</v>
      </c>
      <c r="P255" s="239">
        <v>1.7999999999999999E-2</v>
      </c>
      <c r="Q255" s="204">
        <f t="shared" si="93"/>
        <v>1446099592.3183584</v>
      </c>
      <c r="R255" s="238">
        <f t="shared" si="97"/>
        <v>1931742770.3183584</v>
      </c>
      <c r="S255" s="240">
        <f t="shared" si="98"/>
        <v>1446099592.3183584</v>
      </c>
      <c r="T255" s="241">
        <f xml:space="preserve"> S255 / 4</f>
        <v>361524898.07958961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1849302770.3183584</v>
      </c>
      <c r="Y255" s="243">
        <f xml:space="preserve"> X255 / W255 * 100</f>
        <v>2243.2105413856843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abSelected="1" topLeftCell="C1" workbookViewId="0">
      <selection activeCell="H7" sqref="H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54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55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s="391" customFormat="1" x14ac:dyDescent="0.3">
      <c r="A5" s="355"/>
      <c r="B5" s="391" t="s">
        <v>79</v>
      </c>
      <c r="C5" s="392">
        <f t="shared" ref="C5:C14" si="3" xml:space="preserve"> R4</f>
        <v>7100000</v>
      </c>
      <c r="D5" s="392">
        <v>650000</v>
      </c>
      <c r="E5" s="392">
        <v>2500000</v>
      </c>
      <c r="F5" s="392">
        <v>300000</v>
      </c>
      <c r="G5" s="392">
        <v>100000</v>
      </c>
      <c r="H5" s="392">
        <v>450000</v>
      </c>
      <c r="I5" s="392">
        <v>100000</v>
      </c>
      <c r="J5" s="392">
        <v>170000</v>
      </c>
      <c r="K5" s="392">
        <v>0</v>
      </c>
      <c r="L5" s="392">
        <v>100000</v>
      </c>
      <c r="M5" s="392">
        <v>0</v>
      </c>
      <c r="N5" s="392">
        <v>2500000</v>
      </c>
      <c r="O5" s="392">
        <v>0</v>
      </c>
      <c r="P5" s="392">
        <f t="shared" si="0"/>
        <v>6870000</v>
      </c>
      <c r="Q5" s="393">
        <f t="shared" si="1"/>
        <v>230000</v>
      </c>
      <c r="R5" s="392">
        <f t="shared" si="2"/>
        <v>7380000</v>
      </c>
    </row>
    <row r="6" spans="1:18" x14ac:dyDescent="0.3">
      <c r="A6" s="355"/>
      <c r="B6" s="22" t="s">
        <v>80</v>
      </c>
      <c r="C6" s="1">
        <f t="shared" si="3"/>
        <v>7380000</v>
      </c>
      <c r="D6" s="1">
        <v>1885000</v>
      </c>
      <c r="E6" s="1">
        <v>400000</v>
      </c>
      <c r="F6" s="1">
        <v>500000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2250000</v>
      </c>
      <c r="O6" s="1">
        <v>0</v>
      </c>
      <c r="P6" s="1">
        <f t="shared" si="0"/>
        <v>5955000</v>
      </c>
      <c r="Q6" s="20">
        <f t="shared" si="1"/>
        <v>1425000</v>
      </c>
      <c r="R6" s="1">
        <f t="shared" si="2"/>
        <v>8575000</v>
      </c>
    </row>
    <row r="7" spans="1:18" x14ac:dyDescent="0.3">
      <c r="A7" s="355"/>
      <c r="B7" s="22" t="s">
        <v>81</v>
      </c>
      <c r="C7" s="1">
        <f t="shared" si="3"/>
        <v>8575000</v>
      </c>
      <c r="D7" s="1">
        <v>650000</v>
      </c>
      <c r="E7" s="1">
        <v>2500000</v>
      </c>
      <c r="F7" s="1">
        <v>500000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7470000</v>
      </c>
      <c r="Q7" s="20">
        <f t="shared" si="1"/>
        <v>1105000</v>
      </c>
      <c r="R7" s="1">
        <f t="shared" si="2"/>
        <v>8255000</v>
      </c>
    </row>
    <row r="8" spans="1:18" x14ac:dyDescent="0.3">
      <c r="A8" s="355"/>
      <c r="B8" s="22" t="s">
        <v>82</v>
      </c>
      <c r="C8" s="1">
        <f t="shared" si="3"/>
        <v>8255000</v>
      </c>
      <c r="D8" s="1">
        <v>650000</v>
      </c>
      <c r="E8" s="1">
        <v>2500000</v>
      </c>
      <c r="F8" s="1">
        <v>500000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7070000</v>
      </c>
      <c r="Q8" s="20">
        <f t="shared" si="1"/>
        <v>1185000</v>
      </c>
      <c r="R8" s="1">
        <f t="shared" si="2"/>
        <v>8335000</v>
      </c>
    </row>
    <row r="9" spans="1:18" x14ac:dyDescent="0.3">
      <c r="A9" s="355"/>
      <c r="B9" s="22" t="s">
        <v>83</v>
      </c>
      <c r="C9" s="1">
        <f t="shared" si="3"/>
        <v>8335000</v>
      </c>
      <c r="D9" s="1">
        <v>650000</v>
      </c>
      <c r="E9" s="1">
        <v>2500000</v>
      </c>
      <c r="F9" s="1">
        <v>500000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7070000</v>
      </c>
      <c r="Q9" s="20">
        <f t="shared" si="1"/>
        <v>1265000</v>
      </c>
      <c r="R9" s="1">
        <f t="shared" si="2"/>
        <v>8415000</v>
      </c>
    </row>
    <row r="10" spans="1:18" x14ac:dyDescent="0.3">
      <c r="A10" s="355"/>
      <c r="B10" s="22" t="s">
        <v>84</v>
      </c>
      <c r="C10" s="1">
        <f t="shared" si="3"/>
        <v>8415000</v>
      </c>
      <c r="D10" s="1">
        <v>650000</v>
      </c>
      <c r="E10" s="1">
        <v>2500000</v>
      </c>
      <c r="F10" s="1">
        <v>500000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7070000</v>
      </c>
      <c r="Q10" s="20">
        <f t="shared" si="1"/>
        <v>1345000</v>
      </c>
      <c r="R10" s="1">
        <f t="shared" si="2"/>
        <v>8495000</v>
      </c>
    </row>
    <row r="11" spans="1:18" s="22" customFormat="1" x14ac:dyDescent="0.3">
      <c r="A11" s="355"/>
      <c r="B11" s="22" t="s">
        <v>85</v>
      </c>
      <c r="C11" s="23">
        <f t="shared" si="3"/>
        <v>8495000</v>
      </c>
      <c r="D11" s="23">
        <v>650000</v>
      </c>
      <c r="E11" s="23">
        <v>2500000</v>
      </c>
      <c r="F11" s="1">
        <v>500000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7470000</v>
      </c>
      <c r="Q11" s="24">
        <f t="shared" si="1"/>
        <v>1025000</v>
      </c>
      <c r="R11" s="23">
        <f t="shared" si="2"/>
        <v>8175000</v>
      </c>
    </row>
    <row r="12" spans="1:18" x14ac:dyDescent="0.3">
      <c r="A12" s="355"/>
      <c r="B12" t="s">
        <v>86</v>
      </c>
      <c r="C12" s="1">
        <f t="shared" si="3"/>
        <v>8175000</v>
      </c>
      <c r="D12" s="1">
        <v>650000</v>
      </c>
      <c r="E12" s="1">
        <v>2500000</v>
      </c>
      <c r="F12" s="1">
        <v>500000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6370000</v>
      </c>
      <c r="Q12" s="20">
        <f t="shared" si="1"/>
        <v>1805000</v>
      </c>
      <c r="R12" s="1">
        <f t="shared" si="2"/>
        <v>8955000</v>
      </c>
    </row>
    <row r="13" spans="1:18" x14ac:dyDescent="0.3">
      <c r="A13" s="355"/>
      <c r="B13" t="s">
        <v>87</v>
      </c>
      <c r="C13" s="1">
        <f t="shared" si="3"/>
        <v>8955000</v>
      </c>
      <c r="D13" s="1">
        <v>650000</v>
      </c>
      <c r="E13" s="1">
        <v>2500000</v>
      </c>
      <c r="F13" s="1">
        <v>500000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6770000</v>
      </c>
      <c r="Q13" s="20">
        <f t="shared" si="1"/>
        <v>2185000</v>
      </c>
      <c r="R13" s="1">
        <f t="shared" si="2"/>
        <v>9335000</v>
      </c>
    </row>
    <row r="14" spans="1:18" ht="17.25" thickBot="1" x14ac:dyDescent="0.35">
      <c r="A14" s="356"/>
      <c r="B14" s="26" t="s">
        <v>88</v>
      </c>
      <c r="C14" s="27">
        <f t="shared" si="3"/>
        <v>9335000</v>
      </c>
      <c r="D14" s="27">
        <v>650000</v>
      </c>
      <c r="E14" s="27">
        <v>2500000</v>
      </c>
      <c r="F14" s="1">
        <v>500000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6370000</v>
      </c>
      <c r="Q14" s="21">
        <f t="shared" si="1"/>
        <v>2965000</v>
      </c>
      <c r="R14" s="27">
        <f t="shared" si="2"/>
        <v>10115000</v>
      </c>
    </row>
    <row r="15" spans="1:18" x14ac:dyDescent="0.3">
      <c r="A15" s="354">
        <v>2024</v>
      </c>
      <c r="B15" t="s">
        <v>77</v>
      </c>
      <c r="C15" s="1">
        <f xml:space="preserve"> R14</f>
        <v>10115000</v>
      </c>
      <c r="D15" s="1">
        <v>0</v>
      </c>
      <c r="E15" s="1">
        <v>2500000</v>
      </c>
      <c r="F15" s="1">
        <v>500000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6120000</v>
      </c>
      <c r="Q15" s="25">
        <f t="shared" ref="Q15:Q38" si="5" xml:space="preserve"> C15 - P15</f>
        <v>3995000</v>
      </c>
      <c r="R15" s="1">
        <f xml:space="preserve"> 7150000 + Q15</f>
        <v>11145000</v>
      </c>
    </row>
    <row r="16" spans="1:18" s="22" customFormat="1" x14ac:dyDescent="0.3">
      <c r="A16" s="355"/>
      <c r="B16" s="22" t="s">
        <v>78</v>
      </c>
      <c r="C16" s="23">
        <f xml:space="preserve"> R15</f>
        <v>11145000</v>
      </c>
      <c r="D16" s="23">
        <v>650000</v>
      </c>
      <c r="E16" s="23">
        <v>2500000</v>
      </c>
      <c r="F16" s="1">
        <v>500000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6370000</v>
      </c>
      <c r="Q16" s="24">
        <f t="shared" si="5"/>
        <v>4775000</v>
      </c>
      <c r="R16" s="23">
        <f t="shared" ref="R16:R26" si="6" xml:space="preserve"> 7150000 + Q16</f>
        <v>11925000</v>
      </c>
    </row>
    <row r="17" spans="1:18" x14ac:dyDescent="0.3">
      <c r="A17" s="355"/>
      <c r="B17" t="s">
        <v>79</v>
      </c>
      <c r="C17" s="1">
        <f t="shared" ref="C17:C26" si="7" xml:space="preserve"> R16</f>
        <v>11925000</v>
      </c>
      <c r="D17" s="1">
        <v>650000</v>
      </c>
      <c r="E17" s="1">
        <v>2500000</v>
      </c>
      <c r="F17" s="1">
        <v>500000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6370000</v>
      </c>
      <c r="Q17" s="20">
        <f t="shared" si="5"/>
        <v>5555000</v>
      </c>
      <c r="R17" s="1">
        <f t="shared" si="6"/>
        <v>12705000</v>
      </c>
    </row>
    <row r="18" spans="1:18" x14ac:dyDescent="0.3">
      <c r="A18" s="355"/>
      <c r="B18" t="s">
        <v>80</v>
      </c>
      <c r="C18" s="1">
        <f t="shared" si="7"/>
        <v>12705000</v>
      </c>
      <c r="D18" s="1">
        <v>650000</v>
      </c>
      <c r="E18" s="1">
        <v>2500000</v>
      </c>
      <c r="F18" s="1">
        <v>500000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6370000</v>
      </c>
      <c r="Q18" s="20">
        <f t="shared" si="5"/>
        <v>6335000</v>
      </c>
      <c r="R18" s="1">
        <f t="shared" si="6"/>
        <v>13485000</v>
      </c>
    </row>
    <row r="19" spans="1:18" x14ac:dyDescent="0.3">
      <c r="A19" s="355"/>
      <c r="B19" t="s">
        <v>81</v>
      </c>
      <c r="C19" s="1">
        <f t="shared" si="7"/>
        <v>13485000</v>
      </c>
      <c r="D19" s="1">
        <v>650000</v>
      </c>
      <c r="E19" s="1">
        <v>2500000</v>
      </c>
      <c r="F19" s="1">
        <v>500000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6770000</v>
      </c>
      <c r="Q19" s="20">
        <f t="shared" si="5"/>
        <v>6715000</v>
      </c>
      <c r="R19" s="1">
        <f t="shared" si="6"/>
        <v>13865000</v>
      </c>
    </row>
    <row r="20" spans="1:18" x14ac:dyDescent="0.3">
      <c r="A20" s="355"/>
      <c r="B20" t="s">
        <v>82</v>
      </c>
      <c r="C20" s="1">
        <f t="shared" si="7"/>
        <v>13865000</v>
      </c>
      <c r="D20" s="1">
        <v>650000</v>
      </c>
      <c r="E20" s="1">
        <v>2500000</v>
      </c>
      <c r="F20" s="1">
        <v>500000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6370000</v>
      </c>
      <c r="Q20" s="20">
        <f t="shared" si="5"/>
        <v>7495000</v>
      </c>
      <c r="R20" s="1">
        <f t="shared" si="6"/>
        <v>14645000</v>
      </c>
    </row>
    <row r="21" spans="1:18" x14ac:dyDescent="0.3">
      <c r="A21" s="355"/>
      <c r="B21" t="s">
        <v>83</v>
      </c>
      <c r="C21" s="1">
        <f t="shared" si="7"/>
        <v>14645000</v>
      </c>
      <c r="D21" s="1">
        <v>650000</v>
      </c>
      <c r="E21" s="1">
        <v>2500000</v>
      </c>
      <c r="F21" s="1">
        <v>500000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6370000</v>
      </c>
      <c r="Q21" s="20">
        <f t="shared" si="5"/>
        <v>8275000</v>
      </c>
      <c r="R21" s="1">
        <f t="shared" si="6"/>
        <v>15425000</v>
      </c>
    </row>
    <row r="22" spans="1:18" x14ac:dyDescent="0.3">
      <c r="A22" s="355"/>
      <c r="B22" t="s">
        <v>84</v>
      </c>
      <c r="C22" s="1">
        <f t="shared" si="7"/>
        <v>15425000</v>
      </c>
      <c r="D22" s="1">
        <v>650000</v>
      </c>
      <c r="E22" s="1">
        <v>2500000</v>
      </c>
      <c r="F22" s="1">
        <v>500000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6370000</v>
      </c>
      <c r="Q22" s="20">
        <f t="shared" si="5"/>
        <v>9055000</v>
      </c>
      <c r="R22" s="1">
        <f t="shared" si="6"/>
        <v>16205000</v>
      </c>
    </row>
    <row r="23" spans="1:18" x14ac:dyDescent="0.3">
      <c r="A23" s="355"/>
      <c r="B23" t="s">
        <v>85</v>
      </c>
      <c r="C23" s="1">
        <f t="shared" si="7"/>
        <v>16205000</v>
      </c>
      <c r="D23" s="1">
        <v>650000</v>
      </c>
      <c r="E23" s="1">
        <v>2500000</v>
      </c>
      <c r="F23" s="1">
        <v>500000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6770000</v>
      </c>
      <c r="Q23" s="20">
        <f t="shared" si="5"/>
        <v>9435000</v>
      </c>
      <c r="R23" s="1">
        <f t="shared" si="6"/>
        <v>16585000</v>
      </c>
    </row>
    <row r="24" spans="1:18" x14ac:dyDescent="0.3">
      <c r="A24" s="355"/>
      <c r="B24" t="s">
        <v>86</v>
      </c>
      <c r="C24" s="1">
        <f t="shared" si="7"/>
        <v>16585000</v>
      </c>
      <c r="D24" s="1">
        <v>650000</v>
      </c>
      <c r="E24" s="1">
        <v>2500000</v>
      </c>
      <c r="F24" s="1">
        <v>500000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6370000</v>
      </c>
      <c r="Q24" s="20">
        <f t="shared" si="5"/>
        <v>10215000</v>
      </c>
      <c r="R24" s="1">
        <f t="shared" si="6"/>
        <v>17365000</v>
      </c>
    </row>
    <row r="25" spans="1:18" x14ac:dyDescent="0.3">
      <c r="A25" s="355"/>
      <c r="B25" t="s">
        <v>87</v>
      </c>
      <c r="C25" s="1">
        <f t="shared" si="7"/>
        <v>17365000</v>
      </c>
      <c r="D25" s="1">
        <v>650000</v>
      </c>
      <c r="E25" s="1">
        <v>2500000</v>
      </c>
      <c r="F25" s="1">
        <v>500000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6770000</v>
      </c>
      <c r="Q25" s="20">
        <f t="shared" si="5"/>
        <v>10595000</v>
      </c>
      <c r="R25" s="1">
        <f t="shared" si="6"/>
        <v>17745000</v>
      </c>
    </row>
    <row r="26" spans="1:18" ht="17.25" thickBot="1" x14ac:dyDescent="0.35">
      <c r="A26" s="356"/>
      <c r="B26" s="26" t="s">
        <v>88</v>
      </c>
      <c r="C26" s="27">
        <f t="shared" si="7"/>
        <v>17745000</v>
      </c>
      <c r="D26" s="27">
        <v>650000</v>
      </c>
      <c r="E26" s="27">
        <v>2500000</v>
      </c>
      <c r="F26" s="1">
        <v>500000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6370000</v>
      </c>
      <c r="Q26" s="21">
        <f t="shared" si="5"/>
        <v>11375000</v>
      </c>
      <c r="R26" s="27">
        <f t="shared" si="6"/>
        <v>18525000</v>
      </c>
    </row>
    <row r="27" spans="1:18" x14ac:dyDescent="0.3">
      <c r="A27" s="354">
        <v>2025</v>
      </c>
      <c r="B27" t="s">
        <v>77</v>
      </c>
      <c r="C27" s="1">
        <f xml:space="preserve"> R26</f>
        <v>18525000</v>
      </c>
      <c r="D27" s="1">
        <v>0</v>
      </c>
      <c r="E27" s="1">
        <v>2500000</v>
      </c>
      <c r="F27" s="1">
        <v>500000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6120000</v>
      </c>
      <c r="Q27" s="25">
        <f t="shared" si="5"/>
        <v>12405000</v>
      </c>
      <c r="R27" s="1">
        <f xml:space="preserve"> 7150000 + Q27</f>
        <v>19555000</v>
      </c>
    </row>
    <row r="28" spans="1:18" x14ac:dyDescent="0.3">
      <c r="A28" s="355"/>
      <c r="B28" t="s">
        <v>78</v>
      </c>
      <c r="C28" s="1">
        <f xml:space="preserve"> R27</f>
        <v>19555000</v>
      </c>
      <c r="D28" s="1">
        <v>650000</v>
      </c>
      <c r="E28" s="1">
        <v>2500000</v>
      </c>
      <c r="F28" s="1">
        <v>500000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6370000</v>
      </c>
      <c r="Q28" s="20">
        <f t="shared" si="5"/>
        <v>13185000</v>
      </c>
      <c r="R28" s="1">
        <f t="shared" ref="R28:R38" si="8" xml:space="preserve"> 7150000 + Q28</f>
        <v>20335000</v>
      </c>
    </row>
    <row r="29" spans="1:18" x14ac:dyDescent="0.3">
      <c r="A29" s="355"/>
      <c r="B29" t="s">
        <v>79</v>
      </c>
      <c r="C29" s="1">
        <f t="shared" ref="C29:C38" si="9" xml:space="preserve"> R28</f>
        <v>20335000</v>
      </c>
      <c r="D29" s="1">
        <v>650000</v>
      </c>
      <c r="E29" s="1">
        <v>2500000</v>
      </c>
      <c r="F29" s="1">
        <v>500000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6370000</v>
      </c>
      <c r="Q29" s="20">
        <f t="shared" si="5"/>
        <v>13965000</v>
      </c>
      <c r="R29" s="1">
        <f t="shared" si="8"/>
        <v>21115000</v>
      </c>
    </row>
    <row r="30" spans="1:18" x14ac:dyDescent="0.3">
      <c r="A30" s="355"/>
      <c r="B30" t="s">
        <v>80</v>
      </c>
      <c r="C30" s="1">
        <f t="shared" si="9"/>
        <v>21115000</v>
      </c>
      <c r="D30" s="1">
        <v>650000</v>
      </c>
      <c r="E30" s="1">
        <v>2500000</v>
      </c>
      <c r="F30" s="1">
        <v>500000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6370000</v>
      </c>
      <c r="Q30" s="20">
        <f t="shared" si="5"/>
        <v>14745000</v>
      </c>
      <c r="R30" s="1">
        <f t="shared" si="8"/>
        <v>21895000</v>
      </c>
    </row>
    <row r="31" spans="1:18" x14ac:dyDescent="0.3">
      <c r="A31" s="355"/>
      <c r="B31" t="s">
        <v>81</v>
      </c>
      <c r="C31" s="1">
        <f t="shared" si="9"/>
        <v>21895000</v>
      </c>
      <c r="D31" s="1">
        <v>650000</v>
      </c>
      <c r="E31" s="1">
        <v>2500000</v>
      </c>
      <c r="F31" s="1">
        <v>500000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6770000</v>
      </c>
      <c r="Q31" s="20">
        <f t="shared" si="5"/>
        <v>15125000</v>
      </c>
      <c r="R31" s="1">
        <f t="shared" si="8"/>
        <v>22275000</v>
      </c>
    </row>
    <row r="32" spans="1:18" x14ac:dyDescent="0.3">
      <c r="A32" s="355"/>
      <c r="B32" t="s">
        <v>82</v>
      </c>
      <c r="C32" s="1">
        <f t="shared" si="9"/>
        <v>22275000</v>
      </c>
      <c r="D32" s="1">
        <v>650000</v>
      </c>
      <c r="E32" s="1">
        <v>2500000</v>
      </c>
      <c r="F32" s="1">
        <v>500000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6370000</v>
      </c>
      <c r="Q32" s="20">
        <f t="shared" si="5"/>
        <v>15905000</v>
      </c>
      <c r="R32" s="1">
        <f t="shared" si="8"/>
        <v>23055000</v>
      </c>
    </row>
    <row r="33" spans="1:18" x14ac:dyDescent="0.3">
      <c r="A33" s="355"/>
      <c r="B33" t="s">
        <v>83</v>
      </c>
      <c r="C33" s="1">
        <f t="shared" si="9"/>
        <v>23055000</v>
      </c>
      <c r="D33" s="1">
        <v>650000</v>
      </c>
      <c r="E33" s="1">
        <v>2500000</v>
      </c>
      <c r="F33" s="1">
        <v>500000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6370000</v>
      </c>
      <c r="Q33" s="20">
        <f t="shared" si="5"/>
        <v>16685000</v>
      </c>
      <c r="R33" s="1">
        <f t="shared" si="8"/>
        <v>23835000</v>
      </c>
    </row>
    <row r="34" spans="1:18" x14ac:dyDescent="0.3">
      <c r="A34" s="355"/>
      <c r="B34" t="s">
        <v>84</v>
      </c>
      <c r="C34" s="1">
        <f t="shared" si="9"/>
        <v>23835000</v>
      </c>
      <c r="D34" s="1">
        <v>650000</v>
      </c>
      <c r="E34" s="1">
        <v>2500000</v>
      </c>
      <c r="F34" s="1">
        <v>500000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6370000</v>
      </c>
      <c r="Q34" s="20">
        <f t="shared" si="5"/>
        <v>17465000</v>
      </c>
      <c r="R34" s="1">
        <f t="shared" si="8"/>
        <v>24615000</v>
      </c>
    </row>
    <row r="35" spans="1:18" s="180" customFormat="1" x14ac:dyDescent="0.3">
      <c r="A35" s="355"/>
      <c r="B35" s="180" t="s">
        <v>85</v>
      </c>
      <c r="C35" s="181">
        <f t="shared" si="9"/>
        <v>24615000</v>
      </c>
      <c r="D35" s="181">
        <v>650000</v>
      </c>
      <c r="E35" s="181">
        <v>2500000</v>
      </c>
      <c r="F35" s="1">
        <v>500000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6770000</v>
      </c>
      <c r="Q35" s="182">
        <f t="shared" si="5"/>
        <v>17845000</v>
      </c>
      <c r="R35" s="181">
        <f t="shared" si="8"/>
        <v>24995000</v>
      </c>
    </row>
    <row r="36" spans="1:18" x14ac:dyDescent="0.3">
      <c r="A36" s="355"/>
      <c r="B36" t="s">
        <v>86</v>
      </c>
      <c r="C36" s="1">
        <f t="shared" si="9"/>
        <v>24995000</v>
      </c>
      <c r="D36" s="1">
        <v>650000</v>
      </c>
      <c r="E36" s="1">
        <v>2500000</v>
      </c>
      <c r="F36" s="1">
        <v>500000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6370000</v>
      </c>
      <c r="Q36" s="20">
        <f t="shared" si="5"/>
        <v>18625000</v>
      </c>
      <c r="R36" s="1">
        <f t="shared" si="8"/>
        <v>25775000</v>
      </c>
    </row>
    <row r="37" spans="1:18" x14ac:dyDescent="0.3">
      <c r="A37" s="355"/>
      <c r="B37" t="s">
        <v>87</v>
      </c>
      <c r="C37" s="1">
        <f t="shared" si="9"/>
        <v>25775000</v>
      </c>
      <c r="D37" s="1">
        <v>650000</v>
      </c>
      <c r="E37" s="1">
        <v>2500000</v>
      </c>
      <c r="F37" s="1">
        <v>500000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6770000</v>
      </c>
      <c r="Q37" s="20">
        <f t="shared" si="5"/>
        <v>19005000</v>
      </c>
      <c r="R37" s="1">
        <f t="shared" si="8"/>
        <v>26155000</v>
      </c>
    </row>
    <row r="38" spans="1:18" ht="17.25" thickBot="1" x14ac:dyDescent="0.35">
      <c r="A38" s="356"/>
      <c r="B38" s="26" t="s">
        <v>88</v>
      </c>
      <c r="C38" s="27">
        <f t="shared" si="9"/>
        <v>26155000</v>
      </c>
      <c r="D38" s="27">
        <v>650000</v>
      </c>
      <c r="E38" s="27">
        <v>2500000</v>
      </c>
      <c r="F38" s="1">
        <v>500000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6370000</v>
      </c>
      <c r="Q38" s="21">
        <f t="shared" si="5"/>
        <v>19785000</v>
      </c>
      <c r="R38" s="27">
        <f t="shared" si="8"/>
        <v>26935000</v>
      </c>
    </row>
    <row r="39" spans="1:18" x14ac:dyDescent="0.3">
      <c r="A39" s="354">
        <v>2026</v>
      </c>
      <c r="B39" t="s">
        <v>77</v>
      </c>
      <c r="C39" s="1">
        <f xml:space="preserve"> R38</f>
        <v>26935000</v>
      </c>
      <c r="D39" s="1">
        <v>0</v>
      </c>
      <c r="E39" s="1">
        <v>2500000</v>
      </c>
      <c r="F39" s="1">
        <v>500000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6120000</v>
      </c>
      <c r="Q39" s="25">
        <f t="shared" ref="Q39:Q50" si="11" xml:space="preserve"> C39 - P39</f>
        <v>20815000</v>
      </c>
      <c r="R39" s="1">
        <f xml:space="preserve"> 7150000 + Q39</f>
        <v>27965000</v>
      </c>
    </row>
    <row r="40" spans="1:18" s="22" customFormat="1" x14ac:dyDescent="0.3">
      <c r="A40" s="355"/>
      <c r="B40" s="22" t="s">
        <v>78</v>
      </c>
      <c r="C40" s="23">
        <f xml:space="preserve"> R39</f>
        <v>27965000</v>
      </c>
      <c r="D40" s="23">
        <v>650000</v>
      </c>
      <c r="E40" s="23">
        <v>2500000</v>
      </c>
      <c r="F40" s="1">
        <v>500000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45370000</v>
      </c>
      <c r="Q40" s="24">
        <f t="shared" si="11"/>
        <v>-17405000</v>
      </c>
      <c r="R40" s="23">
        <f t="shared" ref="R40:R50" si="12" xml:space="preserve"> 7150000 + Q40</f>
        <v>-10255000</v>
      </c>
    </row>
    <row r="41" spans="1:18" s="272" customFormat="1" x14ac:dyDescent="0.3">
      <c r="A41" s="355"/>
      <c r="B41" s="272" t="s">
        <v>79</v>
      </c>
      <c r="C41" s="273">
        <f t="shared" ref="C41:C50" si="13" xml:space="preserve"> R40</f>
        <v>-10255000</v>
      </c>
      <c r="D41" s="273">
        <v>650000</v>
      </c>
      <c r="E41" s="273">
        <v>2500000</v>
      </c>
      <c r="F41" s="1">
        <v>500000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6370000</v>
      </c>
      <c r="Q41" s="274">
        <f t="shared" si="11"/>
        <v>-16625000</v>
      </c>
      <c r="R41" s="273">
        <f t="shared" si="12"/>
        <v>-9475000</v>
      </c>
    </row>
    <row r="42" spans="1:18" s="272" customFormat="1" x14ac:dyDescent="0.3">
      <c r="A42" s="355"/>
      <c r="B42" s="272" t="s">
        <v>80</v>
      </c>
      <c r="C42" s="273">
        <f t="shared" si="13"/>
        <v>-9475000</v>
      </c>
      <c r="D42" s="273">
        <v>650000</v>
      </c>
      <c r="E42" s="273">
        <v>2500000</v>
      </c>
      <c r="F42" s="1">
        <v>500000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6370000</v>
      </c>
      <c r="Q42" s="274">
        <f t="shared" si="11"/>
        <v>-15845000</v>
      </c>
      <c r="R42" s="273">
        <f t="shared" si="12"/>
        <v>-8695000</v>
      </c>
    </row>
    <row r="43" spans="1:18" s="272" customFormat="1" x14ac:dyDescent="0.3">
      <c r="A43" s="355"/>
      <c r="B43" s="272" t="s">
        <v>81</v>
      </c>
      <c r="C43" s="273">
        <f t="shared" si="13"/>
        <v>-8695000</v>
      </c>
      <c r="D43" s="273">
        <v>650000</v>
      </c>
      <c r="E43" s="273">
        <v>2500000</v>
      </c>
      <c r="F43" s="1">
        <v>500000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6770000</v>
      </c>
      <c r="Q43" s="274">
        <f t="shared" si="11"/>
        <v>-15465000</v>
      </c>
      <c r="R43" s="273">
        <f t="shared" si="12"/>
        <v>-8315000</v>
      </c>
    </row>
    <row r="44" spans="1:18" s="272" customFormat="1" x14ac:dyDescent="0.3">
      <c r="A44" s="355"/>
      <c r="B44" s="272" t="s">
        <v>82</v>
      </c>
      <c r="C44" s="273">
        <f t="shared" si="13"/>
        <v>-8315000</v>
      </c>
      <c r="D44" s="273">
        <v>650000</v>
      </c>
      <c r="E44" s="273">
        <v>2500000</v>
      </c>
      <c r="F44" s="1">
        <v>500000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6370000</v>
      </c>
      <c r="Q44" s="274">
        <f t="shared" si="11"/>
        <v>-14685000</v>
      </c>
      <c r="R44" s="273">
        <f t="shared" si="12"/>
        <v>-7535000</v>
      </c>
    </row>
    <row r="45" spans="1:18" s="272" customFormat="1" x14ac:dyDescent="0.3">
      <c r="A45" s="355"/>
      <c r="B45" s="272" t="s">
        <v>83</v>
      </c>
      <c r="C45" s="273">
        <f t="shared" si="13"/>
        <v>-7535000</v>
      </c>
      <c r="D45" s="273">
        <v>650000</v>
      </c>
      <c r="E45" s="273">
        <v>2500000</v>
      </c>
      <c r="F45" s="1">
        <v>500000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6370000</v>
      </c>
      <c r="Q45" s="274">
        <f t="shared" si="11"/>
        <v>-13905000</v>
      </c>
      <c r="R45" s="273">
        <f t="shared" si="12"/>
        <v>-6755000</v>
      </c>
    </row>
    <row r="46" spans="1:18" s="272" customFormat="1" x14ac:dyDescent="0.3">
      <c r="A46" s="355"/>
      <c r="B46" s="272" t="s">
        <v>84</v>
      </c>
      <c r="C46" s="273">
        <f t="shared" si="13"/>
        <v>-6755000</v>
      </c>
      <c r="D46" s="273">
        <v>650000</v>
      </c>
      <c r="E46" s="273">
        <v>2500000</v>
      </c>
      <c r="F46" s="1">
        <v>500000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6370000</v>
      </c>
      <c r="Q46" s="274">
        <f t="shared" si="11"/>
        <v>-13125000</v>
      </c>
      <c r="R46" s="273">
        <f t="shared" si="12"/>
        <v>-5975000</v>
      </c>
    </row>
    <row r="47" spans="1:18" s="272" customFormat="1" x14ac:dyDescent="0.3">
      <c r="A47" s="355"/>
      <c r="B47" s="272" t="s">
        <v>85</v>
      </c>
      <c r="C47" s="273">
        <f t="shared" si="13"/>
        <v>-5975000</v>
      </c>
      <c r="D47" s="273">
        <v>650000</v>
      </c>
      <c r="E47" s="273">
        <v>2500000</v>
      </c>
      <c r="F47" s="1">
        <v>500000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6770000</v>
      </c>
      <c r="Q47" s="274">
        <f t="shared" si="11"/>
        <v>-12745000</v>
      </c>
      <c r="R47" s="273">
        <f t="shared" si="12"/>
        <v>-5595000</v>
      </c>
    </row>
    <row r="48" spans="1:18" s="272" customFormat="1" x14ac:dyDescent="0.3">
      <c r="A48" s="355"/>
      <c r="B48" s="272" t="s">
        <v>86</v>
      </c>
      <c r="C48" s="273">
        <f t="shared" si="13"/>
        <v>-5595000</v>
      </c>
      <c r="D48" s="273">
        <v>650000</v>
      </c>
      <c r="E48" s="273">
        <v>2500000</v>
      </c>
      <c r="F48" s="1">
        <v>500000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6370000</v>
      </c>
      <c r="Q48" s="274">
        <f t="shared" si="11"/>
        <v>-11965000</v>
      </c>
      <c r="R48" s="273">
        <f t="shared" si="12"/>
        <v>-4815000</v>
      </c>
    </row>
    <row r="49" spans="1:18" s="272" customFormat="1" x14ac:dyDescent="0.3">
      <c r="A49" s="355"/>
      <c r="B49" s="272" t="s">
        <v>87</v>
      </c>
      <c r="C49" s="273">
        <f t="shared" si="13"/>
        <v>-4815000</v>
      </c>
      <c r="D49" s="273">
        <v>650000</v>
      </c>
      <c r="E49" s="273">
        <v>2500000</v>
      </c>
      <c r="F49" s="1">
        <v>500000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6770000</v>
      </c>
      <c r="Q49" s="274">
        <f t="shared" si="11"/>
        <v>-11585000</v>
      </c>
      <c r="R49" s="273">
        <f t="shared" si="12"/>
        <v>-4435000</v>
      </c>
    </row>
    <row r="50" spans="1:18" s="278" customFormat="1" ht="17.25" thickBot="1" x14ac:dyDescent="0.35">
      <c r="A50" s="356"/>
      <c r="B50" s="275" t="s">
        <v>88</v>
      </c>
      <c r="C50" s="276">
        <f t="shared" si="13"/>
        <v>-4435000</v>
      </c>
      <c r="D50" s="276">
        <v>650000</v>
      </c>
      <c r="E50" s="276">
        <v>2500000</v>
      </c>
      <c r="F50" s="1">
        <v>500000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6370000</v>
      </c>
      <c r="Q50" s="277">
        <f t="shared" si="11"/>
        <v>-10805000</v>
      </c>
      <c r="R50" s="276">
        <f t="shared" si="12"/>
        <v>-3655000</v>
      </c>
    </row>
    <row r="51" spans="1:18" s="272" customFormat="1" x14ac:dyDescent="0.3">
      <c r="A51" s="351">
        <v>2027</v>
      </c>
      <c r="B51" s="272" t="s">
        <v>77</v>
      </c>
      <c r="C51" s="273">
        <f xml:space="preserve"> R50</f>
        <v>-3655000</v>
      </c>
      <c r="D51" s="273">
        <v>0</v>
      </c>
      <c r="E51" s="273">
        <v>2500000</v>
      </c>
      <c r="F51" s="1">
        <v>500000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6120000</v>
      </c>
      <c r="Q51" s="279">
        <f t="shared" ref="Q51:Q62" si="15" xml:space="preserve"> C51 - P51</f>
        <v>-9775000</v>
      </c>
      <c r="R51" s="273">
        <f xml:space="preserve"> 7150000 + Q51</f>
        <v>-2625000</v>
      </c>
    </row>
    <row r="52" spans="1:18" s="272" customFormat="1" x14ac:dyDescent="0.3">
      <c r="A52" s="352"/>
      <c r="B52" s="272" t="s">
        <v>78</v>
      </c>
      <c r="C52" s="273">
        <f xml:space="preserve"> R51</f>
        <v>-2625000</v>
      </c>
      <c r="D52" s="273">
        <v>650000</v>
      </c>
      <c r="E52" s="273">
        <v>2500000</v>
      </c>
      <c r="F52" s="1">
        <v>500000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6370000</v>
      </c>
      <c r="Q52" s="274">
        <f t="shared" si="15"/>
        <v>-8995000</v>
      </c>
      <c r="R52" s="273">
        <f t="shared" ref="R52:R62" si="16" xml:space="preserve"> 7150000 + Q52</f>
        <v>-1845000</v>
      </c>
    </row>
    <row r="53" spans="1:18" s="272" customFormat="1" x14ac:dyDescent="0.3">
      <c r="A53" s="352"/>
      <c r="B53" s="272" t="s">
        <v>79</v>
      </c>
      <c r="C53" s="273">
        <f t="shared" ref="C53:C62" si="17" xml:space="preserve"> R52</f>
        <v>-1845000</v>
      </c>
      <c r="D53" s="273">
        <v>650000</v>
      </c>
      <c r="E53" s="273">
        <v>2500000</v>
      </c>
      <c r="F53" s="1">
        <v>500000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6370000</v>
      </c>
      <c r="Q53" s="274">
        <f t="shared" si="15"/>
        <v>-8215000</v>
      </c>
      <c r="R53" s="273">
        <f t="shared" si="16"/>
        <v>-1065000</v>
      </c>
    </row>
    <row r="54" spans="1:18" s="272" customFormat="1" x14ac:dyDescent="0.3">
      <c r="A54" s="352"/>
      <c r="B54" s="272" t="s">
        <v>80</v>
      </c>
      <c r="C54" s="273">
        <f t="shared" si="17"/>
        <v>-1065000</v>
      </c>
      <c r="D54" s="273">
        <v>650000</v>
      </c>
      <c r="E54" s="273">
        <v>2500000</v>
      </c>
      <c r="F54" s="1">
        <v>500000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6370000</v>
      </c>
      <c r="Q54" s="274">
        <f t="shared" si="15"/>
        <v>-7435000</v>
      </c>
      <c r="R54" s="273">
        <f t="shared" si="16"/>
        <v>-285000</v>
      </c>
    </row>
    <row r="55" spans="1:18" s="272" customFormat="1" x14ac:dyDescent="0.3">
      <c r="A55" s="352"/>
      <c r="B55" s="272" t="s">
        <v>81</v>
      </c>
      <c r="C55" s="273">
        <f t="shared" si="17"/>
        <v>-285000</v>
      </c>
      <c r="D55" s="273">
        <v>650000</v>
      </c>
      <c r="E55" s="273">
        <v>2500000</v>
      </c>
      <c r="F55" s="1">
        <v>500000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6770000</v>
      </c>
      <c r="Q55" s="274">
        <f t="shared" si="15"/>
        <v>-7055000</v>
      </c>
      <c r="R55" s="273">
        <f t="shared" si="16"/>
        <v>95000</v>
      </c>
    </row>
    <row r="56" spans="1:18" s="272" customFormat="1" x14ac:dyDescent="0.3">
      <c r="A56" s="352"/>
      <c r="B56" s="272" t="s">
        <v>82</v>
      </c>
      <c r="C56" s="273">
        <f t="shared" si="17"/>
        <v>95000</v>
      </c>
      <c r="D56" s="273">
        <v>650000</v>
      </c>
      <c r="E56" s="273">
        <v>2500000</v>
      </c>
      <c r="F56" s="1">
        <v>500000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6370000</v>
      </c>
      <c r="Q56" s="274">
        <f t="shared" si="15"/>
        <v>-6275000</v>
      </c>
      <c r="R56" s="273">
        <f t="shared" si="16"/>
        <v>875000</v>
      </c>
    </row>
    <row r="57" spans="1:18" s="272" customFormat="1" x14ac:dyDescent="0.3">
      <c r="A57" s="352"/>
      <c r="B57" s="272" t="s">
        <v>83</v>
      </c>
      <c r="C57" s="273">
        <f t="shared" si="17"/>
        <v>875000</v>
      </c>
      <c r="D57" s="273">
        <v>650000</v>
      </c>
      <c r="E57" s="273">
        <v>2500000</v>
      </c>
      <c r="F57" s="1">
        <v>500000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6370000</v>
      </c>
      <c r="Q57" s="274">
        <f t="shared" si="15"/>
        <v>-5495000</v>
      </c>
      <c r="R57" s="273">
        <f t="shared" si="16"/>
        <v>1655000</v>
      </c>
    </row>
    <row r="58" spans="1:18" s="272" customFormat="1" x14ac:dyDescent="0.3">
      <c r="A58" s="352"/>
      <c r="B58" s="272" t="s">
        <v>84</v>
      </c>
      <c r="C58" s="273">
        <f t="shared" si="17"/>
        <v>1655000</v>
      </c>
      <c r="D58" s="273">
        <v>650000</v>
      </c>
      <c r="E58" s="273">
        <v>2500000</v>
      </c>
      <c r="F58" s="1">
        <v>500000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6370000</v>
      </c>
      <c r="Q58" s="274">
        <f t="shared" si="15"/>
        <v>-4715000</v>
      </c>
      <c r="R58" s="273">
        <f t="shared" si="16"/>
        <v>2435000</v>
      </c>
    </row>
    <row r="59" spans="1:18" s="272" customFormat="1" x14ac:dyDescent="0.3">
      <c r="A59" s="352"/>
      <c r="B59" s="272" t="s">
        <v>85</v>
      </c>
      <c r="C59" s="273">
        <f t="shared" si="17"/>
        <v>2435000</v>
      </c>
      <c r="D59" s="273">
        <v>650000</v>
      </c>
      <c r="E59" s="273">
        <v>2500000</v>
      </c>
      <c r="F59" s="1">
        <v>500000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6770000</v>
      </c>
      <c r="Q59" s="274">
        <f t="shared" si="15"/>
        <v>-4335000</v>
      </c>
      <c r="R59" s="273">
        <f t="shared" si="16"/>
        <v>2815000</v>
      </c>
    </row>
    <row r="60" spans="1:18" s="272" customFormat="1" x14ac:dyDescent="0.3">
      <c r="A60" s="352"/>
      <c r="B60" s="272" t="s">
        <v>86</v>
      </c>
      <c r="C60" s="273">
        <f t="shared" si="17"/>
        <v>2815000</v>
      </c>
      <c r="D60" s="273">
        <v>650000</v>
      </c>
      <c r="E60" s="273">
        <v>2500000</v>
      </c>
      <c r="F60" s="1">
        <v>500000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6370000</v>
      </c>
      <c r="Q60" s="274">
        <f t="shared" si="15"/>
        <v>-3555000</v>
      </c>
      <c r="R60" s="273">
        <f t="shared" si="16"/>
        <v>3595000</v>
      </c>
    </row>
    <row r="61" spans="1:18" s="272" customFormat="1" x14ac:dyDescent="0.3">
      <c r="A61" s="352"/>
      <c r="B61" s="272" t="s">
        <v>87</v>
      </c>
      <c r="C61" s="273">
        <f t="shared" si="17"/>
        <v>3595000</v>
      </c>
      <c r="D61" s="273">
        <v>650000</v>
      </c>
      <c r="E61" s="273">
        <v>2500000</v>
      </c>
      <c r="F61" s="1">
        <v>500000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6770000</v>
      </c>
      <c r="Q61" s="274">
        <f t="shared" si="15"/>
        <v>-3175000</v>
      </c>
      <c r="R61" s="273">
        <f t="shared" si="16"/>
        <v>3975000</v>
      </c>
    </row>
    <row r="62" spans="1:18" s="278" customFormat="1" ht="17.25" thickBot="1" x14ac:dyDescent="0.35">
      <c r="A62" s="353"/>
      <c r="B62" s="275" t="s">
        <v>88</v>
      </c>
      <c r="C62" s="276">
        <f t="shared" si="17"/>
        <v>3975000</v>
      </c>
      <c r="D62" s="276">
        <v>650000</v>
      </c>
      <c r="E62" s="276">
        <v>2500000</v>
      </c>
      <c r="F62" s="1">
        <v>500000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6370000</v>
      </c>
      <c r="Q62" s="277">
        <f t="shared" si="15"/>
        <v>-2395000</v>
      </c>
      <c r="R62" s="276">
        <f t="shared" si="16"/>
        <v>4755000</v>
      </c>
    </row>
    <row r="63" spans="1:18" s="272" customFormat="1" x14ac:dyDescent="0.3">
      <c r="A63" s="351">
        <v>2028</v>
      </c>
      <c r="B63" s="272" t="s">
        <v>77</v>
      </c>
      <c r="C63" s="273">
        <f xml:space="preserve"> R62</f>
        <v>4755000</v>
      </c>
      <c r="D63" s="273">
        <v>0</v>
      </c>
      <c r="E63" s="273">
        <v>2500000</v>
      </c>
      <c r="F63" s="1">
        <v>500000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6120000</v>
      </c>
      <c r="Q63" s="279">
        <f t="shared" ref="Q63:Q74" si="19" xml:space="preserve"> C63 - P63</f>
        <v>-1365000</v>
      </c>
      <c r="R63" s="273">
        <f xml:space="preserve"> 7150000 + Q63</f>
        <v>5785000</v>
      </c>
    </row>
    <row r="64" spans="1:18" s="272" customFormat="1" x14ac:dyDescent="0.3">
      <c r="A64" s="352"/>
      <c r="B64" s="272" t="s">
        <v>78</v>
      </c>
      <c r="C64" s="273">
        <f xml:space="preserve"> R63</f>
        <v>5785000</v>
      </c>
      <c r="D64" s="273">
        <v>650000</v>
      </c>
      <c r="E64" s="273">
        <v>2500000</v>
      </c>
      <c r="F64" s="1">
        <v>500000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6370000</v>
      </c>
      <c r="Q64" s="274">
        <f t="shared" si="19"/>
        <v>-585000</v>
      </c>
      <c r="R64" s="273">
        <f t="shared" ref="R64:R74" si="20" xml:space="preserve"> 7150000 + Q64</f>
        <v>6565000</v>
      </c>
    </row>
    <row r="65" spans="1:18" s="272" customFormat="1" x14ac:dyDescent="0.3">
      <c r="A65" s="352"/>
      <c r="B65" s="272" t="s">
        <v>79</v>
      </c>
      <c r="C65" s="273">
        <f t="shared" ref="C65:C74" si="21" xml:space="preserve"> R64</f>
        <v>6565000</v>
      </c>
      <c r="D65" s="273">
        <v>650000</v>
      </c>
      <c r="E65" s="273">
        <v>2500000</v>
      </c>
      <c r="F65" s="1">
        <v>500000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6370000</v>
      </c>
      <c r="Q65" s="274">
        <f t="shared" si="19"/>
        <v>195000</v>
      </c>
      <c r="R65" s="273">
        <f t="shared" si="20"/>
        <v>7345000</v>
      </c>
    </row>
    <row r="66" spans="1:18" s="272" customFormat="1" x14ac:dyDescent="0.3">
      <c r="A66" s="352"/>
      <c r="B66" s="272" t="s">
        <v>80</v>
      </c>
      <c r="C66" s="273">
        <f t="shared" si="21"/>
        <v>7345000</v>
      </c>
      <c r="D66" s="273">
        <v>650000</v>
      </c>
      <c r="E66" s="273">
        <v>2500000</v>
      </c>
      <c r="F66" s="1">
        <v>500000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6370000</v>
      </c>
      <c r="Q66" s="274">
        <f t="shared" si="19"/>
        <v>975000</v>
      </c>
      <c r="R66" s="273">
        <f t="shared" si="20"/>
        <v>8125000</v>
      </c>
    </row>
    <row r="67" spans="1:18" s="272" customFormat="1" x14ac:dyDescent="0.3">
      <c r="A67" s="352"/>
      <c r="B67" s="272" t="s">
        <v>81</v>
      </c>
      <c r="C67" s="273">
        <f t="shared" si="21"/>
        <v>8125000</v>
      </c>
      <c r="D67" s="273">
        <v>650000</v>
      </c>
      <c r="E67" s="273">
        <v>2500000</v>
      </c>
      <c r="F67" s="1">
        <v>500000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6770000</v>
      </c>
      <c r="Q67" s="274">
        <f t="shared" si="19"/>
        <v>1355000</v>
      </c>
      <c r="R67" s="273">
        <f t="shared" si="20"/>
        <v>8505000</v>
      </c>
    </row>
    <row r="68" spans="1:18" s="272" customFormat="1" x14ac:dyDescent="0.3">
      <c r="A68" s="352"/>
      <c r="B68" s="272" t="s">
        <v>82</v>
      </c>
      <c r="C68" s="273">
        <f t="shared" si="21"/>
        <v>8505000</v>
      </c>
      <c r="D68" s="273">
        <v>650000</v>
      </c>
      <c r="E68" s="273">
        <v>2500000</v>
      </c>
      <c r="F68" s="1">
        <v>500000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6370000</v>
      </c>
      <c r="Q68" s="274">
        <f t="shared" si="19"/>
        <v>2135000</v>
      </c>
      <c r="R68" s="273">
        <f t="shared" si="20"/>
        <v>9285000</v>
      </c>
    </row>
    <row r="69" spans="1:18" s="272" customFormat="1" x14ac:dyDescent="0.3">
      <c r="A69" s="352"/>
      <c r="B69" s="272" t="s">
        <v>83</v>
      </c>
      <c r="C69" s="273">
        <f t="shared" si="21"/>
        <v>9285000</v>
      </c>
      <c r="D69" s="273">
        <v>650000</v>
      </c>
      <c r="E69" s="273">
        <v>2500000</v>
      </c>
      <c r="F69" s="1">
        <v>500000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6370000</v>
      </c>
      <c r="Q69" s="274">
        <f t="shared" si="19"/>
        <v>2915000</v>
      </c>
      <c r="R69" s="273">
        <f t="shared" si="20"/>
        <v>10065000</v>
      </c>
    </row>
    <row r="70" spans="1:18" s="272" customFormat="1" x14ac:dyDescent="0.3">
      <c r="A70" s="352"/>
      <c r="B70" s="272" t="s">
        <v>84</v>
      </c>
      <c r="C70" s="273">
        <f t="shared" si="21"/>
        <v>10065000</v>
      </c>
      <c r="D70" s="273">
        <v>650000</v>
      </c>
      <c r="E70" s="273">
        <v>2500000</v>
      </c>
      <c r="F70" s="1">
        <v>500000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6370000</v>
      </c>
      <c r="Q70" s="274">
        <f t="shared" si="19"/>
        <v>3695000</v>
      </c>
      <c r="R70" s="273">
        <f t="shared" si="20"/>
        <v>10845000</v>
      </c>
    </row>
    <row r="71" spans="1:18" s="272" customFormat="1" x14ac:dyDescent="0.3">
      <c r="A71" s="352"/>
      <c r="B71" s="272" t="s">
        <v>85</v>
      </c>
      <c r="C71" s="273">
        <f t="shared" si="21"/>
        <v>10845000</v>
      </c>
      <c r="D71" s="273">
        <v>650000</v>
      </c>
      <c r="E71" s="273">
        <v>2500000</v>
      </c>
      <c r="F71" s="1">
        <v>500000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6770000</v>
      </c>
      <c r="Q71" s="274">
        <f t="shared" si="19"/>
        <v>4075000</v>
      </c>
      <c r="R71" s="273">
        <f t="shared" si="20"/>
        <v>11225000</v>
      </c>
    </row>
    <row r="72" spans="1:18" s="272" customFormat="1" x14ac:dyDescent="0.3">
      <c r="A72" s="352"/>
      <c r="B72" s="272" t="s">
        <v>86</v>
      </c>
      <c r="C72" s="273">
        <f t="shared" si="21"/>
        <v>11225000</v>
      </c>
      <c r="D72" s="273">
        <v>650000</v>
      </c>
      <c r="E72" s="273">
        <v>2500000</v>
      </c>
      <c r="F72" s="1">
        <v>500000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6370000</v>
      </c>
      <c r="Q72" s="274">
        <f t="shared" si="19"/>
        <v>4855000</v>
      </c>
      <c r="R72" s="273">
        <f t="shared" si="20"/>
        <v>12005000</v>
      </c>
    </row>
    <row r="73" spans="1:18" s="272" customFormat="1" x14ac:dyDescent="0.3">
      <c r="A73" s="352"/>
      <c r="B73" s="272" t="s">
        <v>87</v>
      </c>
      <c r="C73" s="273">
        <f t="shared" si="21"/>
        <v>12005000</v>
      </c>
      <c r="D73" s="273">
        <v>650000</v>
      </c>
      <c r="E73" s="273">
        <v>2500000</v>
      </c>
      <c r="F73" s="1">
        <v>500000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6770000</v>
      </c>
      <c r="Q73" s="274">
        <f t="shared" si="19"/>
        <v>5235000</v>
      </c>
      <c r="R73" s="273">
        <f t="shared" si="20"/>
        <v>12385000</v>
      </c>
    </row>
    <row r="74" spans="1:18" s="278" customFormat="1" ht="17.25" thickBot="1" x14ac:dyDescent="0.35">
      <c r="A74" s="353"/>
      <c r="B74" s="275" t="s">
        <v>88</v>
      </c>
      <c r="C74" s="276">
        <f t="shared" si="21"/>
        <v>12385000</v>
      </c>
      <c r="D74" s="276">
        <v>650000</v>
      </c>
      <c r="E74" s="276">
        <v>2500000</v>
      </c>
      <c r="F74" s="1">
        <v>500000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6370000</v>
      </c>
      <c r="Q74" s="277">
        <f t="shared" si="19"/>
        <v>6015000</v>
      </c>
      <c r="R74" s="276">
        <f t="shared" si="20"/>
        <v>13165000</v>
      </c>
    </row>
    <row r="75" spans="1:18" s="272" customFormat="1" x14ac:dyDescent="0.3">
      <c r="A75" s="351">
        <v>2029</v>
      </c>
      <c r="B75" s="272" t="s">
        <v>77</v>
      </c>
      <c r="C75" s="273">
        <f xml:space="preserve"> R74</f>
        <v>13165000</v>
      </c>
      <c r="D75" s="273">
        <v>0</v>
      </c>
      <c r="E75" s="273">
        <v>2500000</v>
      </c>
      <c r="F75" s="1">
        <v>500000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6120000</v>
      </c>
      <c r="Q75" s="279">
        <f t="shared" ref="Q75:Q86" si="23" xml:space="preserve"> C75 - P75</f>
        <v>7045000</v>
      </c>
      <c r="R75" s="273">
        <f xml:space="preserve"> 7150000 + Q75</f>
        <v>14195000</v>
      </c>
    </row>
    <row r="76" spans="1:18" s="272" customFormat="1" x14ac:dyDescent="0.3">
      <c r="A76" s="352"/>
      <c r="B76" s="272" t="s">
        <v>78</v>
      </c>
      <c r="C76" s="273">
        <f xml:space="preserve"> R75</f>
        <v>14195000</v>
      </c>
      <c r="D76" s="273">
        <v>650000</v>
      </c>
      <c r="E76" s="273">
        <v>2500000</v>
      </c>
      <c r="F76" s="1">
        <v>500000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6370000</v>
      </c>
      <c r="Q76" s="274">
        <f t="shared" si="23"/>
        <v>7825000</v>
      </c>
      <c r="R76" s="273">
        <f t="shared" ref="R76:R86" si="24" xml:space="preserve"> 7150000 + Q76</f>
        <v>14975000</v>
      </c>
    </row>
    <row r="77" spans="1:18" s="272" customFormat="1" x14ac:dyDescent="0.3">
      <c r="A77" s="352"/>
      <c r="B77" s="272" t="s">
        <v>79</v>
      </c>
      <c r="C77" s="273">
        <f t="shared" ref="C77:C86" si="25" xml:space="preserve"> R76</f>
        <v>14975000</v>
      </c>
      <c r="D77" s="273">
        <v>650000</v>
      </c>
      <c r="E77" s="273">
        <v>2500000</v>
      </c>
      <c r="F77" s="1">
        <v>500000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6370000</v>
      </c>
      <c r="Q77" s="274">
        <f t="shared" si="23"/>
        <v>8605000</v>
      </c>
      <c r="R77" s="273">
        <f t="shared" si="24"/>
        <v>15755000</v>
      </c>
    </row>
    <row r="78" spans="1:18" s="272" customFormat="1" x14ac:dyDescent="0.3">
      <c r="A78" s="352"/>
      <c r="B78" s="272" t="s">
        <v>80</v>
      </c>
      <c r="C78" s="273">
        <f t="shared" si="25"/>
        <v>15755000</v>
      </c>
      <c r="D78" s="273">
        <v>650000</v>
      </c>
      <c r="E78" s="273">
        <v>2500000</v>
      </c>
      <c r="F78" s="1">
        <v>500000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6370000</v>
      </c>
      <c r="Q78" s="274">
        <f t="shared" si="23"/>
        <v>9385000</v>
      </c>
      <c r="R78" s="273">
        <f t="shared" si="24"/>
        <v>16535000</v>
      </c>
    </row>
    <row r="79" spans="1:18" s="272" customFormat="1" x14ac:dyDescent="0.3">
      <c r="A79" s="352"/>
      <c r="B79" s="272" t="s">
        <v>81</v>
      </c>
      <c r="C79" s="273">
        <f t="shared" si="25"/>
        <v>16535000</v>
      </c>
      <c r="D79" s="273">
        <v>650000</v>
      </c>
      <c r="E79" s="273">
        <v>2500000</v>
      </c>
      <c r="F79" s="1">
        <v>500000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6770000</v>
      </c>
      <c r="Q79" s="274">
        <f t="shared" si="23"/>
        <v>9765000</v>
      </c>
      <c r="R79" s="273">
        <f t="shared" si="24"/>
        <v>16915000</v>
      </c>
    </row>
    <row r="80" spans="1:18" s="272" customFormat="1" x14ac:dyDescent="0.3">
      <c r="A80" s="352"/>
      <c r="B80" s="272" t="s">
        <v>82</v>
      </c>
      <c r="C80" s="273">
        <f t="shared" si="25"/>
        <v>16915000</v>
      </c>
      <c r="D80" s="273">
        <v>650000</v>
      </c>
      <c r="E80" s="273">
        <v>2500000</v>
      </c>
      <c r="F80" s="1">
        <v>500000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6370000</v>
      </c>
      <c r="Q80" s="274">
        <f t="shared" si="23"/>
        <v>10545000</v>
      </c>
      <c r="R80" s="273">
        <f t="shared" si="24"/>
        <v>17695000</v>
      </c>
    </row>
    <row r="81" spans="1:18" s="272" customFormat="1" x14ac:dyDescent="0.3">
      <c r="A81" s="352"/>
      <c r="B81" s="272" t="s">
        <v>83</v>
      </c>
      <c r="C81" s="273">
        <f t="shared" si="25"/>
        <v>17695000</v>
      </c>
      <c r="D81" s="273">
        <v>650000</v>
      </c>
      <c r="E81" s="273">
        <v>2500000</v>
      </c>
      <c r="F81" s="1">
        <v>500000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6370000</v>
      </c>
      <c r="Q81" s="274">
        <f t="shared" si="23"/>
        <v>11325000</v>
      </c>
      <c r="R81" s="273">
        <f t="shared" si="24"/>
        <v>18475000</v>
      </c>
    </row>
    <row r="82" spans="1:18" s="272" customFormat="1" x14ac:dyDescent="0.3">
      <c r="A82" s="352"/>
      <c r="B82" s="272" t="s">
        <v>84</v>
      </c>
      <c r="C82" s="273">
        <f t="shared" si="25"/>
        <v>18475000</v>
      </c>
      <c r="D82" s="273">
        <v>650000</v>
      </c>
      <c r="E82" s="273">
        <v>2500000</v>
      </c>
      <c r="F82" s="1">
        <v>500000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6370000</v>
      </c>
      <c r="Q82" s="274">
        <f t="shared" si="23"/>
        <v>12105000</v>
      </c>
      <c r="R82" s="273">
        <f t="shared" si="24"/>
        <v>19255000</v>
      </c>
    </row>
    <row r="83" spans="1:18" s="272" customFormat="1" x14ac:dyDescent="0.3">
      <c r="A83" s="352"/>
      <c r="B83" s="272" t="s">
        <v>85</v>
      </c>
      <c r="C83" s="273">
        <f t="shared" si="25"/>
        <v>19255000</v>
      </c>
      <c r="D83" s="273">
        <v>650000</v>
      </c>
      <c r="E83" s="273">
        <v>2500000</v>
      </c>
      <c r="F83" s="1">
        <v>500000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6770000</v>
      </c>
      <c r="Q83" s="274">
        <f t="shared" si="23"/>
        <v>12485000</v>
      </c>
      <c r="R83" s="273">
        <f t="shared" si="24"/>
        <v>19635000</v>
      </c>
    </row>
    <row r="84" spans="1:18" s="272" customFormat="1" x14ac:dyDescent="0.3">
      <c r="A84" s="352"/>
      <c r="B84" s="272" t="s">
        <v>86</v>
      </c>
      <c r="C84" s="273">
        <f t="shared" si="25"/>
        <v>19635000</v>
      </c>
      <c r="D84" s="273">
        <v>650000</v>
      </c>
      <c r="E84" s="273">
        <v>2500000</v>
      </c>
      <c r="F84" s="1">
        <v>500000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6370000</v>
      </c>
      <c r="Q84" s="274">
        <f t="shared" si="23"/>
        <v>13265000</v>
      </c>
      <c r="R84" s="273">
        <f t="shared" si="24"/>
        <v>20415000</v>
      </c>
    </row>
    <row r="85" spans="1:18" s="272" customFormat="1" x14ac:dyDescent="0.3">
      <c r="A85" s="352"/>
      <c r="B85" s="272" t="s">
        <v>87</v>
      </c>
      <c r="C85" s="273">
        <f t="shared" si="25"/>
        <v>20415000</v>
      </c>
      <c r="D85" s="273">
        <v>650000</v>
      </c>
      <c r="E85" s="273">
        <v>2500000</v>
      </c>
      <c r="F85" s="1">
        <v>500000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6770000</v>
      </c>
      <c r="Q85" s="274">
        <f t="shared" si="23"/>
        <v>13645000</v>
      </c>
      <c r="R85" s="273">
        <f t="shared" si="24"/>
        <v>20795000</v>
      </c>
    </row>
    <row r="86" spans="1:18" s="278" customFormat="1" ht="17.25" thickBot="1" x14ac:dyDescent="0.35">
      <c r="A86" s="353"/>
      <c r="B86" s="275" t="s">
        <v>88</v>
      </c>
      <c r="C86" s="276">
        <f t="shared" si="25"/>
        <v>20795000</v>
      </c>
      <c r="D86" s="276">
        <v>650000</v>
      </c>
      <c r="E86" s="276">
        <v>2500000</v>
      </c>
      <c r="F86" s="1">
        <v>500000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6370000</v>
      </c>
      <c r="Q86" s="277">
        <f t="shared" si="23"/>
        <v>14425000</v>
      </c>
      <c r="R86" s="276">
        <f t="shared" si="24"/>
        <v>21575000</v>
      </c>
    </row>
    <row r="87" spans="1:18" s="272" customFormat="1" x14ac:dyDescent="0.3">
      <c r="A87" s="351">
        <v>2030</v>
      </c>
      <c r="B87" s="272" t="s">
        <v>77</v>
      </c>
      <c r="C87" s="273">
        <f xml:space="preserve"> R86</f>
        <v>21575000</v>
      </c>
      <c r="D87" s="273">
        <v>0</v>
      </c>
      <c r="E87" s="273">
        <v>2500000</v>
      </c>
      <c r="F87" s="1">
        <v>500000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6120000</v>
      </c>
      <c r="Q87" s="279">
        <f t="shared" ref="Q87:Q98" si="27" xml:space="preserve"> C87 - P87</f>
        <v>15455000</v>
      </c>
      <c r="R87" s="273">
        <f xml:space="preserve"> 7150000 + Q87</f>
        <v>22605000</v>
      </c>
    </row>
    <row r="88" spans="1:18" s="272" customFormat="1" x14ac:dyDescent="0.3">
      <c r="A88" s="352"/>
      <c r="B88" s="272" t="s">
        <v>78</v>
      </c>
      <c r="C88" s="273">
        <f xml:space="preserve"> R87</f>
        <v>22605000</v>
      </c>
      <c r="D88" s="273">
        <v>650000</v>
      </c>
      <c r="E88" s="273">
        <v>2500000</v>
      </c>
      <c r="F88" s="1">
        <v>500000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6370000</v>
      </c>
      <c r="Q88" s="274">
        <f t="shared" si="27"/>
        <v>16235000</v>
      </c>
      <c r="R88" s="273">
        <f t="shared" ref="R88:R98" si="28" xml:space="preserve"> 7150000 + Q88</f>
        <v>23385000</v>
      </c>
    </row>
    <row r="89" spans="1:18" s="272" customFormat="1" x14ac:dyDescent="0.3">
      <c r="A89" s="352"/>
      <c r="B89" s="272" t="s">
        <v>79</v>
      </c>
      <c r="C89" s="273">
        <f t="shared" ref="C89:C98" si="29" xml:space="preserve"> R88</f>
        <v>23385000</v>
      </c>
      <c r="D89" s="273">
        <v>650000</v>
      </c>
      <c r="E89" s="273">
        <v>2500000</v>
      </c>
      <c r="F89" s="1">
        <v>500000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6370000</v>
      </c>
      <c r="Q89" s="274">
        <f t="shared" si="27"/>
        <v>17015000</v>
      </c>
      <c r="R89" s="273">
        <f t="shared" si="28"/>
        <v>24165000</v>
      </c>
    </row>
    <row r="90" spans="1:18" s="272" customFormat="1" x14ac:dyDescent="0.3">
      <c r="A90" s="352"/>
      <c r="B90" s="272" t="s">
        <v>80</v>
      </c>
      <c r="C90" s="273">
        <f t="shared" si="29"/>
        <v>24165000</v>
      </c>
      <c r="D90" s="273">
        <v>650000</v>
      </c>
      <c r="E90" s="273">
        <v>2500000</v>
      </c>
      <c r="F90" s="1">
        <v>500000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6370000</v>
      </c>
      <c r="Q90" s="274">
        <f t="shared" si="27"/>
        <v>17795000</v>
      </c>
      <c r="R90" s="273">
        <f t="shared" si="28"/>
        <v>24945000</v>
      </c>
    </row>
    <row r="91" spans="1:18" s="272" customFormat="1" x14ac:dyDescent="0.3">
      <c r="A91" s="352"/>
      <c r="B91" s="272" t="s">
        <v>81</v>
      </c>
      <c r="C91" s="273">
        <f t="shared" si="29"/>
        <v>24945000</v>
      </c>
      <c r="D91" s="273">
        <v>650000</v>
      </c>
      <c r="E91" s="273">
        <v>2500000</v>
      </c>
      <c r="F91" s="1">
        <v>500000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6770000</v>
      </c>
      <c r="Q91" s="274">
        <f t="shared" si="27"/>
        <v>18175000</v>
      </c>
      <c r="R91" s="273">
        <f t="shared" si="28"/>
        <v>25325000</v>
      </c>
    </row>
    <row r="92" spans="1:18" s="272" customFormat="1" x14ac:dyDescent="0.3">
      <c r="A92" s="352"/>
      <c r="B92" s="272" t="s">
        <v>82</v>
      </c>
      <c r="C92" s="273">
        <f t="shared" si="29"/>
        <v>25325000</v>
      </c>
      <c r="D92" s="273">
        <v>650000</v>
      </c>
      <c r="E92" s="273">
        <v>2500000</v>
      </c>
      <c r="F92" s="1">
        <v>500000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6370000</v>
      </c>
      <c r="Q92" s="274">
        <f t="shared" si="27"/>
        <v>18955000</v>
      </c>
      <c r="R92" s="273">
        <f t="shared" si="28"/>
        <v>26105000</v>
      </c>
    </row>
    <row r="93" spans="1:18" s="272" customFormat="1" x14ac:dyDescent="0.3">
      <c r="A93" s="352"/>
      <c r="B93" s="272" t="s">
        <v>83</v>
      </c>
      <c r="C93" s="273">
        <f t="shared" si="29"/>
        <v>26105000</v>
      </c>
      <c r="D93" s="273">
        <v>650000</v>
      </c>
      <c r="E93" s="273">
        <v>2500000</v>
      </c>
      <c r="F93" s="1">
        <v>500000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6370000</v>
      </c>
      <c r="Q93" s="274">
        <f t="shared" si="27"/>
        <v>19735000</v>
      </c>
      <c r="R93" s="273">
        <f t="shared" si="28"/>
        <v>26885000</v>
      </c>
    </row>
    <row r="94" spans="1:18" s="272" customFormat="1" x14ac:dyDescent="0.3">
      <c r="A94" s="352"/>
      <c r="B94" s="272" t="s">
        <v>84</v>
      </c>
      <c r="C94" s="273">
        <f t="shared" si="29"/>
        <v>26885000</v>
      </c>
      <c r="D94" s="273">
        <v>650000</v>
      </c>
      <c r="E94" s="273">
        <v>2500000</v>
      </c>
      <c r="F94" s="1">
        <v>500000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6370000</v>
      </c>
      <c r="Q94" s="274">
        <f t="shared" si="27"/>
        <v>20515000</v>
      </c>
      <c r="R94" s="273">
        <f t="shared" si="28"/>
        <v>27665000</v>
      </c>
    </row>
    <row r="95" spans="1:18" s="272" customFormat="1" x14ac:dyDescent="0.3">
      <c r="A95" s="352"/>
      <c r="B95" s="272" t="s">
        <v>85</v>
      </c>
      <c r="C95" s="273">
        <f t="shared" si="29"/>
        <v>27665000</v>
      </c>
      <c r="D95" s="273">
        <v>650000</v>
      </c>
      <c r="E95" s="273">
        <v>2500000</v>
      </c>
      <c r="F95" s="1">
        <v>500000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6770000</v>
      </c>
      <c r="Q95" s="274">
        <f t="shared" si="27"/>
        <v>20895000</v>
      </c>
      <c r="R95" s="273">
        <f t="shared" si="28"/>
        <v>28045000</v>
      </c>
    </row>
    <row r="96" spans="1:18" s="272" customFormat="1" x14ac:dyDescent="0.3">
      <c r="A96" s="352"/>
      <c r="B96" s="272" t="s">
        <v>86</v>
      </c>
      <c r="C96" s="273">
        <f t="shared" si="29"/>
        <v>28045000</v>
      </c>
      <c r="D96" s="273">
        <v>650000</v>
      </c>
      <c r="E96" s="273">
        <v>2500000</v>
      </c>
      <c r="F96" s="1">
        <v>500000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6370000</v>
      </c>
      <c r="Q96" s="274">
        <f t="shared" si="27"/>
        <v>21675000</v>
      </c>
      <c r="R96" s="273">
        <f t="shared" si="28"/>
        <v>28825000</v>
      </c>
    </row>
    <row r="97" spans="1:18" s="272" customFormat="1" x14ac:dyDescent="0.3">
      <c r="A97" s="352"/>
      <c r="B97" s="272" t="s">
        <v>87</v>
      </c>
      <c r="C97" s="273">
        <f t="shared" si="29"/>
        <v>28825000</v>
      </c>
      <c r="D97" s="273">
        <v>650000</v>
      </c>
      <c r="E97" s="273">
        <v>2500000</v>
      </c>
      <c r="F97" s="1">
        <v>500000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6770000</v>
      </c>
      <c r="Q97" s="274">
        <f t="shared" si="27"/>
        <v>22055000</v>
      </c>
      <c r="R97" s="273">
        <f t="shared" si="28"/>
        <v>29205000</v>
      </c>
    </row>
    <row r="98" spans="1:18" s="278" customFormat="1" ht="17.25" thickBot="1" x14ac:dyDescent="0.35">
      <c r="A98" s="353"/>
      <c r="B98" s="275" t="s">
        <v>88</v>
      </c>
      <c r="C98" s="276">
        <f t="shared" si="29"/>
        <v>29205000</v>
      </c>
      <c r="D98" s="276">
        <v>650000</v>
      </c>
      <c r="E98" s="276">
        <v>2500000</v>
      </c>
      <c r="F98" s="1">
        <v>500000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6370000</v>
      </c>
      <c r="Q98" s="277">
        <f t="shared" si="27"/>
        <v>22835000</v>
      </c>
      <c r="R98" s="276">
        <f t="shared" si="28"/>
        <v>29985000</v>
      </c>
    </row>
    <row r="99" spans="1:18" s="272" customFormat="1" x14ac:dyDescent="0.3">
      <c r="A99" s="351">
        <v>2031</v>
      </c>
      <c r="B99" s="272" t="s">
        <v>77</v>
      </c>
      <c r="C99" s="273">
        <f xml:space="preserve"> R98</f>
        <v>29985000</v>
      </c>
      <c r="D99" s="273">
        <v>0</v>
      </c>
      <c r="E99" s="273">
        <v>2500000</v>
      </c>
      <c r="F99" s="1">
        <v>500000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6120000</v>
      </c>
      <c r="Q99" s="279">
        <f t="shared" ref="Q99:Q110" si="31" xml:space="preserve"> C99 - P99</f>
        <v>23865000</v>
      </c>
      <c r="R99" s="273">
        <f xml:space="preserve"> 7150000 + Q99</f>
        <v>31015000</v>
      </c>
    </row>
    <row r="100" spans="1:18" s="272" customFormat="1" x14ac:dyDescent="0.3">
      <c r="A100" s="352"/>
      <c r="B100" s="272" t="s">
        <v>78</v>
      </c>
      <c r="C100" s="273">
        <f xml:space="preserve"> R99</f>
        <v>31015000</v>
      </c>
      <c r="D100" s="273">
        <v>650000</v>
      </c>
      <c r="E100" s="273">
        <v>2500000</v>
      </c>
      <c r="F100" s="1">
        <v>500000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6370000</v>
      </c>
      <c r="Q100" s="274">
        <f t="shared" si="31"/>
        <v>24645000</v>
      </c>
      <c r="R100" s="273">
        <f t="shared" ref="R100:R110" si="32" xml:space="preserve"> 7150000 + Q100</f>
        <v>31795000</v>
      </c>
    </row>
    <row r="101" spans="1:18" s="272" customFormat="1" x14ac:dyDescent="0.3">
      <c r="A101" s="352"/>
      <c r="B101" s="272" t="s">
        <v>79</v>
      </c>
      <c r="C101" s="273">
        <f t="shared" ref="C101:C110" si="33" xml:space="preserve"> R100</f>
        <v>31795000</v>
      </c>
      <c r="D101" s="273">
        <v>650000</v>
      </c>
      <c r="E101" s="273">
        <v>2500000</v>
      </c>
      <c r="F101" s="1">
        <v>500000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6370000</v>
      </c>
      <c r="Q101" s="274">
        <f t="shared" si="31"/>
        <v>25425000</v>
      </c>
      <c r="R101" s="273">
        <f t="shared" si="32"/>
        <v>32575000</v>
      </c>
    </row>
    <row r="102" spans="1:18" s="272" customFormat="1" x14ac:dyDescent="0.3">
      <c r="A102" s="352"/>
      <c r="B102" s="272" t="s">
        <v>80</v>
      </c>
      <c r="C102" s="273">
        <f t="shared" si="33"/>
        <v>32575000</v>
      </c>
      <c r="D102" s="273">
        <v>650000</v>
      </c>
      <c r="E102" s="273">
        <v>2500000</v>
      </c>
      <c r="F102" s="1">
        <v>500000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6370000</v>
      </c>
      <c r="Q102" s="274">
        <f t="shared" si="31"/>
        <v>26205000</v>
      </c>
      <c r="R102" s="273">
        <f t="shared" si="32"/>
        <v>33355000</v>
      </c>
    </row>
    <row r="103" spans="1:18" s="272" customFormat="1" x14ac:dyDescent="0.3">
      <c r="A103" s="352"/>
      <c r="B103" s="272" t="s">
        <v>81</v>
      </c>
      <c r="C103" s="273">
        <f t="shared" si="33"/>
        <v>33355000</v>
      </c>
      <c r="D103" s="273">
        <v>650000</v>
      </c>
      <c r="E103" s="273">
        <v>2500000</v>
      </c>
      <c r="F103" s="1">
        <v>500000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6770000</v>
      </c>
      <c r="Q103" s="274">
        <f t="shared" si="31"/>
        <v>26585000</v>
      </c>
      <c r="R103" s="273">
        <f t="shared" si="32"/>
        <v>33735000</v>
      </c>
    </row>
    <row r="104" spans="1:18" s="272" customFormat="1" x14ac:dyDescent="0.3">
      <c r="A104" s="352"/>
      <c r="B104" s="272" t="s">
        <v>82</v>
      </c>
      <c r="C104" s="273">
        <f t="shared" si="33"/>
        <v>33735000</v>
      </c>
      <c r="D104" s="273">
        <v>650000</v>
      </c>
      <c r="E104" s="273">
        <v>2500000</v>
      </c>
      <c r="F104" s="1">
        <v>500000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6370000</v>
      </c>
      <c r="Q104" s="274">
        <f t="shared" si="31"/>
        <v>27365000</v>
      </c>
      <c r="R104" s="273">
        <f t="shared" si="32"/>
        <v>34515000</v>
      </c>
    </row>
    <row r="105" spans="1:18" s="272" customFormat="1" x14ac:dyDescent="0.3">
      <c r="A105" s="352"/>
      <c r="B105" s="272" t="s">
        <v>83</v>
      </c>
      <c r="C105" s="273">
        <f t="shared" si="33"/>
        <v>34515000</v>
      </c>
      <c r="D105" s="273">
        <v>650000</v>
      </c>
      <c r="E105" s="273">
        <v>2500000</v>
      </c>
      <c r="F105" s="1">
        <v>500000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6370000</v>
      </c>
      <c r="Q105" s="274">
        <f t="shared" si="31"/>
        <v>28145000</v>
      </c>
      <c r="R105" s="273">
        <f t="shared" si="32"/>
        <v>35295000</v>
      </c>
    </row>
    <row r="106" spans="1:18" s="272" customFormat="1" x14ac:dyDescent="0.3">
      <c r="A106" s="352"/>
      <c r="B106" s="272" t="s">
        <v>84</v>
      </c>
      <c r="C106" s="273">
        <f t="shared" si="33"/>
        <v>35295000</v>
      </c>
      <c r="D106" s="273">
        <v>650000</v>
      </c>
      <c r="E106" s="273">
        <v>2500000</v>
      </c>
      <c r="F106" s="1">
        <v>500000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6370000</v>
      </c>
      <c r="Q106" s="274">
        <f t="shared" si="31"/>
        <v>28925000</v>
      </c>
      <c r="R106" s="273">
        <f t="shared" si="32"/>
        <v>36075000</v>
      </c>
    </row>
    <row r="107" spans="1:18" s="272" customFormat="1" x14ac:dyDescent="0.3">
      <c r="A107" s="352"/>
      <c r="B107" s="272" t="s">
        <v>85</v>
      </c>
      <c r="C107" s="273">
        <f t="shared" si="33"/>
        <v>36075000</v>
      </c>
      <c r="D107" s="273">
        <v>650000</v>
      </c>
      <c r="E107" s="273">
        <v>2500000</v>
      </c>
      <c r="F107" s="1">
        <v>500000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6770000</v>
      </c>
      <c r="Q107" s="274">
        <f t="shared" si="31"/>
        <v>29305000</v>
      </c>
      <c r="R107" s="273">
        <f t="shared" si="32"/>
        <v>36455000</v>
      </c>
    </row>
    <row r="108" spans="1:18" s="272" customFormat="1" x14ac:dyDescent="0.3">
      <c r="A108" s="352"/>
      <c r="B108" s="272" t="s">
        <v>86</v>
      </c>
      <c r="C108" s="273">
        <f t="shared" si="33"/>
        <v>36455000</v>
      </c>
      <c r="D108" s="273">
        <v>650000</v>
      </c>
      <c r="E108" s="273">
        <v>2500000</v>
      </c>
      <c r="F108" s="1">
        <v>500000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6370000</v>
      </c>
      <c r="Q108" s="274">
        <f t="shared" si="31"/>
        <v>30085000</v>
      </c>
      <c r="R108" s="273">
        <f t="shared" si="32"/>
        <v>37235000</v>
      </c>
    </row>
    <row r="109" spans="1:18" s="272" customFormat="1" x14ac:dyDescent="0.3">
      <c r="A109" s="352"/>
      <c r="B109" s="272" t="s">
        <v>87</v>
      </c>
      <c r="C109" s="273">
        <f t="shared" si="33"/>
        <v>37235000</v>
      </c>
      <c r="D109" s="273">
        <v>650000</v>
      </c>
      <c r="E109" s="273">
        <v>2500000</v>
      </c>
      <c r="F109" s="1">
        <v>500000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6770000</v>
      </c>
      <c r="Q109" s="274">
        <f t="shared" si="31"/>
        <v>30465000</v>
      </c>
      <c r="R109" s="273">
        <f t="shared" si="32"/>
        <v>37615000</v>
      </c>
    </row>
    <row r="110" spans="1:18" s="278" customFormat="1" ht="17.25" thickBot="1" x14ac:dyDescent="0.35">
      <c r="A110" s="353"/>
      <c r="B110" s="275" t="s">
        <v>88</v>
      </c>
      <c r="C110" s="276">
        <f t="shared" si="33"/>
        <v>37615000</v>
      </c>
      <c r="D110" s="276">
        <v>650000</v>
      </c>
      <c r="E110" s="276">
        <v>2500000</v>
      </c>
      <c r="F110" s="1">
        <v>500000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6370000</v>
      </c>
      <c r="Q110" s="277">
        <f t="shared" si="31"/>
        <v>31245000</v>
      </c>
      <c r="R110" s="276">
        <f t="shared" si="32"/>
        <v>38395000</v>
      </c>
    </row>
    <row r="111" spans="1:18" s="272" customFormat="1" x14ac:dyDescent="0.3">
      <c r="A111" s="351">
        <v>2032</v>
      </c>
      <c r="B111" s="272" t="s">
        <v>77</v>
      </c>
      <c r="C111" s="273">
        <f xml:space="preserve"> R110</f>
        <v>38395000</v>
      </c>
      <c r="D111" s="273">
        <v>0</v>
      </c>
      <c r="E111" s="273">
        <v>2500000</v>
      </c>
      <c r="F111" s="1">
        <v>500000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6120000</v>
      </c>
      <c r="Q111" s="279">
        <f t="shared" ref="Q111:Q122" si="35" xml:space="preserve"> C111 - P111</f>
        <v>32275000</v>
      </c>
      <c r="R111" s="273">
        <f xml:space="preserve"> 7150000 + Q111</f>
        <v>39425000</v>
      </c>
    </row>
    <row r="112" spans="1:18" s="272" customFormat="1" x14ac:dyDescent="0.3">
      <c r="A112" s="352"/>
      <c r="B112" s="272" t="s">
        <v>78</v>
      </c>
      <c r="C112" s="273">
        <f xml:space="preserve"> R111</f>
        <v>39425000</v>
      </c>
      <c r="D112" s="273">
        <v>650000</v>
      </c>
      <c r="E112" s="273">
        <v>2500000</v>
      </c>
      <c r="F112" s="1">
        <v>500000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6370000</v>
      </c>
      <c r="Q112" s="274">
        <f t="shared" si="35"/>
        <v>33055000</v>
      </c>
      <c r="R112" s="273">
        <f t="shared" ref="R112:R122" si="36" xml:space="preserve"> 7150000 + Q112</f>
        <v>40205000</v>
      </c>
    </row>
    <row r="113" spans="1:18" s="272" customFormat="1" x14ac:dyDescent="0.3">
      <c r="A113" s="352"/>
      <c r="B113" s="272" t="s">
        <v>79</v>
      </c>
      <c r="C113" s="273">
        <f t="shared" ref="C113:C122" si="37" xml:space="preserve"> R112</f>
        <v>40205000</v>
      </c>
      <c r="D113" s="273">
        <v>650000</v>
      </c>
      <c r="E113" s="273">
        <v>2500000</v>
      </c>
      <c r="F113" s="1">
        <v>500000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6370000</v>
      </c>
      <c r="Q113" s="274">
        <f t="shared" si="35"/>
        <v>33835000</v>
      </c>
      <c r="R113" s="273">
        <f t="shared" si="36"/>
        <v>40985000</v>
      </c>
    </row>
    <row r="114" spans="1:18" s="272" customFormat="1" x14ac:dyDescent="0.3">
      <c r="A114" s="352"/>
      <c r="B114" s="272" t="s">
        <v>80</v>
      </c>
      <c r="C114" s="273">
        <f t="shared" si="37"/>
        <v>40985000</v>
      </c>
      <c r="D114" s="273">
        <v>650000</v>
      </c>
      <c r="E114" s="273">
        <v>2500000</v>
      </c>
      <c r="F114" s="1">
        <v>500000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6370000</v>
      </c>
      <c r="Q114" s="274">
        <f t="shared" si="35"/>
        <v>34615000</v>
      </c>
      <c r="R114" s="273">
        <f t="shared" si="36"/>
        <v>41765000</v>
      </c>
    </row>
    <row r="115" spans="1:18" s="272" customFormat="1" x14ac:dyDescent="0.3">
      <c r="A115" s="352"/>
      <c r="B115" s="272" t="s">
        <v>81</v>
      </c>
      <c r="C115" s="273">
        <f t="shared" si="37"/>
        <v>41765000</v>
      </c>
      <c r="D115" s="273">
        <v>650000</v>
      </c>
      <c r="E115" s="273">
        <v>2500000</v>
      </c>
      <c r="F115" s="1">
        <v>500000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6770000</v>
      </c>
      <c r="Q115" s="274">
        <f t="shared" si="35"/>
        <v>34995000</v>
      </c>
      <c r="R115" s="273">
        <f t="shared" si="36"/>
        <v>42145000</v>
      </c>
    </row>
    <row r="116" spans="1:18" s="272" customFormat="1" x14ac:dyDescent="0.3">
      <c r="A116" s="352"/>
      <c r="B116" s="272" t="s">
        <v>82</v>
      </c>
      <c r="C116" s="273">
        <f t="shared" si="37"/>
        <v>42145000</v>
      </c>
      <c r="D116" s="273">
        <v>650000</v>
      </c>
      <c r="E116" s="273">
        <v>2500000</v>
      </c>
      <c r="F116" s="1">
        <v>500000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6370000</v>
      </c>
      <c r="Q116" s="274">
        <f t="shared" si="35"/>
        <v>35775000</v>
      </c>
      <c r="R116" s="273">
        <f t="shared" si="36"/>
        <v>42925000</v>
      </c>
    </row>
    <row r="117" spans="1:18" s="272" customFormat="1" x14ac:dyDescent="0.3">
      <c r="A117" s="352"/>
      <c r="B117" s="272" t="s">
        <v>83</v>
      </c>
      <c r="C117" s="273">
        <f t="shared" si="37"/>
        <v>42925000</v>
      </c>
      <c r="D117" s="273">
        <v>650000</v>
      </c>
      <c r="E117" s="273">
        <v>2500000</v>
      </c>
      <c r="F117" s="1">
        <v>500000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6370000</v>
      </c>
      <c r="Q117" s="274">
        <f t="shared" si="35"/>
        <v>36555000</v>
      </c>
      <c r="R117" s="273">
        <f t="shared" si="36"/>
        <v>43705000</v>
      </c>
    </row>
    <row r="118" spans="1:18" s="272" customFormat="1" x14ac:dyDescent="0.3">
      <c r="A118" s="352"/>
      <c r="B118" s="272" t="s">
        <v>84</v>
      </c>
      <c r="C118" s="273">
        <f t="shared" si="37"/>
        <v>43705000</v>
      </c>
      <c r="D118" s="273">
        <v>650000</v>
      </c>
      <c r="E118" s="273">
        <v>2500000</v>
      </c>
      <c r="F118" s="1">
        <v>500000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6370000</v>
      </c>
      <c r="Q118" s="274">
        <f t="shared" si="35"/>
        <v>37335000</v>
      </c>
      <c r="R118" s="273">
        <f t="shared" si="36"/>
        <v>44485000</v>
      </c>
    </row>
    <row r="119" spans="1:18" s="272" customFormat="1" x14ac:dyDescent="0.3">
      <c r="A119" s="352"/>
      <c r="B119" s="272" t="s">
        <v>85</v>
      </c>
      <c r="C119" s="273">
        <f t="shared" si="37"/>
        <v>44485000</v>
      </c>
      <c r="D119" s="273">
        <v>650000</v>
      </c>
      <c r="E119" s="273">
        <v>2500000</v>
      </c>
      <c r="F119" s="1">
        <v>500000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6770000</v>
      </c>
      <c r="Q119" s="274">
        <f t="shared" si="35"/>
        <v>37715000</v>
      </c>
      <c r="R119" s="273">
        <f t="shared" si="36"/>
        <v>44865000</v>
      </c>
    </row>
    <row r="120" spans="1:18" s="272" customFormat="1" x14ac:dyDescent="0.3">
      <c r="A120" s="352"/>
      <c r="B120" s="272" t="s">
        <v>86</v>
      </c>
      <c r="C120" s="273">
        <f t="shared" si="37"/>
        <v>44865000</v>
      </c>
      <c r="D120" s="273">
        <v>650000</v>
      </c>
      <c r="E120" s="273">
        <v>2500000</v>
      </c>
      <c r="F120" s="1">
        <v>500000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6370000</v>
      </c>
      <c r="Q120" s="274">
        <f t="shared" si="35"/>
        <v>38495000</v>
      </c>
      <c r="R120" s="273">
        <f t="shared" si="36"/>
        <v>45645000</v>
      </c>
    </row>
    <row r="121" spans="1:18" s="272" customFormat="1" x14ac:dyDescent="0.3">
      <c r="A121" s="352"/>
      <c r="B121" s="272" t="s">
        <v>87</v>
      </c>
      <c r="C121" s="273">
        <f t="shared" si="37"/>
        <v>45645000</v>
      </c>
      <c r="D121" s="273">
        <v>650000</v>
      </c>
      <c r="E121" s="273">
        <v>2500000</v>
      </c>
      <c r="F121" s="1">
        <v>500000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6770000</v>
      </c>
      <c r="Q121" s="274">
        <f t="shared" si="35"/>
        <v>38875000</v>
      </c>
      <c r="R121" s="273">
        <f t="shared" si="36"/>
        <v>46025000</v>
      </c>
    </row>
    <row r="122" spans="1:18" s="278" customFormat="1" ht="17.25" thickBot="1" x14ac:dyDescent="0.35">
      <c r="A122" s="353"/>
      <c r="B122" s="275" t="s">
        <v>88</v>
      </c>
      <c r="C122" s="276">
        <f t="shared" si="37"/>
        <v>46025000</v>
      </c>
      <c r="D122" s="276">
        <v>650000</v>
      </c>
      <c r="E122" s="276">
        <v>2500000</v>
      </c>
      <c r="F122" s="1">
        <v>500000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6370000</v>
      </c>
      <c r="Q122" s="277">
        <f t="shared" si="35"/>
        <v>39655000</v>
      </c>
      <c r="R122" s="276">
        <f t="shared" si="36"/>
        <v>46805000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opLeftCell="A37" workbookViewId="0">
      <selection activeCell="A57" sqref="A46:XFD57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40" t="s">
        <v>41</v>
      </c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3:14" x14ac:dyDescent="0.3"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75">
        <f xml:space="preserve"> D22 + E22 + F22 + G22</f>
        <v>18921448</v>
      </c>
      <c r="E23" s="376"/>
      <c r="F23" s="376"/>
      <c r="G23" s="376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77">
        <f xml:space="preserve"> D23 / I23 * 100</f>
        <v>84.996483606996279</v>
      </c>
      <c r="E24" s="378"/>
      <c r="F24" s="378"/>
      <c r="G24" s="379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68" t="s">
        <v>123</v>
      </c>
      <c r="C27" s="370" t="s">
        <v>139</v>
      </c>
      <c r="D27" s="380" t="s">
        <v>121</v>
      </c>
      <c r="E27" s="381"/>
      <c r="F27" s="382"/>
      <c r="G27" s="368" t="s">
        <v>126</v>
      </c>
      <c r="H27" s="372" t="s">
        <v>142</v>
      </c>
      <c r="I27" s="383" t="s">
        <v>119</v>
      </c>
      <c r="J27" s="368" t="s">
        <v>129</v>
      </c>
      <c r="K27" s="368" t="s">
        <v>140</v>
      </c>
    </row>
    <row r="28" spans="2:12" ht="17.25" thickBot="1" x14ac:dyDescent="0.35">
      <c r="B28" s="369"/>
      <c r="C28" s="371"/>
      <c r="D28" s="368" t="s">
        <v>120</v>
      </c>
      <c r="E28" s="372" t="s">
        <v>125</v>
      </c>
      <c r="F28" s="373" t="s">
        <v>128</v>
      </c>
      <c r="G28" s="369"/>
      <c r="H28" s="369"/>
      <c r="I28" s="384"/>
      <c r="J28" s="369"/>
      <c r="K28" s="369"/>
    </row>
    <row r="29" spans="2:12" ht="37.5" customHeight="1" thickBot="1" x14ac:dyDescent="0.35">
      <c r="B29" s="369"/>
      <c r="C29" s="371"/>
      <c r="D29" s="369"/>
      <c r="E29" s="369"/>
      <c r="F29" s="374"/>
      <c r="G29" s="369"/>
      <c r="H29" s="369"/>
      <c r="I29" s="260" t="s">
        <v>122</v>
      </c>
      <c r="J29" s="385"/>
      <c r="K29" s="385"/>
    </row>
    <row r="30" spans="2:12" x14ac:dyDescent="0.3">
      <c r="B30" s="354" t="s">
        <v>124</v>
      </c>
      <c r="C30" s="364">
        <v>521300000000</v>
      </c>
      <c r="D30" s="263">
        <v>521300000000</v>
      </c>
      <c r="E30" s="262">
        <v>0.46</v>
      </c>
      <c r="F30" s="264">
        <v>10.81</v>
      </c>
      <c r="G30" s="359">
        <f xml:space="preserve"> C30 + D31</f>
        <v>22182978723.404297</v>
      </c>
      <c r="H30" s="364">
        <v>65480000</v>
      </c>
      <c r="I30" s="366">
        <f xml:space="preserve"> G30 / H30</f>
        <v>338.77487360116521</v>
      </c>
      <c r="J30" s="357" t="s">
        <v>127</v>
      </c>
      <c r="K30" s="359">
        <f xml:space="preserve"> D30 / H30</f>
        <v>7961.2095296273674</v>
      </c>
    </row>
    <row r="31" spans="2:12" ht="17.25" thickBot="1" x14ac:dyDescent="0.35">
      <c r="B31" s="356"/>
      <c r="C31" s="365"/>
      <c r="D31" s="361">
        <f xml:space="preserve"> (D30 * (E30 - F30)) / F30</f>
        <v>-499117021276.5957</v>
      </c>
      <c r="E31" s="362"/>
      <c r="F31" s="363"/>
      <c r="G31" s="356"/>
      <c r="H31" s="365"/>
      <c r="I31" s="367"/>
      <c r="J31" s="358"/>
      <c r="K31" s="360"/>
    </row>
    <row r="32" spans="2:12" x14ac:dyDescent="0.3">
      <c r="B32" s="354" t="s">
        <v>138</v>
      </c>
      <c r="C32" s="364">
        <v>4679754000</v>
      </c>
      <c r="D32" s="263">
        <v>4679754000</v>
      </c>
      <c r="E32" s="262">
        <v>0</v>
      </c>
      <c r="F32" s="264">
        <v>10.81</v>
      </c>
      <c r="G32" s="359">
        <f xml:space="preserve"> C32 + D33</f>
        <v>0</v>
      </c>
      <c r="H32" s="364">
        <v>583000000</v>
      </c>
      <c r="I32" s="366">
        <f xml:space="preserve"> G32 / H32</f>
        <v>0</v>
      </c>
      <c r="J32" s="357" t="s">
        <v>127</v>
      </c>
      <c r="K32" s="359">
        <f xml:space="preserve"> D32 / H32</f>
        <v>8.0270222984562611</v>
      </c>
    </row>
    <row r="33" spans="1:11" ht="17.25" thickBot="1" x14ac:dyDescent="0.35">
      <c r="B33" s="356"/>
      <c r="C33" s="365"/>
      <c r="D33" s="361">
        <f xml:space="preserve"> (D32 * (E32 - F32)) / F32</f>
        <v>-4679754000</v>
      </c>
      <c r="E33" s="362"/>
      <c r="F33" s="363"/>
      <c r="G33" s="356"/>
      <c r="H33" s="365"/>
      <c r="I33" s="367"/>
      <c r="J33" s="358"/>
      <c r="K33" s="360"/>
    </row>
    <row r="34" spans="1:11" x14ac:dyDescent="0.3">
      <c r="B34" s="354" t="s">
        <v>144</v>
      </c>
      <c r="C34" s="364">
        <v>10054000000</v>
      </c>
      <c r="D34" s="263">
        <v>10054000000</v>
      </c>
      <c r="E34" s="262">
        <v>2.72</v>
      </c>
      <c r="F34" s="264">
        <v>10.81</v>
      </c>
      <c r="G34" s="359">
        <f xml:space="preserve"> C34 + D35</f>
        <v>2529776133.2099915</v>
      </c>
      <c r="H34" s="364">
        <v>1792000000</v>
      </c>
      <c r="I34" s="366">
        <f xml:space="preserve"> G34 / H34</f>
        <v>1.4117054314787898</v>
      </c>
      <c r="J34" s="357" t="s">
        <v>127</v>
      </c>
      <c r="K34" s="359">
        <f xml:space="preserve"> D34 / H34</f>
        <v>5.6104910714285712</v>
      </c>
    </row>
    <row r="35" spans="1:11" ht="17.25" thickBot="1" x14ac:dyDescent="0.35">
      <c r="B35" s="356"/>
      <c r="C35" s="365"/>
      <c r="D35" s="361">
        <f xml:space="preserve"> (D34 * (E34 - F34)) / F34</f>
        <v>-7524223866.7900085</v>
      </c>
      <c r="E35" s="362"/>
      <c r="F35" s="363"/>
      <c r="G35" s="356"/>
      <c r="H35" s="365"/>
      <c r="I35" s="367"/>
      <c r="J35" s="358"/>
      <c r="K35" s="360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15" t="s">
        <v>146</v>
      </c>
      <c r="F50" s="316" t="s">
        <v>148</v>
      </c>
      <c r="G50" s="316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17">
        <v>50</v>
      </c>
      <c r="F51" s="318">
        <v>594729610</v>
      </c>
      <c r="G51" s="319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18">
        <v>608421785</v>
      </c>
      <c r="G52" s="319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20" t="s">
        <v>149</v>
      </c>
      <c r="D55" s="322" t="s">
        <v>150</v>
      </c>
      <c r="E55" s="108" t="s">
        <v>152</v>
      </c>
      <c r="F55" s="108" t="s">
        <v>151</v>
      </c>
      <c r="G55" s="321" t="s">
        <v>153</v>
      </c>
    </row>
    <row r="56" spans="1:7" x14ac:dyDescent="0.3">
      <c r="A56" s="312">
        <v>2021</v>
      </c>
      <c r="B56" s="265" t="s">
        <v>133</v>
      </c>
      <c r="C56" s="317">
        <v>4208</v>
      </c>
      <c r="D56" s="317">
        <v>24.3</v>
      </c>
      <c r="E56" s="317"/>
      <c r="F56" s="317"/>
      <c r="G56" s="317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23">
        <f xml:space="preserve">  D56 * ((100 + E57) / 100) * ((100 + F57) / 100)</f>
        <v>21.360945796487893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266" t="s">
        <v>141</v>
      </c>
      <c r="C2" s="267" t="s">
        <v>132</v>
      </c>
      <c r="D2" s="267" t="s">
        <v>130</v>
      </c>
      <c r="E2" s="268" t="s">
        <v>131</v>
      </c>
      <c r="F2" s="313"/>
    </row>
    <row r="3" spans="1:7" x14ac:dyDescent="0.3">
      <c r="A3" s="312">
        <v>2022</v>
      </c>
      <c r="B3" s="265" t="s">
        <v>158</v>
      </c>
      <c r="C3" s="261">
        <v>904912596</v>
      </c>
      <c r="D3" s="261">
        <v>380745977</v>
      </c>
      <c r="E3" s="261">
        <f xml:space="preserve"> C3 - D3</f>
        <v>524166619</v>
      </c>
      <c r="F3" s="314"/>
    </row>
    <row r="4" spans="1:7" ht="17.25" thickBot="1" x14ac:dyDescent="0.35"/>
    <row r="5" spans="1:7" ht="66.75" thickBot="1" x14ac:dyDescent="0.35">
      <c r="B5" s="266" t="s">
        <v>141</v>
      </c>
      <c r="C5" s="269" t="s">
        <v>134</v>
      </c>
      <c r="D5" s="267" t="s">
        <v>135</v>
      </c>
      <c r="E5" s="267" t="s">
        <v>136</v>
      </c>
      <c r="F5" s="270" t="s">
        <v>120</v>
      </c>
    </row>
    <row r="6" spans="1:7" x14ac:dyDescent="0.3">
      <c r="A6" s="312">
        <v>2022</v>
      </c>
      <c r="B6" s="265" t="s">
        <v>158</v>
      </c>
      <c r="C6" s="261"/>
      <c r="D6" s="261"/>
      <c r="E6" s="261"/>
      <c r="F6" s="261"/>
    </row>
    <row r="7" spans="1:7" ht="17.25" thickBot="1" x14ac:dyDescent="0.35"/>
    <row r="8" spans="1:7" ht="116.25" thickBot="1" x14ac:dyDescent="0.35">
      <c r="B8" s="266" t="s">
        <v>141</v>
      </c>
      <c r="C8" s="282" t="s">
        <v>137</v>
      </c>
      <c r="D8" s="283" t="s">
        <v>145</v>
      </c>
      <c r="E8" s="315" t="s">
        <v>146</v>
      </c>
      <c r="F8" s="316" t="s">
        <v>148</v>
      </c>
      <c r="G8" s="316" t="s">
        <v>147</v>
      </c>
    </row>
    <row r="9" spans="1:7" x14ac:dyDescent="0.3">
      <c r="A9" s="312">
        <v>2022</v>
      </c>
      <c r="B9" s="265" t="s">
        <v>158</v>
      </c>
      <c r="C9" s="280">
        <f xml:space="preserve"> F6 / C3 * 100</f>
        <v>0</v>
      </c>
      <c r="D9" s="281" t="e">
        <f>(C6-F6)/C6 *100</f>
        <v>#DIV/0!</v>
      </c>
      <c r="E9" s="2">
        <v>5.6</v>
      </c>
      <c r="F9" s="318">
        <v>175430235</v>
      </c>
      <c r="G9" s="319">
        <f xml:space="preserve"> E9 * F9</f>
        <v>982409315.99999988</v>
      </c>
    </row>
    <row r="11" spans="1:7" ht="17.25" thickBot="1" x14ac:dyDescent="0.35"/>
    <row r="12" spans="1:7" ht="17.25" thickBot="1" x14ac:dyDescent="0.35">
      <c r="B12" s="266" t="s">
        <v>141</v>
      </c>
      <c r="C12" s="320" t="s">
        <v>149</v>
      </c>
      <c r="D12" s="322" t="s">
        <v>150</v>
      </c>
      <c r="E12" s="108" t="s">
        <v>152</v>
      </c>
      <c r="F12" s="108" t="s">
        <v>151</v>
      </c>
      <c r="G12" s="321" t="s">
        <v>153</v>
      </c>
    </row>
    <row r="13" spans="1:7" x14ac:dyDescent="0.3">
      <c r="A13" s="312">
        <v>2022</v>
      </c>
      <c r="B13" s="265" t="s">
        <v>158</v>
      </c>
      <c r="C13" s="2">
        <v>3939</v>
      </c>
      <c r="D13" s="2">
        <v>5.6</v>
      </c>
      <c r="E13" s="186" t="e">
        <f xml:space="preserve"> C9 -#REF!</f>
        <v>#REF!</v>
      </c>
      <c r="F13" s="2" t="e">
        <f xml:space="preserve"> (C13 -#REF!) /#REF! * 100</f>
        <v>#REF!</v>
      </c>
      <c r="G13" s="323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90"/>
      <c r="C1" s="390"/>
    </row>
    <row r="2" spans="2:18" x14ac:dyDescent="0.3">
      <c r="B2" s="389" t="s">
        <v>76</v>
      </c>
      <c r="C2" s="389"/>
      <c r="E2" s="386" t="s">
        <v>76</v>
      </c>
      <c r="F2" s="387"/>
      <c r="G2" s="387"/>
      <c r="H2" s="388"/>
      <c r="J2" s="386" t="s">
        <v>117</v>
      </c>
      <c r="K2" s="387"/>
      <c r="L2" s="387"/>
      <c r="M2" s="388"/>
      <c r="O2" s="386" t="s">
        <v>118</v>
      </c>
      <c r="P2" s="387"/>
      <c r="Q2" s="387"/>
      <c r="R2" s="388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L38"/>
  <sheetViews>
    <sheetView topLeftCell="A76" workbookViewId="0">
      <selection activeCell="H82" sqref="H82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3" spans="1:12" x14ac:dyDescent="0.3">
      <c r="C3" t="s">
        <v>24</v>
      </c>
      <c r="D3" t="s">
        <v>25</v>
      </c>
      <c r="E3" t="s">
        <v>26</v>
      </c>
      <c r="I3" t="s">
        <v>154</v>
      </c>
      <c r="J3" t="s">
        <v>155</v>
      </c>
      <c r="K3" t="s">
        <v>156</v>
      </c>
      <c r="L3" t="s">
        <v>157</v>
      </c>
    </row>
    <row r="4" spans="1:12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12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12" x14ac:dyDescent="0.3">
      <c r="A7" s="12"/>
      <c r="B7" t="s">
        <v>40</v>
      </c>
      <c r="C7">
        <v>7.2</v>
      </c>
      <c r="D7">
        <v>7.3</v>
      </c>
      <c r="E7">
        <v>7.2</v>
      </c>
    </row>
    <row r="8" spans="1:12" x14ac:dyDescent="0.3">
      <c r="A8" s="12">
        <v>44847</v>
      </c>
      <c r="B8" t="s">
        <v>30</v>
      </c>
      <c r="C8">
        <v>8.3000000000000007</v>
      </c>
      <c r="D8">
        <v>8.1</v>
      </c>
    </row>
    <row r="9" spans="1:12" x14ac:dyDescent="0.3">
      <c r="B9" t="s">
        <v>31</v>
      </c>
      <c r="C9">
        <v>6.3</v>
      </c>
      <c r="D9">
        <v>6.5</v>
      </c>
    </row>
    <row r="10" spans="1:12" x14ac:dyDescent="0.3">
      <c r="B10" t="s">
        <v>32</v>
      </c>
      <c r="C10" s="13" t="s">
        <v>33</v>
      </c>
      <c r="D10" s="13" t="s">
        <v>34</v>
      </c>
    </row>
    <row r="11" spans="1:12" x14ac:dyDescent="0.3">
      <c r="A11" s="12">
        <v>44848</v>
      </c>
      <c r="B11" t="s">
        <v>35</v>
      </c>
    </row>
    <row r="12" spans="1:12" x14ac:dyDescent="0.3">
      <c r="A12" s="12">
        <v>44853</v>
      </c>
      <c r="B12" t="s">
        <v>36</v>
      </c>
    </row>
    <row r="13" spans="1:12" x14ac:dyDescent="0.3">
      <c r="A13" s="12"/>
      <c r="B13" t="s">
        <v>37</v>
      </c>
    </row>
    <row r="14" spans="1:12" x14ac:dyDescent="0.3">
      <c r="A14" s="12">
        <v>44854</v>
      </c>
      <c r="B14" t="s">
        <v>38</v>
      </c>
    </row>
    <row r="15" spans="1:12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  <row r="22" spans="1:11" x14ac:dyDescent="0.3">
      <c r="A22" t="s">
        <v>165</v>
      </c>
      <c r="B22" t="s">
        <v>159</v>
      </c>
      <c r="C22" t="s">
        <v>160</v>
      </c>
      <c r="D22" t="s">
        <v>161</v>
      </c>
    </row>
    <row r="23" spans="1:11" x14ac:dyDescent="0.3">
      <c r="A23" t="s">
        <v>168</v>
      </c>
    </row>
    <row r="24" spans="1:11" x14ac:dyDescent="0.3">
      <c r="A24" t="s">
        <v>166</v>
      </c>
    </row>
    <row r="25" spans="1:11" x14ac:dyDescent="0.3">
      <c r="A25" t="s">
        <v>167</v>
      </c>
    </row>
    <row r="26" spans="1:11" x14ac:dyDescent="0.3">
      <c r="A26" t="s">
        <v>164</v>
      </c>
    </row>
    <row r="27" spans="1:11" x14ac:dyDescent="0.3">
      <c r="A27" t="s">
        <v>163</v>
      </c>
      <c r="B27" t="s">
        <v>162</v>
      </c>
    </row>
    <row r="29" spans="1:11" x14ac:dyDescent="0.3">
      <c r="A29" s="376" t="s">
        <v>169</v>
      </c>
      <c r="B29" s="376"/>
      <c r="C29" s="376"/>
    </row>
    <row r="30" spans="1:11" x14ac:dyDescent="0.3">
      <c r="A30" s="2">
        <v>1</v>
      </c>
      <c r="B30" s="376" t="s">
        <v>170</v>
      </c>
      <c r="C30" s="2" t="s">
        <v>171</v>
      </c>
    </row>
    <row r="31" spans="1:11" x14ac:dyDescent="0.3">
      <c r="A31" s="2">
        <v>2</v>
      </c>
      <c r="B31" s="376"/>
      <c r="C31" s="2" t="s">
        <v>172</v>
      </c>
    </row>
    <row r="32" spans="1:11" x14ac:dyDescent="0.3">
      <c r="A32" s="2">
        <v>3</v>
      </c>
      <c r="B32" s="376"/>
      <c r="C32" s="2" t="s">
        <v>173</v>
      </c>
    </row>
    <row r="33" spans="1:3" x14ac:dyDescent="0.3">
      <c r="A33" s="2">
        <v>4</v>
      </c>
      <c r="B33" s="376"/>
      <c r="C33" s="2" t="s">
        <v>174</v>
      </c>
    </row>
    <row r="34" spans="1:3" x14ac:dyDescent="0.3">
      <c r="A34" s="2">
        <v>5</v>
      </c>
      <c r="B34" s="376" t="s">
        <v>178</v>
      </c>
      <c r="C34" s="2" t="s">
        <v>175</v>
      </c>
    </row>
    <row r="35" spans="1:3" x14ac:dyDescent="0.3">
      <c r="A35" s="2">
        <v>6</v>
      </c>
      <c r="B35" s="376"/>
      <c r="C35" s="2" t="s">
        <v>176</v>
      </c>
    </row>
    <row r="36" spans="1:3" x14ac:dyDescent="0.3">
      <c r="A36" s="2">
        <v>7</v>
      </c>
      <c r="B36" s="376"/>
      <c r="C36" s="2" t="s">
        <v>177</v>
      </c>
    </row>
    <row r="37" spans="1:3" x14ac:dyDescent="0.3">
      <c r="A37" s="2">
        <v>8</v>
      </c>
      <c r="B37" s="376" t="s">
        <v>179</v>
      </c>
      <c r="C37" s="2" t="s">
        <v>180</v>
      </c>
    </row>
    <row r="38" spans="1:3" x14ac:dyDescent="0.3">
      <c r="A38" s="2">
        <v>9</v>
      </c>
      <c r="B38" s="376"/>
      <c r="C38" s="2" t="s">
        <v>181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7255A-8132-4529-B659-2364B65F274D}">
  <dimension ref="A1:N122"/>
  <sheetViews>
    <sheetView workbookViewId="0">
      <selection sqref="A1:XFD1048576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0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t="shared" ref="K2:K13" si="0" xml:space="preserve"> J2 * 0.07083333 + J2</f>
        <v>948134.03454860998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0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1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2" xml:space="preserve"> K2 + F3</f>
        <v>1929722.3601578271</v>
      </c>
      <c r="K3" s="1">
        <f t="shared" si="0"/>
        <v>2066411.0209032653</v>
      </c>
      <c r="M3" s="1">
        <f t="shared" ref="M3:M4" si="3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0"/>
      <c r="B4">
        <v>3</v>
      </c>
      <c r="C4" s="325">
        <f t="shared" ref="C4:C13" si="4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1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2"/>
        <v>3145874.0621785559</v>
      </c>
      <c r="K4" s="1">
        <f t="shared" si="0"/>
        <v>3368706.7977632899</v>
      </c>
      <c r="M4" s="1">
        <f t="shared" si="3"/>
        <v>101421683.96063888</v>
      </c>
      <c r="N4" s="324">
        <f t="shared" ref="N4:N67" si="5" xml:space="preserve"> M4 * 0.007083333</f>
        <v>718403.56091396406</v>
      </c>
    </row>
    <row r="5" spans="1:14" x14ac:dyDescent="0.3">
      <c r="A5" s="340"/>
      <c r="B5">
        <v>4</v>
      </c>
      <c r="C5" s="325">
        <f t="shared" si="4"/>
        <v>66582831.653248146</v>
      </c>
      <c r="D5" s="325">
        <f t="shared" ref="D5:D13" si="6" xml:space="preserve"> H4</f>
        <v>36363636.36363636</v>
      </c>
      <c r="E5">
        <v>1.7708333E-2</v>
      </c>
      <c r="F5" s="1">
        <f t="shared" si="1"/>
        <v>1179070.9549986587</v>
      </c>
      <c r="G5" s="1">
        <f xml:space="preserve"> D5 /8</f>
        <v>4545454.5454545449</v>
      </c>
      <c r="H5" s="1">
        <f t="shared" ref="H5:H13" si="7" xml:space="preserve"> D5 - G5</f>
        <v>31818181.818181813</v>
      </c>
      <c r="J5" s="1">
        <f t="shared" si="2"/>
        <v>4547777.7527619489</v>
      </c>
      <c r="K5" s="1">
        <f t="shared" si="0"/>
        <v>4869911.9950899947</v>
      </c>
      <c r="M5" s="1">
        <f t="shared" ref="M5:M16" si="8" xml:space="preserve"> M4 + N4</f>
        <v>102140087.52155285</v>
      </c>
      <c r="N5" s="324">
        <f t="shared" si="5"/>
        <v>723492.25256430346</v>
      </c>
    </row>
    <row r="6" spans="1:14" x14ac:dyDescent="0.3">
      <c r="A6" s="340"/>
      <c r="B6">
        <v>5</v>
      </c>
      <c r="C6" s="325">
        <f t="shared" si="4"/>
        <v>72307357.15370135</v>
      </c>
      <c r="D6" s="325">
        <f t="shared" si="6"/>
        <v>31818181.818181813</v>
      </c>
      <c r="E6">
        <v>1.7708333E-2</v>
      </c>
      <c r="F6" s="1">
        <f t="shared" si="1"/>
        <v>1280442.7588276756</v>
      </c>
      <c r="G6" s="1">
        <f xml:space="preserve"> D6 /7</f>
        <v>4545454.5454545449</v>
      </c>
      <c r="H6" s="1">
        <f t="shared" si="7"/>
        <v>27272727.272727266</v>
      </c>
      <c r="J6" s="1">
        <f t="shared" si="2"/>
        <v>6150354.7539176699</v>
      </c>
      <c r="K6" s="1">
        <f t="shared" si="0"/>
        <v>6586004.8618189888</v>
      </c>
      <c r="M6" s="1">
        <f t="shared" si="8"/>
        <v>102863579.77411714</v>
      </c>
      <c r="N6" s="324">
        <f t="shared" si="5"/>
        <v>728616.98911213654</v>
      </c>
    </row>
    <row r="7" spans="1:14" x14ac:dyDescent="0.3">
      <c r="A7" s="340"/>
      <c r="B7">
        <v>6</v>
      </c>
      <c r="C7" s="325">
        <f t="shared" si="4"/>
        <v>78133254.457983568</v>
      </c>
      <c r="D7" s="325">
        <f t="shared" si="6"/>
        <v>27272727.272727266</v>
      </c>
      <c r="E7">
        <v>1.7708333E-2</v>
      </c>
      <c r="F7" s="1">
        <f t="shared" si="1"/>
        <v>1383609.6883157075</v>
      </c>
      <c r="G7" s="1">
        <f xml:space="preserve"> D7 /6</f>
        <v>4545454.545454544</v>
      </c>
      <c r="H7" s="1">
        <f t="shared" si="7"/>
        <v>22727272.727272723</v>
      </c>
      <c r="J7" s="1">
        <f t="shared" si="2"/>
        <v>7969614.5501346961</v>
      </c>
      <c r="K7" s="1">
        <f t="shared" si="0"/>
        <v>8534128.8875371888</v>
      </c>
      <c r="M7" s="1">
        <f t="shared" si="8"/>
        <v>103592196.76322928</v>
      </c>
      <c r="N7" s="324">
        <f t="shared" si="5"/>
        <v>733778.02587547514</v>
      </c>
    </row>
    <row r="8" spans="1:14" x14ac:dyDescent="0.3">
      <c r="A8" s="340"/>
      <c r="B8">
        <v>7</v>
      </c>
      <c r="C8" s="325">
        <f t="shared" si="4"/>
        <v>84062318.69175382</v>
      </c>
      <c r="D8" s="325">
        <f t="shared" si="6"/>
        <v>22727272.727272723</v>
      </c>
      <c r="E8">
        <v>1.7708333E-2</v>
      </c>
      <c r="F8" s="1">
        <f t="shared" si="1"/>
        <v>1488603.5321457009</v>
      </c>
      <c r="G8" s="1">
        <f xml:space="preserve"> D8 /5</f>
        <v>4545454.5454545449</v>
      </c>
      <c r="H8" s="1">
        <f t="shared" si="7"/>
        <v>18181818.18181818</v>
      </c>
      <c r="J8" s="1">
        <f t="shared" si="2"/>
        <v>10022732.41968289</v>
      </c>
      <c r="K8" s="1">
        <f t="shared" si="0"/>
        <v>10732675.932667987</v>
      </c>
      <c r="M8" s="1">
        <f t="shared" si="8"/>
        <v>104325974.78910476</v>
      </c>
      <c r="N8" s="324">
        <f t="shared" si="5"/>
        <v>738975.61998083373</v>
      </c>
    </row>
    <row r="9" spans="1:14" x14ac:dyDescent="0.3">
      <c r="A9" s="340"/>
      <c r="B9">
        <v>8</v>
      </c>
      <c r="C9" s="325">
        <f t="shared" si="4"/>
        <v>90096376.76935406</v>
      </c>
      <c r="D9" s="325">
        <f t="shared" si="6"/>
        <v>18181818.18181818</v>
      </c>
      <c r="E9">
        <v>1.7708333E-2</v>
      </c>
      <c r="F9" s="1">
        <f t="shared" si="1"/>
        <v>1595456.6419251859</v>
      </c>
      <c r="G9" s="1">
        <f xml:space="preserve"> D9 /4</f>
        <v>4545454.5454545449</v>
      </c>
      <c r="H9" s="1">
        <f t="shared" si="7"/>
        <v>13636363.636363635</v>
      </c>
      <c r="J9" s="1">
        <f t="shared" si="2"/>
        <v>12328132.574593173</v>
      </c>
      <c r="K9" s="1">
        <f t="shared" si="0"/>
        <v>13201375.257533081</v>
      </c>
      <c r="M9" s="1">
        <f t="shared" si="8"/>
        <v>105064950.40908559</v>
      </c>
      <c r="N9" s="324">
        <f t="shared" si="5"/>
        <v>744210.03037603945</v>
      </c>
    </row>
    <row r="10" spans="1:14" x14ac:dyDescent="0.3">
      <c r="A10" s="340"/>
      <c r="B10">
        <v>9</v>
      </c>
      <c r="C10" s="325">
        <f t="shared" si="4"/>
        <v>96237287.956733793</v>
      </c>
      <c r="D10" s="325">
        <f t="shared" si="6"/>
        <v>13636363.636363635</v>
      </c>
      <c r="E10">
        <v>1.7708333E-2</v>
      </c>
      <c r="F10" s="1">
        <f t="shared" si="1"/>
        <v>1704201.9421547316</v>
      </c>
      <c r="G10" s="1">
        <f xml:space="preserve"> D10 /3</f>
        <v>4545454.5454545449</v>
      </c>
      <c r="H10" s="1">
        <f t="shared" si="7"/>
        <v>9090909.0909090899</v>
      </c>
      <c r="J10" s="1">
        <f t="shared" si="2"/>
        <v>14905577.199687812</v>
      </c>
      <c r="K10" s="1">
        <f t="shared" si="0"/>
        <v>15961388.868313774</v>
      </c>
      <c r="M10" s="1">
        <f t="shared" si="8"/>
        <v>105809160.43946162</v>
      </c>
      <c r="N10" s="324">
        <f t="shared" si="5"/>
        <v>749481.51784313296</v>
      </c>
    </row>
    <row r="11" spans="1:14" x14ac:dyDescent="0.3">
      <c r="A11" s="340"/>
      <c r="B11">
        <v>10</v>
      </c>
      <c r="C11" s="325">
        <f t="shared" si="4"/>
        <v>102486944.44434308</v>
      </c>
      <c r="D11" s="325">
        <f t="shared" si="6"/>
        <v>9090909.0909090899</v>
      </c>
      <c r="E11">
        <v>1.7708333E-2</v>
      </c>
      <c r="F11" s="1">
        <f t="shared" si="1"/>
        <v>1814872.9403729271</v>
      </c>
      <c r="G11" s="1">
        <f xml:space="preserve"> D11 /2</f>
        <v>4545454.5454545449</v>
      </c>
      <c r="H11" s="1">
        <f t="shared" si="7"/>
        <v>4545454.5454545449</v>
      </c>
      <c r="J11" s="1">
        <f t="shared" si="2"/>
        <v>17776261.808686703</v>
      </c>
      <c r="K11" s="1">
        <f t="shared" si="0"/>
        <v>19035413.627547804</v>
      </c>
      <c r="M11" s="1">
        <f t="shared" si="8"/>
        <v>106558641.95730475</v>
      </c>
      <c r="N11" s="324">
        <f t="shared" si="5"/>
        <v>754790.34501136129</v>
      </c>
    </row>
    <row r="12" spans="1:14" x14ac:dyDescent="0.3">
      <c r="A12" s="340"/>
      <c r="B12">
        <v>11</v>
      </c>
      <c r="C12" s="325">
        <f t="shared" si="4"/>
        <v>108847271.93017055</v>
      </c>
      <c r="D12" s="325">
        <f t="shared" si="6"/>
        <v>4545454.5454545449</v>
      </c>
      <c r="E12">
        <v>1.7708333E-2</v>
      </c>
      <c r="F12" s="1">
        <f t="shared" si="1"/>
        <v>1927503.7374810129</v>
      </c>
      <c r="G12" s="1">
        <f xml:space="preserve"> D12 /1</f>
        <v>4545454.5454545449</v>
      </c>
      <c r="H12" s="1">
        <f t="shared" si="7"/>
        <v>0</v>
      </c>
      <c r="J12" s="1">
        <f t="shared" si="2"/>
        <v>20962917.365028817</v>
      </c>
      <c r="K12" s="1">
        <f t="shared" si="0"/>
        <v>22447790.608508635</v>
      </c>
      <c r="M12" s="1">
        <f t="shared" si="8"/>
        <v>107313432.30231611</v>
      </c>
      <c r="N12" s="324">
        <f t="shared" si="5"/>
        <v>760136.77637026168</v>
      </c>
    </row>
    <row r="13" spans="1:14" s="272" customFormat="1" x14ac:dyDescent="0.3">
      <c r="A13" s="340"/>
      <c r="B13" s="272">
        <v>12</v>
      </c>
      <c r="C13" s="326">
        <f t="shared" si="4"/>
        <v>115320230.21310611</v>
      </c>
      <c r="D13" s="326">
        <f t="shared" si="6"/>
        <v>0</v>
      </c>
      <c r="E13">
        <v>1.7708333E-2</v>
      </c>
      <c r="F13" s="273">
        <f t="shared" si="1"/>
        <v>2042129.0382503439</v>
      </c>
      <c r="G13" s="273">
        <f xml:space="preserve"> D13 /1</f>
        <v>0</v>
      </c>
      <c r="H13" s="273">
        <f t="shared" si="7"/>
        <v>0</v>
      </c>
      <c r="I13" s="326">
        <f>(C13+F13)/2</f>
        <v>58681179.625678226</v>
      </c>
      <c r="J13" s="1">
        <f t="shared" si="2"/>
        <v>24489919.646758981</v>
      </c>
      <c r="K13" s="1">
        <f t="shared" si="0"/>
        <v>26224622.206771344</v>
      </c>
      <c r="M13" s="1">
        <f t="shared" si="8"/>
        <v>108073569.07868637</v>
      </c>
      <c r="N13" s="324">
        <f t="shared" si="5"/>
        <v>765521.0782828388</v>
      </c>
    </row>
    <row r="14" spans="1:14" x14ac:dyDescent="0.3">
      <c r="A14" s="340">
        <v>2</v>
      </c>
      <c r="B14">
        <v>1</v>
      </c>
      <c r="C14" s="325">
        <f xml:space="preserve"> I13</f>
        <v>58681179.625678226</v>
      </c>
      <c r="D14" s="325">
        <f xml:space="preserve"> I13</f>
        <v>58681179.625678226</v>
      </c>
      <c r="E14">
        <v>1.7708333E-2</v>
      </c>
      <c r="F14" s="1">
        <f xml:space="preserve"> C14 * E14</f>
        <v>1039145.8696443253</v>
      </c>
      <c r="G14" s="1">
        <f xml:space="preserve"> D14 /11</f>
        <v>5334652.6932434747</v>
      </c>
      <c r="H14" s="1">
        <f xml:space="preserve"> D14 - G14</f>
        <v>53346526.932434753</v>
      </c>
      <c r="M14" s="1">
        <f t="shared" si="8"/>
        <v>108839090.1569692</v>
      </c>
      <c r="N14" s="324">
        <f t="shared" si="5"/>
        <v>770943.51899883512</v>
      </c>
    </row>
    <row r="15" spans="1:14" x14ac:dyDescent="0.3">
      <c r="A15" s="340"/>
      <c r="B15">
        <v>2</v>
      </c>
      <c r="C15" s="325">
        <f xml:space="preserve"> C14 + F14 + G14</f>
        <v>65054978.188566029</v>
      </c>
      <c r="D15" s="325">
        <f xml:space="preserve"> H14</f>
        <v>53346526.932434753</v>
      </c>
      <c r="E15">
        <v>1.7708333E-2</v>
      </c>
      <c r="F15" s="1">
        <f t="shared" ref="F15:F25" si="9" xml:space="preserve"> C15 * E15</f>
        <v>1152015.217070864</v>
      </c>
      <c r="G15" s="1">
        <f xml:space="preserve"> D15 /10</f>
        <v>5334652.6932434756</v>
      </c>
      <c r="H15" s="1">
        <f xml:space="preserve"> D15 - G15</f>
        <v>48011874.239191279</v>
      </c>
      <c r="M15" s="1">
        <f t="shared" si="8"/>
        <v>109610033.67596804</v>
      </c>
      <c r="N15" s="324">
        <f t="shared" si="5"/>
        <v>776404.36866809567</v>
      </c>
    </row>
    <row r="16" spans="1:14" x14ac:dyDescent="0.3">
      <c r="A16" s="340"/>
      <c r="B16">
        <v>3</v>
      </c>
      <c r="C16" s="325">
        <f t="shared" ref="C16:C25" si="10" xml:space="preserve"> C15 + F15 + G15</f>
        <v>71541646.098880365</v>
      </c>
      <c r="D16" s="325">
        <f xml:space="preserve"> H15</f>
        <v>48011874.239191279</v>
      </c>
      <c r="E16">
        <v>1.7708333E-2</v>
      </c>
      <c r="F16" s="1">
        <f t="shared" si="9"/>
        <v>1266883.2924871244</v>
      </c>
      <c r="G16" s="1">
        <f xml:space="preserve"> D16 /9</f>
        <v>5334652.6932434756</v>
      </c>
      <c r="H16" s="1">
        <f xml:space="preserve"> D16 - G16</f>
        <v>42677221.545947805</v>
      </c>
      <c r="M16" s="1">
        <f t="shared" si="8"/>
        <v>110386438.04463613</v>
      </c>
      <c r="N16" s="324">
        <f t="shared" si="5"/>
        <v>781903.89935402654</v>
      </c>
    </row>
    <row r="17" spans="1:14" x14ac:dyDescent="0.3">
      <c r="A17" s="340"/>
      <c r="B17">
        <v>4</v>
      </c>
      <c r="C17" s="325">
        <f t="shared" si="10"/>
        <v>78143182.084610969</v>
      </c>
      <c r="D17" s="325">
        <f t="shared" ref="D17:D25" si="11" xml:space="preserve"> H16</f>
        <v>42677221.545947805</v>
      </c>
      <c r="E17">
        <v>1.7708333E-2</v>
      </c>
      <c r="F17" s="1">
        <f t="shared" si="9"/>
        <v>1383785.4900339253</v>
      </c>
      <c r="G17" s="1">
        <f xml:space="preserve"> D17 /8</f>
        <v>5334652.6932434756</v>
      </c>
      <c r="H17" s="1">
        <f t="shared" ref="H17:H25" si="12" xml:space="preserve"> D17 - G17</f>
        <v>37342568.852704331</v>
      </c>
      <c r="M17" s="1">
        <f t="shared" ref="M17:M80" si="13" xml:space="preserve"> M16 + N16</f>
        <v>111168341.94399016</v>
      </c>
      <c r="N17" s="324">
        <f t="shared" si="5"/>
        <v>787442.38504714961</v>
      </c>
    </row>
    <row r="18" spans="1:14" x14ac:dyDescent="0.3">
      <c r="A18" s="340"/>
      <c r="B18">
        <v>5</v>
      </c>
      <c r="C18" s="325">
        <f t="shared" si="10"/>
        <v>84861620.267888367</v>
      </c>
      <c r="D18" s="325">
        <f t="shared" si="11"/>
        <v>37342568.852704331</v>
      </c>
      <c r="E18">
        <v>1.7708333E-2</v>
      </c>
      <c r="F18" s="1">
        <f t="shared" si="9"/>
        <v>1502757.8306233163</v>
      </c>
      <c r="G18" s="1">
        <f xml:space="preserve"> D18 /7</f>
        <v>5334652.6932434756</v>
      </c>
      <c r="H18" s="1">
        <f t="shared" si="12"/>
        <v>32007916.159460858</v>
      </c>
      <c r="M18" s="1">
        <f t="shared" si="13"/>
        <v>111955784.32903731</v>
      </c>
      <c r="N18" s="324">
        <f t="shared" si="5"/>
        <v>793020.10167875281</v>
      </c>
    </row>
    <row r="19" spans="1:14" x14ac:dyDescent="0.3">
      <c r="A19" s="340"/>
      <c r="B19">
        <v>6</v>
      </c>
      <c r="C19" s="325">
        <f t="shared" si="10"/>
        <v>91699030.791755155</v>
      </c>
      <c r="D19" s="325">
        <f t="shared" si="11"/>
        <v>32007916.159460858</v>
      </c>
      <c r="E19">
        <v>1.7708333E-2</v>
      </c>
      <c r="F19" s="1">
        <f t="shared" si="9"/>
        <v>1623836.9730376538</v>
      </c>
      <c r="G19" s="1">
        <f xml:space="preserve"> D19 /6</f>
        <v>5334652.6932434766</v>
      </c>
      <c r="H19" s="1">
        <f t="shared" si="12"/>
        <v>26673263.46621738</v>
      </c>
      <c r="M19" s="1">
        <f t="shared" si="13"/>
        <v>112748804.43071607</v>
      </c>
      <c r="N19" s="324">
        <f t="shared" si="5"/>
        <v>798637.32713463728</v>
      </c>
    </row>
    <row r="20" spans="1:14" x14ac:dyDescent="0.3">
      <c r="A20" s="340"/>
      <c r="B20">
        <v>7</v>
      </c>
      <c r="C20" s="325">
        <f t="shared" si="10"/>
        <v>98657520.458036289</v>
      </c>
      <c r="D20" s="325">
        <f t="shared" si="11"/>
        <v>26673263.46621738</v>
      </c>
      <c r="E20">
        <v>1.7708333E-2</v>
      </c>
      <c r="F20" s="1">
        <f t="shared" si="9"/>
        <v>1747060.225225219</v>
      </c>
      <c r="G20" s="1">
        <f xml:space="preserve"> D20 /5</f>
        <v>5334652.6932434756</v>
      </c>
      <c r="H20" s="1">
        <f t="shared" si="12"/>
        <v>21338610.772973903</v>
      </c>
      <c r="M20" s="1">
        <f t="shared" si="13"/>
        <v>113547441.75785071</v>
      </c>
      <c r="N20" s="324">
        <f t="shared" si="5"/>
        <v>804294.3412689619</v>
      </c>
    </row>
    <row r="21" spans="1:14" x14ac:dyDescent="0.3">
      <c r="A21" s="340"/>
      <c r="B21">
        <v>8</v>
      </c>
      <c r="C21" s="325">
        <f t="shared" si="10"/>
        <v>105739233.37650499</v>
      </c>
      <c r="D21" s="325">
        <f t="shared" si="11"/>
        <v>21338610.772973903</v>
      </c>
      <c r="E21">
        <v>1.7708333E-2</v>
      </c>
      <c r="F21" s="1">
        <f t="shared" si="9"/>
        <v>1872465.5557958647</v>
      </c>
      <c r="G21" s="1">
        <f xml:space="preserve"> D21 /4</f>
        <v>5334652.6932434756</v>
      </c>
      <c r="H21" s="1">
        <f t="shared" si="12"/>
        <v>16003958.079730427</v>
      </c>
      <c r="M21" s="1">
        <f t="shared" si="13"/>
        <v>114351736.09911966</v>
      </c>
      <c r="N21" s="324">
        <f t="shared" si="5"/>
        <v>809991.42591818562</v>
      </c>
    </row>
    <row r="22" spans="1:14" x14ac:dyDescent="0.3">
      <c r="A22" s="340"/>
      <c r="B22">
        <v>9</v>
      </c>
      <c r="C22" s="325">
        <f t="shared" si="10"/>
        <v>112946351.62554432</v>
      </c>
      <c r="D22" s="325">
        <f t="shared" si="11"/>
        <v>16003958.079730427</v>
      </c>
      <c r="E22">
        <v>1.7708333E-2</v>
      </c>
      <c r="F22" s="1">
        <f t="shared" si="9"/>
        <v>2000091.6057202301</v>
      </c>
      <c r="G22" s="1">
        <f xml:space="preserve"> D22 /3</f>
        <v>5334652.6932434756</v>
      </c>
      <c r="H22" s="1">
        <f t="shared" si="12"/>
        <v>10669305.386486951</v>
      </c>
      <c r="M22" s="1">
        <f t="shared" si="13"/>
        <v>115161727.52503785</v>
      </c>
      <c r="N22" s="324">
        <f t="shared" si="5"/>
        <v>815728.86491510889</v>
      </c>
    </row>
    <row r="23" spans="1:14" x14ac:dyDescent="0.3">
      <c r="A23" s="340"/>
      <c r="B23">
        <v>10</v>
      </c>
      <c r="C23" s="325">
        <f t="shared" si="10"/>
        <v>120281095.92450804</v>
      </c>
      <c r="D23" s="325">
        <f t="shared" si="11"/>
        <v>10669305.386486951</v>
      </c>
      <c r="E23">
        <v>1.7708333E-2</v>
      </c>
      <c r="F23" s="1">
        <f t="shared" si="9"/>
        <v>2129977.700236131</v>
      </c>
      <c r="G23" s="1">
        <f xml:space="preserve"> D23 /2</f>
        <v>5334652.6932434756</v>
      </c>
      <c r="H23" s="1">
        <f t="shared" si="12"/>
        <v>5334652.6932434756</v>
      </c>
      <c r="M23" s="1">
        <f t="shared" si="13"/>
        <v>115977456.38995296</v>
      </c>
      <c r="N23" s="324">
        <f t="shared" si="5"/>
        <v>821506.94410301466</v>
      </c>
    </row>
    <row r="24" spans="1:14" x14ac:dyDescent="0.3">
      <c r="A24" s="340"/>
      <c r="B24">
        <v>11</v>
      </c>
      <c r="C24" s="325">
        <f t="shared" si="10"/>
        <v>127745726.31798764</v>
      </c>
      <c r="D24" s="325">
        <f t="shared" si="11"/>
        <v>5334652.6932434756</v>
      </c>
      <c r="E24">
        <v>1.7708333E-2</v>
      </c>
      <c r="F24" s="1">
        <f t="shared" si="9"/>
        <v>2262163.8609657888</v>
      </c>
      <c r="G24" s="1">
        <f xml:space="preserve"> D24 /1</f>
        <v>5334652.6932434756</v>
      </c>
      <c r="H24" s="1">
        <f t="shared" si="12"/>
        <v>0</v>
      </c>
      <c r="M24" s="1">
        <f t="shared" si="13"/>
        <v>116798963.33405598</v>
      </c>
      <c r="N24" s="324">
        <f t="shared" si="5"/>
        <v>827325.95134990872</v>
      </c>
    </row>
    <row r="25" spans="1:14" s="272" customFormat="1" x14ac:dyDescent="0.3">
      <c r="A25" s="340"/>
      <c r="B25" s="272">
        <v>12</v>
      </c>
      <c r="C25" s="326">
        <f t="shared" si="10"/>
        <v>135342542.87219691</v>
      </c>
      <c r="D25" s="326">
        <f t="shared" si="11"/>
        <v>0</v>
      </c>
      <c r="E25">
        <v>1.7708333E-2</v>
      </c>
      <c r="F25" s="273">
        <f t="shared" si="9"/>
        <v>2396690.8182476391</v>
      </c>
      <c r="G25" s="273">
        <f xml:space="preserve"> D25 /1</f>
        <v>0</v>
      </c>
      <c r="H25" s="273">
        <f t="shared" si="12"/>
        <v>0</v>
      </c>
      <c r="I25" s="326">
        <f>(C25+F25)/2</f>
        <v>68869616.845222279</v>
      </c>
      <c r="J25" s="326"/>
      <c r="K25" s="326"/>
      <c r="M25" s="1">
        <f t="shared" si="13"/>
        <v>117626289.28540589</v>
      </c>
      <c r="N25" s="324">
        <f t="shared" si="5"/>
        <v>833186.17656286189</v>
      </c>
    </row>
    <row r="26" spans="1:14" x14ac:dyDescent="0.3">
      <c r="A26" s="340">
        <v>3</v>
      </c>
      <c r="B26">
        <v>1</v>
      </c>
      <c r="C26" s="325">
        <f xml:space="preserve"> I25</f>
        <v>68869616.845222279</v>
      </c>
      <c r="D26" s="325">
        <f xml:space="preserve"> I25</f>
        <v>68869616.845222279</v>
      </c>
      <c r="E26">
        <v>1.7708333E-2</v>
      </c>
      <c r="F26" s="1">
        <f xml:space="preserve"> C26 * E26</f>
        <v>1219566.1086776056</v>
      </c>
      <c r="G26" s="1">
        <f xml:space="preserve"> D26 /11</f>
        <v>6260874.2586565707</v>
      </c>
      <c r="H26" s="1">
        <f xml:space="preserve"> D26 - G26</f>
        <v>62608742.586565711</v>
      </c>
      <c r="M26" s="1">
        <f t="shared" si="13"/>
        <v>118459475.46196875</v>
      </c>
      <c r="N26" s="324">
        <f t="shared" si="5"/>
        <v>839087.91170245351</v>
      </c>
    </row>
    <row r="27" spans="1:14" x14ac:dyDescent="0.3">
      <c r="A27" s="340"/>
      <c r="B27">
        <v>2</v>
      </c>
      <c r="C27" s="325">
        <f xml:space="preserve"> C26 + F26 + G26</f>
        <v>76350057.212556466</v>
      </c>
      <c r="D27" s="325">
        <f xml:space="preserve"> H26</f>
        <v>62608742.586565711</v>
      </c>
      <c r="E27">
        <v>1.7708333E-2</v>
      </c>
      <c r="F27" s="1">
        <f t="shared" ref="F27:F37" si="14" xml:space="preserve"> C27 * E27</f>
        <v>1352032.2376890017</v>
      </c>
      <c r="G27" s="1">
        <f xml:space="preserve"> D27 /10</f>
        <v>6260874.2586565707</v>
      </c>
      <c r="H27" s="1">
        <f xml:space="preserve"> D27 - G27</f>
        <v>56347868.327909142</v>
      </c>
      <c r="M27" s="1">
        <f t="shared" si="13"/>
        <v>119298563.3736712</v>
      </c>
      <c r="N27" s="324">
        <f t="shared" si="5"/>
        <v>845031.4507973165</v>
      </c>
    </row>
    <row r="28" spans="1:14" x14ac:dyDescent="0.3">
      <c r="A28" s="340"/>
      <c r="B28">
        <v>3</v>
      </c>
      <c r="C28" s="325">
        <f t="shared" ref="C28:C37" si="15" xml:space="preserve"> C27 + F27 + G27</f>
        <v>83962963.708902046</v>
      </c>
      <c r="D28" s="325">
        <f xml:space="preserve"> H27</f>
        <v>56347868.327909142</v>
      </c>
      <c r="E28">
        <v>1.7708333E-2</v>
      </c>
      <c r="F28" s="1">
        <f t="shared" si="14"/>
        <v>1486844.1210241525</v>
      </c>
      <c r="G28" s="1">
        <f xml:space="preserve"> D28 /9</f>
        <v>6260874.2586565716</v>
      </c>
      <c r="H28" s="1">
        <f xml:space="preserve"> D28 - G28</f>
        <v>50086994.069252573</v>
      </c>
      <c r="M28" s="1">
        <f t="shared" si="13"/>
        <v>120143594.82446852</v>
      </c>
      <c r="N28" s="324">
        <f t="shared" si="5"/>
        <v>851017.08995878708</v>
      </c>
    </row>
    <row r="29" spans="1:14" x14ac:dyDescent="0.3">
      <c r="A29" s="340"/>
      <c r="B29">
        <v>4</v>
      </c>
      <c r="C29" s="325">
        <f t="shared" si="15"/>
        <v>91710682.088582769</v>
      </c>
      <c r="D29" s="325">
        <f t="shared" ref="D29:D37" si="16" xml:space="preserve"> H28</f>
        <v>50086994.069252573</v>
      </c>
      <c r="E29">
        <v>1.7708333E-2</v>
      </c>
      <c r="F29" s="1">
        <f t="shared" si="14"/>
        <v>1624043.2980817591</v>
      </c>
      <c r="G29" s="1">
        <f xml:space="preserve"> D29 /8</f>
        <v>6260874.2586565716</v>
      </c>
      <c r="H29" s="1">
        <f t="shared" ref="H29:H37" si="17" xml:space="preserve"> D29 - G29</f>
        <v>43826119.810596004</v>
      </c>
      <c r="M29" s="1">
        <f t="shared" si="13"/>
        <v>120994611.91442731</v>
      </c>
      <c r="N29" s="324">
        <f t="shared" si="5"/>
        <v>857045.12739565608</v>
      </c>
    </row>
    <row r="30" spans="1:14" x14ac:dyDescent="0.3">
      <c r="A30" s="340"/>
      <c r="B30">
        <v>5</v>
      </c>
      <c r="C30" s="325">
        <f t="shared" si="15"/>
        <v>99595599.645321101</v>
      </c>
      <c r="D30" s="325">
        <f t="shared" si="16"/>
        <v>43826119.810596004</v>
      </c>
      <c r="E30">
        <v>1.7708333E-2</v>
      </c>
      <c r="F30" s="1">
        <f t="shared" si="14"/>
        <v>1763672.043854028</v>
      </c>
      <c r="G30" s="1">
        <f xml:space="preserve"> D30 /7</f>
        <v>6260874.2586565716</v>
      </c>
      <c r="H30" s="1">
        <f t="shared" si="17"/>
        <v>37565245.551939435</v>
      </c>
      <c r="M30" s="1">
        <f t="shared" si="13"/>
        <v>121851657.04182297</v>
      </c>
      <c r="N30" s="324">
        <f t="shared" si="5"/>
        <v>863115.86342902703</v>
      </c>
    </row>
    <row r="31" spans="1:14" x14ac:dyDescent="0.3">
      <c r="A31" s="340"/>
      <c r="B31">
        <v>6</v>
      </c>
      <c r="C31" s="325">
        <f t="shared" si="15"/>
        <v>107620145.94783171</v>
      </c>
      <c r="D31" s="325">
        <f t="shared" si="16"/>
        <v>37565245.551939435</v>
      </c>
      <c r="E31">
        <v>1.7708333E-2</v>
      </c>
      <c r="F31" s="1">
        <f t="shared" si="14"/>
        <v>1905773.3819528045</v>
      </c>
      <c r="G31" s="1">
        <f xml:space="preserve"> D31 /6</f>
        <v>6260874.2586565726</v>
      </c>
      <c r="H31" s="1">
        <f t="shared" si="17"/>
        <v>31304371.293282863</v>
      </c>
      <c r="M31" s="1">
        <f t="shared" si="13"/>
        <v>122714772.90525199</v>
      </c>
      <c r="N31" s="324">
        <f t="shared" si="5"/>
        <v>869229.6005072773</v>
      </c>
    </row>
    <row r="32" spans="1:14" x14ac:dyDescent="0.3">
      <c r="A32" s="340"/>
      <c r="B32">
        <v>7</v>
      </c>
      <c r="C32" s="325">
        <f t="shared" si="15"/>
        <v>115786793.58844109</v>
      </c>
      <c r="D32" s="325">
        <f t="shared" si="16"/>
        <v>31304371.293282863</v>
      </c>
      <c r="E32">
        <v>1.7708333E-2</v>
      </c>
      <c r="F32" s="1">
        <f t="shared" si="14"/>
        <v>2050391.0978663797</v>
      </c>
      <c r="G32" s="1">
        <f xml:space="preserve"> D32 /5</f>
        <v>6260874.2586565726</v>
      </c>
      <c r="H32" s="1">
        <f t="shared" si="17"/>
        <v>25043497.03462629</v>
      </c>
      <c r="M32" s="1">
        <f t="shared" si="13"/>
        <v>123584002.50575927</v>
      </c>
      <c r="N32" s="324">
        <f t="shared" si="5"/>
        <v>875386.64322112733</v>
      </c>
    </row>
    <row r="33" spans="1:14" x14ac:dyDescent="0.3">
      <c r="A33" s="340"/>
      <c r="B33">
        <v>8</v>
      </c>
      <c r="C33" s="325">
        <f t="shared" si="15"/>
        <v>124098058.94496405</v>
      </c>
      <c r="D33" s="325">
        <f t="shared" si="16"/>
        <v>25043497.03462629</v>
      </c>
      <c r="E33">
        <v>1.7708333E-2</v>
      </c>
      <c r="F33" s="1">
        <f t="shared" si="14"/>
        <v>2197569.752451052</v>
      </c>
      <c r="G33" s="1">
        <f xml:space="preserve"> D33 /4</f>
        <v>6260874.2586565726</v>
      </c>
      <c r="H33" s="1">
        <f t="shared" si="17"/>
        <v>18782622.775969718</v>
      </c>
      <c r="M33" s="1">
        <f t="shared" si="13"/>
        <v>124459389.14898039</v>
      </c>
      <c r="N33" s="324">
        <f t="shared" si="5"/>
        <v>881587.29831881472</v>
      </c>
    </row>
    <row r="34" spans="1:14" x14ac:dyDescent="0.3">
      <c r="A34" s="340"/>
      <c r="B34">
        <v>9</v>
      </c>
      <c r="C34" s="325">
        <f t="shared" si="15"/>
        <v>132556502.95607167</v>
      </c>
      <c r="D34" s="325">
        <f t="shared" si="16"/>
        <v>18782622.775969718</v>
      </c>
      <c r="E34">
        <v>1.7708333E-2</v>
      </c>
      <c r="F34" s="1">
        <f t="shared" si="14"/>
        <v>2347354.6956616016</v>
      </c>
      <c r="G34" s="1">
        <f xml:space="preserve"> D34 /3</f>
        <v>6260874.2586565726</v>
      </c>
      <c r="H34" s="1">
        <f t="shared" si="17"/>
        <v>12521748.517313145</v>
      </c>
      <c r="M34" s="1">
        <f t="shared" si="13"/>
        <v>125340976.44729921</v>
      </c>
      <c r="N34" s="324">
        <f t="shared" si="5"/>
        <v>887831.87472137727</v>
      </c>
    </row>
    <row r="35" spans="1:14" x14ac:dyDescent="0.3">
      <c r="A35" s="340"/>
      <c r="B35">
        <v>10</v>
      </c>
      <c r="C35" s="325">
        <f t="shared" si="15"/>
        <v>141164731.91038984</v>
      </c>
      <c r="D35" s="325">
        <f t="shared" si="16"/>
        <v>12521748.517313145</v>
      </c>
      <c r="E35">
        <v>1.7708333E-2</v>
      </c>
      <c r="F35" s="1">
        <f t="shared" si="14"/>
        <v>2499792.0805249093</v>
      </c>
      <c r="G35" s="1">
        <f xml:space="preserve"> D35 /2</f>
        <v>6260874.2586565726</v>
      </c>
      <c r="H35" s="1">
        <f t="shared" si="17"/>
        <v>6260874.2586565726</v>
      </c>
      <c r="M35" s="1">
        <f t="shared" si="13"/>
        <v>126228808.32202059</v>
      </c>
      <c r="N35" s="324">
        <f t="shared" si="5"/>
        <v>894120.68353804306</v>
      </c>
    </row>
    <row r="36" spans="1:14" x14ac:dyDescent="0.3">
      <c r="A36" s="340"/>
      <c r="B36">
        <v>11</v>
      </c>
      <c r="C36" s="325">
        <f t="shared" si="15"/>
        <v>149925398.24957132</v>
      </c>
      <c r="D36" s="325">
        <f t="shared" si="16"/>
        <v>6260874.2586565726</v>
      </c>
      <c r="E36">
        <v>1.7708333E-2</v>
      </c>
      <c r="F36" s="1">
        <f t="shared" si="14"/>
        <v>2654928.8773610261</v>
      </c>
      <c r="G36" s="1">
        <f xml:space="preserve"> D36 /1</f>
        <v>6260874.2586565726</v>
      </c>
      <c r="H36" s="1">
        <f t="shared" si="17"/>
        <v>0</v>
      </c>
      <c r="M36" s="1">
        <f t="shared" si="13"/>
        <v>127122929.00555864</v>
      </c>
      <c r="N36" s="324">
        <f t="shared" si="5"/>
        <v>900454.03808173072</v>
      </c>
    </row>
    <row r="37" spans="1:14" x14ac:dyDescent="0.3">
      <c r="A37" s="340"/>
      <c r="B37" s="272">
        <v>12</v>
      </c>
      <c r="C37" s="326">
        <f t="shared" si="15"/>
        <v>158841201.38558891</v>
      </c>
      <c r="D37" s="326">
        <f t="shared" si="16"/>
        <v>0</v>
      </c>
      <c r="E37">
        <v>1.7708333E-2</v>
      </c>
      <c r="F37" s="273">
        <f t="shared" si="14"/>
        <v>2812812.8882560697</v>
      </c>
      <c r="G37" s="273">
        <f xml:space="preserve"> D37 /1</f>
        <v>0</v>
      </c>
      <c r="H37" s="273">
        <f t="shared" si="17"/>
        <v>0</v>
      </c>
      <c r="I37" s="326">
        <f>(C37+F37)/2</f>
        <v>80827007.136922494</v>
      </c>
      <c r="J37" s="326"/>
      <c r="K37" s="326"/>
      <c r="M37" s="1">
        <f t="shared" si="13"/>
        <v>128023383.04364038</v>
      </c>
      <c r="N37" s="324">
        <f t="shared" si="5"/>
        <v>906832.25388465833</v>
      </c>
    </row>
    <row r="38" spans="1:14" x14ac:dyDescent="0.3">
      <c r="A38" s="340">
        <v>4</v>
      </c>
      <c r="B38">
        <v>1</v>
      </c>
      <c r="C38" s="325">
        <f xml:space="preserve"> I37</f>
        <v>80827007.136922494</v>
      </c>
      <c r="D38" s="325">
        <f xml:space="preserve"> I37</f>
        <v>80827007.136922494</v>
      </c>
      <c r="E38">
        <v>1.7708333E-2</v>
      </c>
      <c r="F38" s="1">
        <f xml:space="preserve"> C38 * E38</f>
        <v>1431311.5577740001</v>
      </c>
      <c r="G38" s="1">
        <f xml:space="preserve"> D38 /11</f>
        <v>7347909.7397202263</v>
      </c>
      <c r="H38" s="1">
        <f xml:space="preserve"> D38 - G38</f>
        <v>73479097.397202268</v>
      </c>
      <c r="M38" s="1">
        <f t="shared" si="13"/>
        <v>128930215.29752503</v>
      </c>
      <c r="N38" s="324">
        <f t="shared" si="5"/>
        <v>913255.64871406381</v>
      </c>
    </row>
    <row r="39" spans="1:14" x14ac:dyDescent="0.3">
      <c r="A39" s="340"/>
      <c r="B39">
        <v>2</v>
      </c>
      <c r="C39" s="325">
        <f xml:space="preserve"> C38 + F38 + G38</f>
        <v>89606228.434416726</v>
      </c>
      <c r="D39" s="325">
        <f xml:space="preserve"> H38</f>
        <v>73479097.397202268</v>
      </c>
      <c r="E39">
        <v>1.7708333E-2</v>
      </c>
      <c r="F39" s="1">
        <f t="shared" ref="F39:F49" si="18" xml:space="preserve"> C39 * E39</f>
        <v>1586776.9319907201</v>
      </c>
      <c r="G39" s="1">
        <f xml:space="preserve"> D39 /10</f>
        <v>7347909.7397202272</v>
      </c>
      <c r="H39" s="1">
        <f xml:space="preserve"> D39 - G39</f>
        <v>66131187.657482043</v>
      </c>
      <c r="M39" s="1">
        <f t="shared" si="13"/>
        <v>129843470.9462391</v>
      </c>
      <c r="N39" s="324">
        <f t="shared" si="5"/>
        <v>919724.54258803662</v>
      </c>
    </row>
    <row r="40" spans="1:14" x14ac:dyDescent="0.3">
      <c r="A40" s="340"/>
      <c r="B40">
        <v>3</v>
      </c>
      <c r="C40" s="325">
        <f t="shared" ref="C40:C49" si="19" xml:space="preserve"> C39 + F39 + G39</f>
        <v>98540915.106127664</v>
      </c>
      <c r="D40" s="325">
        <f xml:space="preserve"> H39</f>
        <v>66131187.657482043</v>
      </c>
      <c r="E40">
        <v>1.7708333E-2</v>
      </c>
      <c r="F40" s="1">
        <f t="shared" si="18"/>
        <v>1744995.3388240391</v>
      </c>
      <c r="G40" s="1">
        <f xml:space="preserve"> D40 /9</f>
        <v>7347909.7397202272</v>
      </c>
      <c r="H40" s="1">
        <f xml:space="preserve"> D40 - G40</f>
        <v>58783277.917761818</v>
      </c>
      <c r="M40" s="1">
        <f t="shared" si="13"/>
        <v>130763195.48882714</v>
      </c>
      <c r="N40" s="324">
        <f t="shared" si="5"/>
        <v>926239.25779146038</v>
      </c>
    </row>
    <row r="41" spans="1:14" x14ac:dyDescent="0.3">
      <c r="A41" s="340"/>
      <c r="B41">
        <v>4</v>
      </c>
      <c r="C41" s="325">
        <f t="shared" si="19"/>
        <v>107633820.18467192</v>
      </c>
      <c r="D41" s="325">
        <f t="shared" ref="D41:D49" si="20" xml:space="preserve"> H40</f>
        <v>58783277.917761818</v>
      </c>
      <c r="E41">
        <v>1.7708333E-2</v>
      </c>
      <c r="F41" s="1">
        <f t="shared" si="18"/>
        <v>1906015.5298922919</v>
      </c>
      <c r="G41" s="1">
        <f xml:space="preserve"> D41 /8</f>
        <v>7347909.7397202272</v>
      </c>
      <c r="H41" s="1">
        <f t="shared" ref="H41:H49" si="21" xml:space="preserve"> D41 - G41</f>
        <v>51435368.178041592</v>
      </c>
      <c r="M41" s="1">
        <f t="shared" si="13"/>
        <v>131689434.7466186</v>
      </c>
      <c r="N41" s="324">
        <f t="shared" si="5"/>
        <v>932800.11889207014</v>
      </c>
    </row>
    <row r="42" spans="1:14" x14ac:dyDescent="0.3">
      <c r="A42" s="340"/>
      <c r="B42">
        <v>5</v>
      </c>
      <c r="C42" s="325">
        <f t="shared" si="19"/>
        <v>116887745.45428444</v>
      </c>
      <c r="D42" s="325">
        <f t="shared" si="20"/>
        <v>51435368.178041592</v>
      </c>
      <c r="E42">
        <v>1.7708333E-2</v>
      </c>
      <c r="F42" s="1">
        <f t="shared" si="18"/>
        <v>2069887.1201237051</v>
      </c>
      <c r="G42" s="1">
        <f xml:space="preserve"> D42 /7</f>
        <v>7347909.7397202272</v>
      </c>
      <c r="H42" s="1">
        <f t="shared" si="21"/>
        <v>44087458.438321367</v>
      </c>
      <c r="M42" s="1">
        <f t="shared" si="13"/>
        <v>132622234.86551067</v>
      </c>
      <c r="N42" s="324">
        <f t="shared" si="5"/>
        <v>939407.45275662234</v>
      </c>
    </row>
    <row r="43" spans="1:14" x14ac:dyDescent="0.3">
      <c r="A43" s="340"/>
      <c r="B43">
        <v>6</v>
      </c>
      <c r="C43" s="325">
        <f t="shared" si="19"/>
        <v>126305542.31412837</v>
      </c>
      <c r="D43" s="325">
        <f t="shared" si="20"/>
        <v>44087458.438321367</v>
      </c>
      <c r="E43">
        <v>1.7708333E-2</v>
      </c>
      <c r="F43" s="1">
        <f t="shared" si="18"/>
        <v>2236660.6030441755</v>
      </c>
      <c r="G43" s="1">
        <f xml:space="preserve"> D43 /6</f>
        <v>7347909.7397202281</v>
      </c>
      <c r="H43" s="1">
        <f t="shared" si="21"/>
        <v>36739548.698601142</v>
      </c>
      <c r="M43" s="1">
        <f t="shared" si="13"/>
        <v>133561642.3182673</v>
      </c>
      <c r="N43" s="324">
        <f t="shared" si="5"/>
        <v>946061.58856717928</v>
      </c>
    </row>
    <row r="44" spans="1:14" x14ac:dyDescent="0.3">
      <c r="A44" s="340"/>
      <c r="B44">
        <v>7</v>
      </c>
      <c r="C44" s="325">
        <f t="shared" si="19"/>
        <v>135890112.65689278</v>
      </c>
      <c r="D44" s="325">
        <f t="shared" si="20"/>
        <v>36739548.698601142</v>
      </c>
      <c r="E44">
        <v>1.7708333E-2</v>
      </c>
      <c r="F44" s="1">
        <f t="shared" si="18"/>
        <v>2406387.366335772</v>
      </c>
      <c r="G44" s="1">
        <f xml:space="preserve"> D44 /5</f>
        <v>7347909.7397202281</v>
      </c>
      <c r="H44" s="1">
        <f t="shared" si="21"/>
        <v>29391638.958880913</v>
      </c>
      <c r="M44" s="1">
        <f t="shared" si="13"/>
        <v>134507703.90683448</v>
      </c>
      <c r="N44" s="324">
        <f t="shared" si="5"/>
        <v>952762.8578375096</v>
      </c>
    </row>
    <row r="45" spans="1:14" x14ac:dyDescent="0.3">
      <c r="A45" s="340"/>
      <c r="B45">
        <v>8</v>
      </c>
      <c r="C45" s="325">
        <f t="shared" si="19"/>
        <v>145644409.76294878</v>
      </c>
      <c r="D45" s="325">
        <f t="shared" si="20"/>
        <v>29391638.958880913</v>
      </c>
      <c r="E45">
        <v>1.7708333E-2</v>
      </c>
      <c r="F45" s="1">
        <f t="shared" si="18"/>
        <v>2579119.7076707482</v>
      </c>
      <c r="G45" s="1">
        <f xml:space="preserve"> D45 /4</f>
        <v>7347909.7397202281</v>
      </c>
      <c r="H45" s="1">
        <f t="shared" si="21"/>
        <v>22043729.219160683</v>
      </c>
      <c r="M45" s="1">
        <f t="shared" si="13"/>
        <v>135460466.76467198</v>
      </c>
      <c r="N45" s="324">
        <f t="shared" si="5"/>
        <v>959511.59442960424</v>
      </c>
    </row>
    <row r="46" spans="1:14" x14ac:dyDescent="0.3">
      <c r="A46" s="340"/>
      <c r="B46">
        <v>9</v>
      </c>
      <c r="C46" s="325">
        <f t="shared" si="19"/>
        <v>155571439.21033975</v>
      </c>
      <c r="D46" s="325">
        <f t="shared" si="20"/>
        <v>22043729.219160683</v>
      </c>
      <c r="E46">
        <v>1.7708333E-2</v>
      </c>
      <c r="F46" s="1">
        <f t="shared" si="18"/>
        <v>2754910.8508259533</v>
      </c>
      <c r="G46" s="1">
        <f xml:space="preserve"> D46 /3</f>
        <v>7347909.7397202281</v>
      </c>
      <c r="H46" s="1">
        <f t="shared" si="21"/>
        <v>14695819.479440454</v>
      </c>
      <c r="M46" s="1">
        <f t="shared" si="13"/>
        <v>136419978.35910159</v>
      </c>
      <c r="N46" s="324">
        <f t="shared" si="5"/>
        <v>966308.13457031013</v>
      </c>
    </row>
    <row r="47" spans="1:14" x14ac:dyDescent="0.3">
      <c r="A47" s="340"/>
      <c r="B47">
        <v>10</v>
      </c>
      <c r="C47" s="325">
        <f t="shared" si="19"/>
        <v>165674259.80088595</v>
      </c>
      <c r="D47" s="325">
        <f t="shared" si="20"/>
        <v>14695819.479440454</v>
      </c>
      <c r="E47">
        <v>1.7708333E-2</v>
      </c>
      <c r="F47" s="1">
        <f t="shared" si="18"/>
        <v>2933814.9620826021</v>
      </c>
      <c r="G47" s="1">
        <f xml:space="preserve"> D47 /2</f>
        <v>7347909.7397202272</v>
      </c>
      <c r="H47" s="1">
        <f t="shared" si="21"/>
        <v>7347909.7397202272</v>
      </c>
      <c r="M47" s="1">
        <f t="shared" si="13"/>
        <v>137386286.49367189</v>
      </c>
      <c r="N47" s="324">
        <f t="shared" si="5"/>
        <v>973152.81686808041</v>
      </c>
    </row>
    <row r="48" spans="1:14" x14ac:dyDescent="0.3">
      <c r="A48" s="340"/>
      <c r="B48">
        <v>11</v>
      </c>
      <c r="C48" s="325">
        <f t="shared" si="19"/>
        <v>175955984.50268877</v>
      </c>
      <c r="D48" s="325">
        <f t="shared" si="20"/>
        <v>7347909.7397202272</v>
      </c>
      <c r="E48">
        <v>1.7708333E-2</v>
      </c>
      <c r="F48" s="1">
        <f t="shared" si="18"/>
        <v>3115887.1669164519</v>
      </c>
      <c r="G48" s="1">
        <f xml:space="preserve"> D48 /1</f>
        <v>7347909.7397202272</v>
      </c>
      <c r="H48" s="1">
        <f t="shared" si="21"/>
        <v>0</v>
      </c>
      <c r="M48" s="1">
        <f t="shared" si="13"/>
        <v>138359439.31053996</v>
      </c>
      <c r="N48" s="324">
        <f t="shared" si="5"/>
        <v>980045.98232984496</v>
      </c>
    </row>
    <row r="49" spans="1:14" x14ac:dyDescent="0.3">
      <c r="A49" s="340"/>
      <c r="B49" s="272">
        <v>12</v>
      </c>
      <c r="C49" s="326">
        <f t="shared" si="19"/>
        <v>186419781.40932545</v>
      </c>
      <c r="D49" s="326">
        <f t="shared" si="20"/>
        <v>0</v>
      </c>
      <c r="E49">
        <v>1.7708333E-2</v>
      </c>
      <c r="F49" s="273">
        <f t="shared" si="18"/>
        <v>3301183.5669835443</v>
      </c>
      <c r="G49" s="273">
        <f xml:space="preserve"> D49 /1</f>
        <v>0</v>
      </c>
      <c r="H49" s="273">
        <f t="shared" si="21"/>
        <v>0</v>
      </c>
      <c r="I49" s="326">
        <f>(C49+F49)/2</f>
        <v>94860482.488154501</v>
      </c>
      <c r="J49" s="326"/>
      <c r="K49" s="326"/>
      <c r="M49" s="1">
        <f t="shared" si="13"/>
        <v>139339485.29286981</v>
      </c>
      <c r="N49" s="324">
        <f t="shared" si="5"/>
        <v>986987.97437799932</v>
      </c>
    </row>
    <row r="50" spans="1:14" x14ac:dyDescent="0.3">
      <c r="A50" s="340">
        <v>5</v>
      </c>
      <c r="B50">
        <v>1</v>
      </c>
      <c r="C50" s="325">
        <f xml:space="preserve"> I49</f>
        <v>94860482.488154501</v>
      </c>
      <c r="D50" s="325">
        <f xml:space="preserve"> I49</f>
        <v>94860482.488154501</v>
      </c>
      <c r="E50">
        <v>1.7708333E-2</v>
      </c>
      <c r="F50" s="1">
        <f xml:space="preserve"> C50 * E50</f>
        <v>1679821.0124409085</v>
      </c>
      <c r="G50" s="1">
        <f xml:space="preserve"> D50 /11</f>
        <v>8623680.2261958644</v>
      </c>
      <c r="H50" s="1">
        <f xml:space="preserve"> D50 - G50</f>
        <v>86236802.261958629</v>
      </c>
      <c r="M50" s="1">
        <f t="shared" si="13"/>
        <v>140326473.2672478</v>
      </c>
      <c r="N50" s="324">
        <f t="shared" si="5"/>
        <v>993979.13886751409</v>
      </c>
    </row>
    <row r="51" spans="1:14" x14ac:dyDescent="0.3">
      <c r="A51" s="340"/>
      <c r="B51">
        <v>2</v>
      </c>
      <c r="C51" s="325">
        <f xml:space="preserve"> C50 + F50 + G50</f>
        <v>105163983.72679126</v>
      </c>
      <c r="D51" s="325">
        <f xml:space="preserve"> H50</f>
        <v>86236802.261958629</v>
      </c>
      <c r="E51">
        <v>1.7708333E-2</v>
      </c>
      <c r="F51" s="1">
        <f t="shared" ref="F51:F61" si="22" xml:space="preserve"> C51 * E51</f>
        <v>1862278.8434406007</v>
      </c>
      <c r="G51" s="1">
        <f xml:space="preserve"> D51 /10</f>
        <v>8623680.2261958625</v>
      </c>
      <c r="H51" s="1">
        <f xml:space="preserve"> D51 - G51</f>
        <v>77613122.035762772</v>
      </c>
      <c r="M51" s="1">
        <f t="shared" si="13"/>
        <v>141320452.40611532</v>
      </c>
      <c r="N51" s="324">
        <f t="shared" si="5"/>
        <v>1001019.824103166</v>
      </c>
    </row>
    <row r="52" spans="1:14" x14ac:dyDescent="0.3">
      <c r="A52" s="340"/>
      <c r="B52">
        <v>3</v>
      </c>
      <c r="C52" s="325">
        <f t="shared" ref="C52:C61" si="23" xml:space="preserve"> C51 + F51 + G51</f>
        <v>115649942.79642773</v>
      </c>
      <c r="D52" s="325">
        <f xml:space="preserve"> H51</f>
        <v>77613122.035762772</v>
      </c>
      <c r="E52">
        <v>1.7708333E-2</v>
      </c>
      <c r="F52" s="1">
        <f t="shared" si="22"/>
        <v>2047967.6984700933</v>
      </c>
      <c r="G52" s="1">
        <f xml:space="preserve"> D52 /9</f>
        <v>8623680.2261958644</v>
      </c>
      <c r="H52" s="1">
        <f xml:space="preserve"> D52 - G52</f>
        <v>68989441.809566915</v>
      </c>
      <c r="M52" s="1">
        <f t="shared" si="13"/>
        <v>142321472.2302185</v>
      </c>
      <c r="N52" s="324">
        <f t="shared" si="5"/>
        <v>1008110.3808568902</v>
      </c>
    </row>
    <row r="53" spans="1:14" x14ac:dyDescent="0.3">
      <c r="A53" s="340"/>
      <c r="B53">
        <v>4</v>
      </c>
      <c r="C53" s="325">
        <f t="shared" si="23"/>
        <v>126321590.72109368</v>
      </c>
      <c r="D53" s="325">
        <f t="shared" ref="D53:D61" si="24" xml:space="preserve"> H52</f>
        <v>68989441.809566915</v>
      </c>
      <c r="E53">
        <v>1.7708333E-2</v>
      </c>
      <c r="F53" s="1">
        <f t="shared" si="22"/>
        <v>2236944.7935788371</v>
      </c>
      <c r="G53" s="1">
        <f xml:space="preserve"> D53 /8</f>
        <v>8623680.2261958644</v>
      </c>
      <c r="H53" s="1">
        <f t="shared" ref="H53:H61" si="25" xml:space="preserve"> D53 - G53</f>
        <v>60365761.583371051</v>
      </c>
      <c r="M53" s="1">
        <f t="shared" si="13"/>
        <v>143329582.6110754</v>
      </c>
      <c r="N53" s="324">
        <f t="shared" si="5"/>
        <v>1015251.1623852565</v>
      </c>
    </row>
    <row r="54" spans="1:14" x14ac:dyDescent="0.3">
      <c r="A54" s="340"/>
      <c r="B54">
        <v>5</v>
      </c>
      <c r="C54" s="325">
        <f t="shared" si="23"/>
        <v>137182215.74086839</v>
      </c>
      <c r="D54" s="325">
        <f t="shared" si="24"/>
        <v>60365761.583371051</v>
      </c>
      <c r="E54">
        <v>1.7708333E-2</v>
      </c>
      <c r="F54" s="1">
        <f t="shared" si="22"/>
        <v>2429268.3580171391</v>
      </c>
      <c r="G54" s="1">
        <f xml:space="preserve"> D54 /7</f>
        <v>8623680.2261958644</v>
      </c>
      <c r="H54" s="1">
        <f t="shared" si="25"/>
        <v>51742081.357175186</v>
      </c>
      <c r="M54" s="1">
        <f t="shared" si="13"/>
        <v>144344833.77346066</v>
      </c>
      <c r="N54" s="324">
        <f t="shared" si="5"/>
        <v>1022442.5244470683</v>
      </c>
    </row>
    <row r="55" spans="1:14" x14ac:dyDescent="0.3">
      <c r="A55" s="340"/>
      <c r="B55">
        <v>6</v>
      </c>
      <c r="C55" s="325">
        <f t="shared" si="23"/>
        <v>148235164.32508141</v>
      </c>
      <c r="D55" s="325">
        <f t="shared" si="24"/>
        <v>51742081.357175186</v>
      </c>
      <c r="E55">
        <v>1.7708333E-2</v>
      </c>
      <c r="F55" s="1">
        <f t="shared" si="22"/>
        <v>2624997.6521782619</v>
      </c>
      <c r="G55" s="1">
        <f xml:space="preserve"> D55 /6</f>
        <v>8623680.2261958644</v>
      </c>
      <c r="H55" s="1">
        <f t="shared" si="25"/>
        <v>43118401.130979322</v>
      </c>
      <c r="M55" s="1">
        <f t="shared" si="13"/>
        <v>145367276.29790771</v>
      </c>
      <c r="N55" s="324">
        <f t="shared" si="5"/>
        <v>1029684.8253210875</v>
      </c>
    </row>
    <row r="56" spans="1:14" x14ac:dyDescent="0.3">
      <c r="A56" s="340"/>
      <c r="B56">
        <v>7</v>
      </c>
      <c r="C56" s="325">
        <f t="shared" si="23"/>
        <v>159483842.20345554</v>
      </c>
      <c r="D56" s="325">
        <f t="shared" si="24"/>
        <v>43118401.130979322</v>
      </c>
      <c r="E56">
        <v>1.7708333E-2</v>
      </c>
      <c r="F56" s="1">
        <f t="shared" si="22"/>
        <v>2824192.9858582444</v>
      </c>
      <c r="G56" s="1">
        <f xml:space="preserve"> D56 /5</f>
        <v>8623680.2261958644</v>
      </c>
      <c r="H56" s="1">
        <f t="shared" si="25"/>
        <v>34494720.904783458</v>
      </c>
      <c r="M56" s="1">
        <f t="shared" si="13"/>
        <v>146396961.12322879</v>
      </c>
      <c r="N56" s="324">
        <f t="shared" si="5"/>
        <v>1036978.4258238835</v>
      </c>
    </row>
    <row r="57" spans="1:14" x14ac:dyDescent="0.3">
      <c r="A57" s="340"/>
      <c r="B57">
        <v>8</v>
      </c>
      <c r="C57" s="325">
        <f t="shared" si="23"/>
        <v>170931715.41550964</v>
      </c>
      <c r="D57" s="325">
        <f t="shared" si="24"/>
        <v>34494720.904783458</v>
      </c>
      <c r="E57">
        <v>1.7708333E-2</v>
      </c>
      <c r="F57" s="1">
        <f t="shared" si="22"/>
        <v>3026915.7368390779</v>
      </c>
      <c r="G57" s="1">
        <f xml:space="preserve"> D57 /4</f>
        <v>8623680.2261958644</v>
      </c>
      <c r="H57" s="1">
        <f t="shared" si="25"/>
        <v>25871040.678587593</v>
      </c>
      <c r="M57" s="1">
        <f t="shared" si="13"/>
        <v>147433939.54905269</v>
      </c>
      <c r="N57" s="324">
        <f t="shared" si="5"/>
        <v>1044323.68932781</v>
      </c>
    </row>
    <row r="58" spans="1:14" x14ac:dyDescent="0.3">
      <c r="A58" s="340"/>
      <c r="B58">
        <v>9</v>
      </c>
      <c r="C58" s="325">
        <f t="shared" si="23"/>
        <v>182582311.3785446</v>
      </c>
      <c r="D58" s="325">
        <f t="shared" si="24"/>
        <v>25871040.678587593</v>
      </c>
      <c r="E58">
        <v>1.7708333E-2</v>
      </c>
      <c r="F58" s="1">
        <f t="shared" si="22"/>
        <v>3233228.3698009569</v>
      </c>
      <c r="G58" s="1">
        <f xml:space="preserve"> D58 /3</f>
        <v>8623680.2261958644</v>
      </c>
      <c r="H58" s="1">
        <f t="shared" si="25"/>
        <v>17247360.452391729</v>
      </c>
      <c r="M58" s="1">
        <f t="shared" si="13"/>
        <v>148478263.23838049</v>
      </c>
      <c r="N58" s="324">
        <f t="shared" si="5"/>
        <v>1051720.9817791074</v>
      </c>
    </row>
    <row r="59" spans="1:14" x14ac:dyDescent="0.3">
      <c r="A59" s="340"/>
      <c r="B59">
        <v>10</v>
      </c>
      <c r="C59" s="325">
        <f t="shared" si="23"/>
        <v>194439219.97454143</v>
      </c>
      <c r="D59" s="325">
        <f t="shared" si="24"/>
        <v>17247360.452391729</v>
      </c>
      <c r="E59">
        <v>1.7708333E-2</v>
      </c>
      <c r="F59" s="1">
        <f t="shared" si="22"/>
        <v>3443194.4555694312</v>
      </c>
      <c r="G59" s="1">
        <f xml:space="preserve"> D59 /2</f>
        <v>8623680.2261958644</v>
      </c>
      <c r="H59" s="1">
        <f t="shared" si="25"/>
        <v>8623680.2261958644</v>
      </c>
      <c r="M59" s="1">
        <f t="shared" si="13"/>
        <v>149529984.22015959</v>
      </c>
      <c r="N59" s="324">
        <f t="shared" si="5"/>
        <v>1059170.6717161357</v>
      </c>
    </row>
    <row r="60" spans="1:14" x14ac:dyDescent="0.3">
      <c r="A60" s="340"/>
      <c r="B60">
        <v>11</v>
      </c>
      <c r="C60" s="325">
        <f t="shared" si="23"/>
        <v>206506094.65630674</v>
      </c>
      <c r="D60" s="325">
        <f t="shared" si="24"/>
        <v>8623680.2261958644</v>
      </c>
      <c r="E60">
        <v>1.7708333E-2</v>
      </c>
      <c r="F60" s="1">
        <f t="shared" si="22"/>
        <v>3656878.6907034004</v>
      </c>
      <c r="G60" s="1">
        <f xml:space="preserve"> D60 /1</f>
        <v>8623680.2261958644</v>
      </c>
      <c r="H60" s="1">
        <f t="shared" si="25"/>
        <v>0</v>
      </c>
      <c r="M60" s="1">
        <f t="shared" si="13"/>
        <v>150589154.89187571</v>
      </c>
      <c r="N60" s="324">
        <f t="shared" si="5"/>
        <v>1066673.1302877346</v>
      </c>
    </row>
    <row r="61" spans="1:14" x14ac:dyDescent="0.3">
      <c r="A61" s="340"/>
      <c r="B61" s="272">
        <v>12</v>
      </c>
      <c r="C61" s="326">
        <f t="shared" si="23"/>
        <v>218786653.57320601</v>
      </c>
      <c r="D61" s="326">
        <f t="shared" si="24"/>
        <v>0</v>
      </c>
      <c r="E61">
        <v>1.7708333E-2</v>
      </c>
      <c r="F61" s="273">
        <f t="shared" si="22"/>
        <v>3874346.917429972</v>
      </c>
      <c r="G61" s="273">
        <f xml:space="preserve"> D61 /1</f>
        <v>0</v>
      </c>
      <c r="H61" s="273">
        <f t="shared" si="25"/>
        <v>0</v>
      </c>
      <c r="I61" s="326">
        <f>(C61+F61)/2</f>
        <v>111330500.245318</v>
      </c>
      <c r="J61" s="326"/>
      <c r="K61" s="326"/>
      <c r="M61" s="1">
        <f t="shared" si="13"/>
        <v>151655828.02216345</v>
      </c>
      <c r="N61" s="324">
        <f t="shared" si="5"/>
        <v>1074228.7312717151</v>
      </c>
    </row>
    <row r="62" spans="1:14" x14ac:dyDescent="0.3">
      <c r="A62" s="340">
        <v>6</v>
      </c>
      <c r="B62">
        <v>1</v>
      </c>
      <c r="C62" s="325">
        <f xml:space="preserve"> I61</f>
        <v>111330500.245318</v>
      </c>
      <c r="D62" s="325">
        <f xml:space="preserve"> I61</f>
        <v>111330500.245318</v>
      </c>
      <c r="E62">
        <v>1.7708333E-2</v>
      </c>
      <c r="F62" s="1">
        <f xml:space="preserve"> C62 * E62</f>
        <v>1971477.5714006727</v>
      </c>
      <c r="G62" s="1">
        <f xml:space="preserve"> D62 /11</f>
        <v>10120954.567756182</v>
      </c>
      <c r="H62" s="1">
        <f xml:space="preserve"> D62 - G62</f>
        <v>101209545.67756182</v>
      </c>
      <c r="M62" s="1">
        <f t="shared" si="13"/>
        <v>152730056.75343516</v>
      </c>
      <c r="N62" s="324">
        <f t="shared" si="5"/>
        <v>1081837.8510934801</v>
      </c>
    </row>
    <row r="63" spans="1:14" x14ac:dyDescent="0.3">
      <c r="A63" s="340"/>
      <c r="B63">
        <v>2</v>
      </c>
      <c r="C63" s="325">
        <f xml:space="preserve"> C62 + F62 + G62</f>
        <v>123422932.38447484</v>
      </c>
      <c r="D63" s="325">
        <f xml:space="preserve"> H62</f>
        <v>101209545.67756182</v>
      </c>
      <c r="E63">
        <v>1.7708333E-2</v>
      </c>
      <c r="F63" s="1">
        <f t="shared" ref="F63:F73" si="26" xml:space="preserve"> C63 * E63</f>
        <v>2185614.3865007646</v>
      </c>
      <c r="G63" s="1">
        <f xml:space="preserve"> D63 /10</f>
        <v>10120954.567756182</v>
      </c>
      <c r="H63" s="1">
        <f xml:space="preserve"> D63 - G63</f>
        <v>91088591.109805644</v>
      </c>
      <c r="M63" s="1">
        <f t="shared" si="13"/>
        <v>153811894.60452864</v>
      </c>
      <c r="N63" s="324">
        <f t="shared" si="5"/>
        <v>1089500.8688447797</v>
      </c>
    </row>
    <row r="64" spans="1:14" x14ac:dyDescent="0.3">
      <c r="A64" s="340"/>
      <c r="B64">
        <v>3</v>
      </c>
      <c r="C64" s="325">
        <f t="shared" ref="C64:C73" si="27" xml:space="preserve"> C63 + F63 + G63</f>
        <v>135729501.3387318</v>
      </c>
      <c r="D64" s="325">
        <f xml:space="preserve"> H63</f>
        <v>91088591.109805644</v>
      </c>
      <c r="E64">
        <v>1.7708333E-2</v>
      </c>
      <c r="F64" s="1">
        <f t="shared" si="26"/>
        <v>2403543.2076302082</v>
      </c>
      <c r="G64" s="1">
        <f xml:space="preserve"> D64 /9</f>
        <v>10120954.567756183</v>
      </c>
      <c r="H64" s="1">
        <f xml:space="preserve"> D64 - G64</f>
        <v>80967636.542049468</v>
      </c>
      <c r="M64" s="1">
        <f t="shared" si="13"/>
        <v>154901395.47337341</v>
      </c>
      <c r="N64" s="324">
        <f t="shared" si="5"/>
        <v>1097218.1663025965</v>
      </c>
    </row>
    <row r="65" spans="1:14" x14ac:dyDescent="0.3">
      <c r="A65" s="340"/>
      <c r="B65">
        <v>4</v>
      </c>
      <c r="C65" s="325">
        <f t="shared" si="27"/>
        <v>148253999.11411819</v>
      </c>
      <c r="D65" s="325">
        <f t="shared" ref="D65:D73" si="28" xml:space="preserve"> H64</f>
        <v>80967636.542049468</v>
      </c>
      <c r="E65">
        <v>1.7708333E-2</v>
      </c>
      <c r="F65" s="1">
        <f t="shared" si="26"/>
        <v>2625331.1848945096</v>
      </c>
      <c r="G65" s="1">
        <f xml:space="preserve"> D65 /8</f>
        <v>10120954.567756183</v>
      </c>
      <c r="H65" s="1">
        <f t="shared" ref="H65:H73" si="29" xml:space="preserve"> D65 - G65</f>
        <v>70846681.974293292</v>
      </c>
      <c r="M65" s="1">
        <f t="shared" si="13"/>
        <v>155998613.639676</v>
      </c>
      <c r="N65" s="324">
        <f t="shared" si="5"/>
        <v>1104990.127948167</v>
      </c>
    </row>
    <row r="66" spans="1:14" x14ac:dyDescent="0.3">
      <c r="A66" s="340"/>
      <c r="B66">
        <v>5</v>
      </c>
      <c r="C66" s="325">
        <f t="shared" si="27"/>
        <v>161000284.86676887</v>
      </c>
      <c r="D66" s="325">
        <f t="shared" si="28"/>
        <v>70846681.974293292</v>
      </c>
      <c r="E66">
        <v>1.7708333E-2</v>
      </c>
      <c r="F66" s="1">
        <f t="shared" si="26"/>
        <v>2851046.6575156036</v>
      </c>
      <c r="G66" s="1">
        <f xml:space="preserve"> D66 /7</f>
        <v>10120954.567756185</v>
      </c>
      <c r="H66" s="1">
        <f t="shared" si="29"/>
        <v>60725727.406537108</v>
      </c>
      <c r="M66" s="1">
        <f t="shared" si="13"/>
        <v>157103603.76762417</v>
      </c>
      <c r="N66" s="324">
        <f t="shared" si="5"/>
        <v>1112817.1409861366</v>
      </c>
    </row>
    <row r="67" spans="1:14" x14ac:dyDescent="0.3">
      <c r="A67" s="340"/>
      <c r="B67">
        <v>6</v>
      </c>
      <c r="C67" s="325">
        <f t="shared" si="27"/>
        <v>173972286.09204066</v>
      </c>
      <c r="D67" s="325">
        <f t="shared" si="28"/>
        <v>60725727.406537108</v>
      </c>
      <c r="E67">
        <v>1.7708333E-2</v>
      </c>
      <c r="F67" s="1">
        <f t="shared" si="26"/>
        <v>3080759.1748891245</v>
      </c>
      <c r="G67" s="1">
        <f xml:space="preserve"> D67 /6</f>
        <v>10120954.567756185</v>
      </c>
      <c r="H67" s="1">
        <f t="shared" si="29"/>
        <v>50604772.838780925</v>
      </c>
      <c r="M67" s="1">
        <f t="shared" si="13"/>
        <v>158216420.90861031</v>
      </c>
      <c r="N67" s="324">
        <f t="shared" si="5"/>
        <v>1120699.5953638493</v>
      </c>
    </row>
    <row r="68" spans="1:14" x14ac:dyDescent="0.3">
      <c r="A68" s="340"/>
      <c r="B68">
        <v>7</v>
      </c>
      <c r="C68" s="325">
        <f t="shared" si="27"/>
        <v>187173999.83468595</v>
      </c>
      <c r="D68" s="325">
        <f t="shared" si="28"/>
        <v>50604772.838780925</v>
      </c>
      <c r="E68">
        <v>1.7708333E-2</v>
      </c>
      <c r="F68" s="1">
        <f t="shared" si="26"/>
        <v>3314539.5180145637</v>
      </c>
      <c r="G68" s="1">
        <f xml:space="preserve"> D68 /5</f>
        <v>10120954.567756185</v>
      </c>
      <c r="H68" s="1">
        <f t="shared" si="29"/>
        <v>40483818.271024741</v>
      </c>
      <c r="M68" s="1">
        <f t="shared" si="13"/>
        <v>159337120.50397417</v>
      </c>
      <c r="N68" s="324">
        <f t="shared" ref="N68:N121" si="30" xml:space="preserve"> M68 * 0.007083333</f>
        <v>1128637.8837907768</v>
      </c>
    </row>
    <row r="69" spans="1:14" x14ac:dyDescent="0.3">
      <c r="A69" s="340"/>
      <c r="B69">
        <v>8</v>
      </c>
      <c r="C69" s="325">
        <f t="shared" si="27"/>
        <v>200609493.92045668</v>
      </c>
      <c r="D69" s="325">
        <f t="shared" si="28"/>
        <v>40483818.271024741</v>
      </c>
      <c r="E69">
        <v>1.7708333E-2</v>
      </c>
      <c r="F69" s="1">
        <f t="shared" si="26"/>
        <v>3552459.7213049224</v>
      </c>
      <c r="G69" s="1">
        <f xml:space="preserve"> D69 /4</f>
        <v>10120954.567756185</v>
      </c>
      <c r="H69" s="1">
        <f t="shared" si="29"/>
        <v>30362863.703268558</v>
      </c>
      <c r="M69" s="1">
        <f t="shared" si="13"/>
        <v>160465758.38776496</v>
      </c>
      <c r="N69" s="324">
        <f t="shared" si="30"/>
        <v>1136632.4017580822</v>
      </c>
    </row>
    <row r="70" spans="1:14" x14ac:dyDescent="0.3">
      <c r="A70" s="340"/>
      <c r="B70">
        <v>9</v>
      </c>
      <c r="C70" s="325">
        <f t="shared" si="27"/>
        <v>214282908.20951778</v>
      </c>
      <c r="D70" s="325">
        <f t="shared" si="28"/>
        <v>30362863.703268558</v>
      </c>
      <c r="E70">
        <v>1.7708333E-2</v>
      </c>
      <c r="F70" s="1">
        <f t="shared" si="26"/>
        <v>3794593.0947825746</v>
      </c>
      <c r="G70" s="1">
        <f xml:space="preserve"> D70 /3</f>
        <v>10120954.567756185</v>
      </c>
      <c r="H70" s="1">
        <f t="shared" si="29"/>
        <v>20241909.135512374</v>
      </c>
      <c r="M70" s="1">
        <f t="shared" si="13"/>
        <v>161602390.78952304</v>
      </c>
      <c r="N70" s="324">
        <f t="shared" si="30"/>
        <v>1144683.5475583246</v>
      </c>
    </row>
    <row r="71" spans="1:14" x14ac:dyDescent="0.3">
      <c r="A71" s="340"/>
      <c r="B71">
        <v>10</v>
      </c>
      <c r="C71" s="325">
        <f t="shared" si="27"/>
        <v>228198455.87205651</v>
      </c>
      <c r="D71" s="325">
        <f t="shared" si="28"/>
        <v>20241909.135512374</v>
      </c>
      <c r="E71">
        <v>1.7708333E-2</v>
      </c>
      <c r="F71" s="1">
        <f t="shared" si="26"/>
        <v>4041014.2466681818</v>
      </c>
      <c r="G71" s="1">
        <f xml:space="preserve"> D71 /2</f>
        <v>10120954.567756187</v>
      </c>
      <c r="H71" s="1">
        <f t="shared" si="29"/>
        <v>10120954.567756187</v>
      </c>
      <c r="M71" s="1">
        <f t="shared" si="13"/>
        <v>162747074.33708137</v>
      </c>
      <c r="N71" s="324">
        <f t="shared" si="30"/>
        <v>1152791.7223053016</v>
      </c>
    </row>
    <row r="72" spans="1:14" x14ac:dyDescent="0.3">
      <c r="A72" s="340"/>
      <c r="B72">
        <v>11</v>
      </c>
      <c r="C72" s="325">
        <f t="shared" si="27"/>
        <v>242360424.68648088</v>
      </c>
      <c r="D72" s="325">
        <f t="shared" si="28"/>
        <v>10120954.567756187</v>
      </c>
      <c r="E72">
        <v>1.7708333E-2</v>
      </c>
      <c r="F72" s="1">
        <f t="shared" si="26"/>
        <v>4291799.1063696239</v>
      </c>
      <c r="G72" s="1">
        <f xml:space="preserve"> D72 /1</f>
        <v>10120954.567756187</v>
      </c>
      <c r="H72" s="1">
        <f t="shared" si="29"/>
        <v>0</v>
      </c>
      <c r="M72" s="1">
        <f t="shared" si="13"/>
        <v>163899866.05938667</v>
      </c>
      <c r="N72" s="324">
        <f t="shared" si="30"/>
        <v>1160957.3299540335</v>
      </c>
    </row>
    <row r="73" spans="1:14" x14ac:dyDescent="0.3">
      <c r="A73" s="340"/>
      <c r="B73" s="272">
        <v>12</v>
      </c>
      <c r="C73" s="326">
        <f t="shared" si="27"/>
        <v>256773178.36060667</v>
      </c>
      <c r="D73" s="326">
        <f t="shared" si="28"/>
        <v>0</v>
      </c>
      <c r="E73">
        <v>1.7708333E-2</v>
      </c>
      <c r="F73" s="273">
        <f t="shared" si="26"/>
        <v>4547024.9478780171</v>
      </c>
      <c r="G73" s="273">
        <f xml:space="preserve"> D73 /1</f>
        <v>0</v>
      </c>
      <c r="H73" s="273">
        <f t="shared" si="29"/>
        <v>0</v>
      </c>
      <c r="I73" s="326">
        <f>(C73+F73)/2</f>
        <v>130660101.65424234</v>
      </c>
      <c r="J73" s="326"/>
      <c r="K73" s="326"/>
      <c r="M73" s="1">
        <f t="shared" si="13"/>
        <v>165060823.3893407</v>
      </c>
      <c r="N73" s="324">
        <f t="shared" si="30"/>
        <v>1169180.7773208888</v>
      </c>
    </row>
    <row r="74" spans="1:14" x14ac:dyDescent="0.3">
      <c r="A74" s="340">
        <v>7</v>
      </c>
      <c r="B74">
        <v>1</v>
      </c>
      <c r="C74" s="325">
        <f xml:space="preserve"> I73</f>
        <v>130660101.65424234</v>
      </c>
      <c r="D74" s="325">
        <f xml:space="preserve"> I73</f>
        <v>130660101.65424234</v>
      </c>
      <c r="E74">
        <v>1.7708333E-2</v>
      </c>
      <c r="F74" s="1">
        <f xml:space="preserve"> C74 * E74</f>
        <v>2313772.589907174</v>
      </c>
      <c r="G74" s="1">
        <f xml:space="preserve"> D74 /11</f>
        <v>11878191.059476577</v>
      </c>
      <c r="H74" s="1">
        <f xml:space="preserve"> D74 - G74</f>
        <v>118781910.59476575</v>
      </c>
      <c r="M74" s="1">
        <f t="shared" si="13"/>
        <v>166230004.16666159</v>
      </c>
      <c r="N74" s="324">
        <f t="shared" si="30"/>
        <v>1177462.4741038515</v>
      </c>
    </row>
    <row r="75" spans="1:14" x14ac:dyDescent="0.3">
      <c r="A75" s="340"/>
      <c r="B75">
        <v>2</v>
      </c>
      <c r="C75" s="325">
        <f xml:space="preserve"> C74 + F74 + G74</f>
        <v>144852065.30362609</v>
      </c>
      <c r="D75" s="325">
        <f xml:space="preserve"> H74</f>
        <v>118781910.59476575</v>
      </c>
      <c r="E75">
        <v>1.7708333E-2</v>
      </c>
      <c r="F75" s="1">
        <f t="shared" ref="F75:F85" si="31" xml:space="preserve"> C75 * E75</f>
        <v>2565088.6081343568</v>
      </c>
      <c r="G75" s="1">
        <f xml:space="preserve"> D75 /10</f>
        <v>11878191.059476575</v>
      </c>
      <c r="H75" s="1">
        <f xml:space="preserve"> D75 - G75</f>
        <v>106903719.53528918</v>
      </c>
      <c r="M75" s="1">
        <f t="shared" si="13"/>
        <v>167407466.64076543</v>
      </c>
      <c r="N75" s="324">
        <f t="shared" si="30"/>
        <v>1185802.8329029328</v>
      </c>
    </row>
    <row r="76" spans="1:14" x14ac:dyDescent="0.3">
      <c r="A76" s="340"/>
      <c r="B76">
        <v>3</v>
      </c>
      <c r="C76" s="325">
        <f t="shared" ref="C76:C85" si="32" xml:space="preserve"> C75 + F75 + G75</f>
        <v>159295344.97123703</v>
      </c>
      <c r="D76" s="325">
        <f xml:space="preserve"> H75</f>
        <v>106903719.53528918</v>
      </c>
      <c r="E76">
        <v>1.7708333E-2</v>
      </c>
      <c r="F76" s="1">
        <f t="shared" si="31"/>
        <v>2820855.0141005409</v>
      </c>
      <c r="G76" s="1">
        <f xml:space="preserve"> D76 /9</f>
        <v>11878191.059476577</v>
      </c>
      <c r="H76" s="1">
        <f xml:space="preserve"> D76 - G76</f>
        <v>95025528.475812614</v>
      </c>
      <c r="M76" s="1">
        <f t="shared" si="13"/>
        <v>168593269.47366837</v>
      </c>
      <c r="N76" s="324">
        <f t="shared" si="30"/>
        <v>1194202.2692407276</v>
      </c>
    </row>
    <row r="77" spans="1:14" x14ac:dyDescent="0.3">
      <c r="A77" s="340"/>
      <c r="B77">
        <v>4</v>
      </c>
      <c r="C77" s="325">
        <f t="shared" si="32"/>
        <v>173994391.04481417</v>
      </c>
      <c r="D77" s="325">
        <f t="shared" ref="D77:D85" si="33" xml:space="preserve"> H76</f>
        <v>95025528.475812614</v>
      </c>
      <c r="E77">
        <v>1.7708333E-2</v>
      </c>
      <c r="F77" s="1">
        <f t="shared" si="31"/>
        <v>3081150.6167537873</v>
      </c>
      <c r="G77" s="1">
        <f xml:space="preserve"> D77 /8</f>
        <v>11878191.059476577</v>
      </c>
      <c r="H77" s="1">
        <f t="shared" ref="H77:H85" si="34" xml:space="preserve"> D77 - G77</f>
        <v>83147337.41633603</v>
      </c>
      <c r="M77" s="1">
        <f t="shared" si="13"/>
        <v>169787471.7429091</v>
      </c>
      <c r="N77" s="324">
        <f t="shared" si="30"/>
        <v>1202661.2015831156</v>
      </c>
    </row>
    <row r="78" spans="1:14" x14ac:dyDescent="0.3">
      <c r="A78" s="340"/>
      <c r="B78">
        <v>5</v>
      </c>
      <c r="C78" s="325">
        <f t="shared" si="32"/>
        <v>188953732.72104454</v>
      </c>
      <c r="D78" s="325">
        <f t="shared" si="33"/>
        <v>83147337.41633603</v>
      </c>
      <c r="E78">
        <v>1.7708333E-2</v>
      </c>
      <c r="F78" s="1">
        <f t="shared" si="31"/>
        <v>3346055.6206172528</v>
      </c>
      <c r="G78" s="1">
        <f xml:space="preserve"> D78 /7</f>
        <v>11878191.059476575</v>
      </c>
      <c r="H78" s="1">
        <f t="shared" si="34"/>
        <v>71269146.35685946</v>
      </c>
      <c r="M78" s="1">
        <f t="shared" si="13"/>
        <v>170990132.94449222</v>
      </c>
      <c r="N78" s="324">
        <f t="shared" si="30"/>
        <v>1211180.0513601089</v>
      </c>
    </row>
    <row r="79" spans="1:14" x14ac:dyDescent="0.3">
      <c r="A79" s="340"/>
      <c r="B79">
        <v>6</v>
      </c>
      <c r="C79" s="325">
        <f t="shared" si="32"/>
        <v>204177979.40113837</v>
      </c>
      <c r="D79" s="325">
        <f t="shared" si="33"/>
        <v>71269146.35685946</v>
      </c>
      <c r="E79">
        <v>1.7708333E-2</v>
      </c>
      <c r="F79" s="1">
        <f t="shared" si="31"/>
        <v>3615651.6505024987</v>
      </c>
      <c r="G79" s="1">
        <f xml:space="preserve"> D79 /6</f>
        <v>11878191.059476577</v>
      </c>
      <c r="H79" s="1">
        <f t="shared" si="34"/>
        <v>59390955.297382884</v>
      </c>
      <c r="M79" s="1">
        <f t="shared" si="13"/>
        <v>172201312.99585232</v>
      </c>
      <c r="N79" s="324">
        <f t="shared" si="30"/>
        <v>1219759.2429868495</v>
      </c>
    </row>
    <row r="80" spans="1:14" x14ac:dyDescent="0.3">
      <c r="A80" s="340"/>
      <c r="B80">
        <v>7</v>
      </c>
      <c r="C80" s="325">
        <f t="shared" si="32"/>
        <v>219671822.11111745</v>
      </c>
      <c r="D80" s="325">
        <f t="shared" si="33"/>
        <v>59390955.297382884</v>
      </c>
      <c r="E80">
        <v>1.7708333E-2</v>
      </c>
      <c r="F80" s="1">
        <f t="shared" si="31"/>
        <v>3890021.7766604307</v>
      </c>
      <c r="G80" s="1">
        <f xml:space="preserve"> D80 /5</f>
        <v>11878191.059476577</v>
      </c>
      <c r="H80" s="1">
        <f t="shared" si="34"/>
        <v>47512764.237906307</v>
      </c>
      <c r="M80" s="1">
        <f t="shared" si="13"/>
        <v>173421072.23883918</v>
      </c>
      <c r="N80" s="324">
        <f t="shared" si="30"/>
        <v>1228399.2038847534</v>
      </c>
    </row>
    <row r="81" spans="1:14" x14ac:dyDescent="0.3">
      <c r="A81" s="340"/>
      <c r="B81">
        <v>8</v>
      </c>
      <c r="C81" s="325">
        <f t="shared" si="32"/>
        <v>235440034.94725448</v>
      </c>
      <c r="D81" s="325">
        <f t="shared" si="33"/>
        <v>47512764.237906307</v>
      </c>
      <c r="E81">
        <v>1.7708333E-2</v>
      </c>
      <c r="F81" s="1">
        <f t="shared" si="31"/>
        <v>4169250.5403776197</v>
      </c>
      <c r="G81" s="1">
        <f xml:space="preserve"> D81 /4</f>
        <v>11878191.059476577</v>
      </c>
      <c r="H81" s="1">
        <f t="shared" si="34"/>
        <v>35634573.17842973</v>
      </c>
      <c r="M81" s="1">
        <f t="shared" ref="M81:M121" si="35" xml:space="preserve"> M80 + N80</f>
        <v>174649471.44272393</v>
      </c>
      <c r="N81" s="324">
        <f t="shared" si="30"/>
        <v>1237100.3645028039</v>
      </c>
    </row>
    <row r="82" spans="1:14" x14ac:dyDescent="0.3">
      <c r="A82" s="340"/>
      <c r="B82">
        <v>9</v>
      </c>
      <c r="C82" s="325">
        <f t="shared" si="32"/>
        <v>251487476.54710868</v>
      </c>
      <c r="D82" s="325">
        <f t="shared" si="33"/>
        <v>35634573.17842973</v>
      </c>
      <c r="E82">
        <v>1.7708333E-2</v>
      </c>
      <c r="F82" s="1">
        <f t="shared" si="31"/>
        <v>4453423.9800258903</v>
      </c>
      <c r="G82" s="1">
        <f xml:space="preserve"> D82 /3</f>
        <v>11878191.059476577</v>
      </c>
      <c r="H82" s="1">
        <f t="shared" si="34"/>
        <v>23756382.118953153</v>
      </c>
      <c r="M82" s="1">
        <f t="shared" si="35"/>
        <v>175886571.80722675</v>
      </c>
      <c r="N82" s="324">
        <f t="shared" si="30"/>
        <v>1245863.1583389989</v>
      </c>
    </row>
    <row r="83" spans="1:14" x14ac:dyDescent="0.3">
      <c r="A83" s="340"/>
      <c r="B83">
        <v>10</v>
      </c>
      <c r="C83" s="325">
        <f t="shared" si="32"/>
        <v>267819091.58661115</v>
      </c>
      <c r="D83" s="325">
        <f t="shared" si="33"/>
        <v>23756382.118953153</v>
      </c>
      <c r="E83">
        <v>1.7708333E-2</v>
      </c>
      <c r="F83" s="1">
        <f t="shared" si="31"/>
        <v>4742629.6575732082</v>
      </c>
      <c r="G83" s="1">
        <f xml:space="preserve"> D83 /2</f>
        <v>11878191.059476577</v>
      </c>
      <c r="H83" s="1">
        <f t="shared" si="34"/>
        <v>11878191.059476577</v>
      </c>
      <c r="M83" s="1">
        <f t="shared" si="35"/>
        <v>177132434.96556574</v>
      </c>
      <c r="N83" s="324">
        <f t="shared" si="30"/>
        <v>1254688.0219619456</v>
      </c>
    </row>
    <row r="84" spans="1:14" x14ac:dyDescent="0.3">
      <c r="A84" s="340"/>
      <c r="B84">
        <v>11</v>
      </c>
      <c r="C84" s="325">
        <f t="shared" si="32"/>
        <v>284439912.30366093</v>
      </c>
      <c r="D84" s="325">
        <f t="shared" si="33"/>
        <v>11878191.059476577</v>
      </c>
      <c r="E84">
        <v>1.7708333E-2</v>
      </c>
      <c r="F84" s="1">
        <f t="shared" si="31"/>
        <v>5036956.6855640244</v>
      </c>
      <c r="G84" s="1">
        <f xml:space="preserve"> D84 /1</f>
        <v>11878191.059476577</v>
      </c>
      <c r="H84" s="1">
        <f t="shared" si="34"/>
        <v>0</v>
      </c>
      <c r="M84" s="1">
        <f t="shared" si="35"/>
        <v>178387122.9875277</v>
      </c>
      <c r="N84" s="324">
        <f t="shared" si="30"/>
        <v>1263575.3950326135</v>
      </c>
    </row>
    <row r="85" spans="1:14" x14ac:dyDescent="0.3">
      <c r="A85" s="340"/>
      <c r="B85" s="272">
        <v>12</v>
      </c>
      <c r="C85" s="326">
        <f t="shared" si="32"/>
        <v>301355060.04870152</v>
      </c>
      <c r="D85" s="326">
        <f t="shared" si="33"/>
        <v>0</v>
      </c>
      <c r="E85">
        <v>1.7708333E-2</v>
      </c>
      <c r="F85" s="273">
        <f t="shared" si="31"/>
        <v>5336495.754577403</v>
      </c>
      <c r="G85" s="273">
        <f xml:space="preserve"> D85 /1</f>
        <v>0</v>
      </c>
      <c r="H85" s="273">
        <f t="shared" si="34"/>
        <v>0</v>
      </c>
      <c r="I85" s="326">
        <f>(C85+F85)/2</f>
        <v>153345777.90163946</v>
      </c>
      <c r="J85" s="326"/>
      <c r="K85" s="326"/>
      <c r="M85" s="1">
        <f t="shared" si="35"/>
        <v>179650698.38256031</v>
      </c>
      <c r="N85" s="324">
        <f t="shared" si="30"/>
        <v>1272525.720326236</v>
      </c>
    </row>
    <row r="86" spans="1:14" x14ac:dyDescent="0.3">
      <c r="A86" s="340">
        <v>8</v>
      </c>
      <c r="B86">
        <v>1</v>
      </c>
      <c r="C86" s="325">
        <f xml:space="preserve"> I85</f>
        <v>153345777.90163946</v>
      </c>
      <c r="D86" s="325">
        <f xml:space="preserve"> I85</f>
        <v>153345777.90163946</v>
      </c>
      <c r="E86">
        <v>1.7708333E-2</v>
      </c>
      <c r="F86" s="1">
        <f xml:space="preserve"> C86 * E86</f>
        <v>2715498.0992262727</v>
      </c>
      <c r="G86" s="1">
        <f xml:space="preserve"> D86 /11</f>
        <v>13940525.263785405</v>
      </c>
      <c r="H86" s="1">
        <f xml:space="preserve"> D86 - G86</f>
        <v>139405252.63785407</v>
      </c>
      <c r="M86" s="1">
        <f t="shared" si="35"/>
        <v>180923224.10288656</v>
      </c>
      <c r="N86" s="324">
        <f t="shared" si="30"/>
        <v>1281539.4437543717</v>
      </c>
    </row>
    <row r="87" spans="1:14" x14ac:dyDescent="0.3">
      <c r="A87" s="340"/>
      <c r="B87">
        <v>2</v>
      </c>
      <c r="C87" s="325">
        <f xml:space="preserve"> C86 + F86 + G86</f>
        <v>170001801.26465112</v>
      </c>
      <c r="D87" s="325">
        <f xml:space="preserve"> H86</f>
        <v>139405252.63785407</v>
      </c>
      <c r="E87">
        <v>1.7708333E-2</v>
      </c>
      <c r="F87" s="1">
        <f t="shared" ref="F87:F97" si="36" xml:space="preserve"> C87 * E87</f>
        <v>3010448.5073942631</v>
      </c>
      <c r="G87" s="1">
        <f xml:space="preserve"> D87 /10</f>
        <v>13940525.263785407</v>
      </c>
      <c r="H87" s="1">
        <f xml:space="preserve"> D87 - G87</f>
        <v>125464727.37406866</v>
      </c>
      <c r="M87" s="1">
        <f t="shared" si="35"/>
        <v>182204763.54664093</v>
      </c>
      <c r="N87" s="324">
        <f t="shared" si="30"/>
        <v>1290617.0143871186</v>
      </c>
    </row>
    <row r="88" spans="1:14" x14ac:dyDescent="0.3">
      <c r="A88" s="340"/>
      <c r="B88">
        <v>3</v>
      </c>
      <c r="C88" s="325">
        <f t="shared" ref="C88:C97" si="37" xml:space="preserve"> C87 + F87 + G87</f>
        <v>186952775.0358308</v>
      </c>
      <c r="D88" s="325">
        <f xml:space="preserve"> H87</f>
        <v>125464727.37406866</v>
      </c>
      <c r="E88">
        <v>1.7708333E-2</v>
      </c>
      <c r="F88" s="1">
        <f t="shared" si="36"/>
        <v>3310621.9956085784</v>
      </c>
      <c r="G88" s="1">
        <f xml:space="preserve"> D88 /9</f>
        <v>13940525.263785407</v>
      </c>
      <c r="H88" s="1">
        <f xml:space="preserve"> D88 - G88</f>
        <v>111524202.11028326</v>
      </c>
      <c r="M88" s="1">
        <f t="shared" si="35"/>
        <v>183495380.56102806</v>
      </c>
      <c r="N88" s="324">
        <f t="shared" si="30"/>
        <v>1299758.8844754884</v>
      </c>
    </row>
    <row r="89" spans="1:14" x14ac:dyDescent="0.3">
      <c r="A89" s="340"/>
      <c r="B89">
        <v>4</v>
      </c>
      <c r="C89" s="325">
        <f t="shared" si="37"/>
        <v>204203922.29522479</v>
      </c>
      <c r="D89" s="325">
        <f t="shared" ref="D89:D97" si="38" xml:space="preserve"> H88</f>
        <v>111524202.11028326</v>
      </c>
      <c r="E89">
        <v>1.7708333E-2</v>
      </c>
      <c r="F89" s="1">
        <f t="shared" si="36"/>
        <v>3616111.0559099647</v>
      </c>
      <c r="G89" s="1">
        <f xml:space="preserve"> D89 /8</f>
        <v>13940525.263785407</v>
      </c>
      <c r="H89" s="1">
        <f t="shared" ref="H89:H97" si="39" xml:space="preserve"> D89 - G89</f>
        <v>97583676.846497849</v>
      </c>
      <c r="M89" s="1">
        <f t="shared" si="35"/>
        <v>184795139.44550356</v>
      </c>
      <c r="N89" s="324">
        <f t="shared" si="30"/>
        <v>1308965.5094739371</v>
      </c>
    </row>
    <row r="90" spans="1:14" x14ac:dyDescent="0.3">
      <c r="A90" s="340"/>
      <c r="B90">
        <v>5</v>
      </c>
      <c r="C90" s="325">
        <f t="shared" si="37"/>
        <v>221760558.61492014</v>
      </c>
      <c r="D90" s="325">
        <f t="shared" si="38"/>
        <v>97583676.846497849</v>
      </c>
      <c r="E90">
        <v>1.7708333E-2</v>
      </c>
      <c r="F90" s="1">
        <f t="shared" si="36"/>
        <v>3927009.8182190247</v>
      </c>
      <c r="G90" s="1">
        <f xml:space="preserve"> D90 /7</f>
        <v>13940525.263785407</v>
      </c>
      <c r="H90" s="1">
        <f t="shared" si="39"/>
        <v>83643151.582712442</v>
      </c>
      <c r="M90" s="1">
        <f t="shared" si="35"/>
        <v>186104104.95497751</v>
      </c>
      <c r="N90" s="324">
        <f t="shared" si="30"/>
        <v>1318237.3480630557</v>
      </c>
    </row>
    <row r="91" spans="1:14" x14ac:dyDescent="0.3">
      <c r="A91" s="340"/>
      <c r="B91">
        <v>6</v>
      </c>
      <c r="C91" s="325">
        <f t="shared" si="37"/>
        <v>239628093.69692457</v>
      </c>
      <c r="D91" s="325">
        <f t="shared" si="38"/>
        <v>83643151.582712442</v>
      </c>
      <c r="E91">
        <v>1.7708333E-2</v>
      </c>
      <c r="F91" s="1">
        <f t="shared" si="36"/>
        <v>4243414.0793403415</v>
      </c>
      <c r="G91" s="1">
        <f xml:space="preserve"> D91 /6</f>
        <v>13940525.263785407</v>
      </c>
      <c r="H91" s="1">
        <f t="shared" si="39"/>
        <v>69702626.318927035</v>
      </c>
      <c r="M91" s="1">
        <f t="shared" si="35"/>
        <v>187422342.30304056</v>
      </c>
      <c r="N91" s="324">
        <f t="shared" si="30"/>
        <v>1327574.8621724232</v>
      </c>
    </row>
    <row r="92" spans="1:14" x14ac:dyDescent="0.3">
      <c r="A92" s="340"/>
      <c r="B92">
        <v>7</v>
      </c>
      <c r="C92" s="325">
        <f t="shared" si="37"/>
        <v>257812033.04005033</v>
      </c>
      <c r="D92" s="325">
        <f t="shared" si="38"/>
        <v>69702626.318927035</v>
      </c>
      <c r="E92">
        <v>1.7708333E-2</v>
      </c>
      <c r="F92" s="1">
        <f t="shared" si="36"/>
        <v>4565421.3324802136</v>
      </c>
      <c r="G92" s="1">
        <f xml:space="preserve"> D92 /5</f>
        <v>13940525.263785407</v>
      </c>
      <c r="H92" s="1">
        <f t="shared" si="39"/>
        <v>55762101.055141628</v>
      </c>
      <c r="M92" s="1">
        <f t="shared" si="35"/>
        <v>188749917.16521299</v>
      </c>
      <c r="N92" s="324">
        <f t="shared" si="30"/>
        <v>1336978.5170036196</v>
      </c>
    </row>
    <row r="93" spans="1:14" x14ac:dyDescent="0.3">
      <c r="A93" s="340"/>
      <c r="B93">
        <v>8</v>
      </c>
      <c r="C93" s="325">
        <f t="shared" si="37"/>
        <v>276317979.63631594</v>
      </c>
      <c r="D93" s="325">
        <f t="shared" si="38"/>
        <v>55762101.055141628</v>
      </c>
      <c r="E93">
        <v>1.7708333E-2</v>
      </c>
      <c r="F93" s="1">
        <f t="shared" si="36"/>
        <v>4893130.7972871019</v>
      </c>
      <c r="G93" s="1">
        <f xml:space="preserve"> D93 /4</f>
        <v>13940525.263785407</v>
      </c>
      <c r="H93" s="1">
        <f t="shared" si="39"/>
        <v>41821575.791356221</v>
      </c>
      <c r="M93" s="1">
        <f t="shared" si="35"/>
        <v>190086895.68221661</v>
      </c>
      <c r="N93" s="324">
        <f t="shared" si="30"/>
        <v>1346448.7810534025</v>
      </c>
    </row>
    <row r="94" spans="1:14" x14ac:dyDescent="0.3">
      <c r="A94" s="340"/>
      <c r="B94">
        <v>9</v>
      </c>
      <c r="C94" s="325">
        <f t="shared" si="37"/>
        <v>295151635.69738847</v>
      </c>
      <c r="D94" s="325">
        <f t="shared" si="38"/>
        <v>41821575.791356221</v>
      </c>
      <c r="E94">
        <v>1.7708333E-2</v>
      </c>
      <c r="F94" s="1">
        <f t="shared" si="36"/>
        <v>5226643.4504240425</v>
      </c>
      <c r="G94" s="1">
        <f xml:space="preserve"> D94 /3</f>
        <v>13940525.263785407</v>
      </c>
      <c r="H94" s="1">
        <f t="shared" si="39"/>
        <v>27881050.527570814</v>
      </c>
      <c r="M94" s="1">
        <f t="shared" si="35"/>
        <v>191433344.46327001</v>
      </c>
      <c r="N94" s="324">
        <f t="shared" si="30"/>
        <v>1355986.1261370478</v>
      </c>
    </row>
    <row r="95" spans="1:14" x14ac:dyDescent="0.3">
      <c r="A95" s="340"/>
      <c r="B95">
        <v>10</v>
      </c>
      <c r="C95" s="325">
        <f t="shared" si="37"/>
        <v>314318804.41159791</v>
      </c>
      <c r="D95" s="325">
        <f t="shared" si="38"/>
        <v>27881050.527570814</v>
      </c>
      <c r="E95">
        <v>1.7708333E-2</v>
      </c>
      <c r="F95" s="1">
        <f t="shared" si="36"/>
        <v>5566062.0566824451</v>
      </c>
      <c r="G95" s="1">
        <f xml:space="preserve"> D95 /2</f>
        <v>13940525.263785407</v>
      </c>
      <c r="H95" s="1">
        <f t="shared" si="39"/>
        <v>13940525.263785407</v>
      </c>
      <c r="M95" s="1">
        <f t="shared" si="35"/>
        <v>192789330.58940706</v>
      </c>
      <c r="N95" s="324">
        <f t="shared" si="30"/>
        <v>1365591.0274118565</v>
      </c>
    </row>
    <row r="96" spans="1:14" x14ac:dyDescent="0.3">
      <c r="A96" s="340"/>
      <c r="B96">
        <v>11</v>
      </c>
      <c r="C96" s="325">
        <f t="shared" si="37"/>
        <v>333825391.7320658</v>
      </c>
      <c r="D96" s="325">
        <f t="shared" si="38"/>
        <v>13940525.263785407</v>
      </c>
      <c r="E96">
        <v>1.7708333E-2</v>
      </c>
      <c r="F96" s="1">
        <f t="shared" si="36"/>
        <v>5911491.200646868</v>
      </c>
      <c r="G96" s="1">
        <f xml:space="preserve"> D96 /1</f>
        <v>13940525.263785407</v>
      </c>
      <c r="H96" s="1">
        <f t="shared" si="39"/>
        <v>0</v>
      </c>
      <c r="M96" s="1">
        <f t="shared" si="35"/>
        <v>194154921.6168189</v>
      </c>
      <c r="N96" s="324">
        <f t="shared" si="30"/>
        <v>1375263.9634008266</v>
      </c>
    </row>
    <row r="97" spans="1:14" x14ac:dyDescent="0.3">
      <c r="A97" s="340"/>
      <c r="B97" s="272">
        <v>12</v>
      </c>
      <c r="C97" s="326">
        <f t="shared" si="37"/>
        <v>353677408.1964981</v>
      </c>
      <c r="D97" s="326">
        <f t="shared" si="38"/>
        <v>0</v>
      </c>
      <c r="E97">
        <v>1.7708333E-2</v>
      </c>
      <c r="F97" s="273">
        <f t="shared" si="36"/>
        <v>6263037.3189205173</v>
      </c>
      <c r="G97" s="273">
        <f xml:space="preserve"> D97 /1</f>
        <v>0</v>
      </c>
      <c r="H97" s="273">
        <f t="shared" si="39"/>
        <v>0</v>
      </c>
      <c r="I97" s="326">
        <f>(C97+F97)/2</f>
        <v>179970222.75770929</v>
      </c>
      <c r="J97" s="326"/>
      <c r="K97" s="326"/>
      <c r="M97" s="1">
        <f t="shared" si="35"/>
        <v>195530185.58021975</v>
      </c>
      <c r="N97" s="324">
        <f t="shared" si="30"/>
        <v>1385005.4160164946</v>
      </c>
    </row>
    <row r="98" spans="1:14" x14ac:dyDescent="0.3">
      <c r="A98" s="340">
        <v>9</v>
      </c>
      <c r="B98">
        <v>1</v>
      </c>
      <c r="C98" s="325">
        <f xml:space="preserve"> I97</f>
        <v>179970222.75770929</v>
      </c>
      <c r="D98" s="325">
        <f xml:space="preserve"> I97</f>
        <v>179970222.75770929</v>
      </c>
      <c r="E98">
        <v>1.7708333E-2</v>
      </c>
      <c r="F98" s="1">
        <f xml:space="preserve"> C98 * E98</f>
        <v>3186972.6346776946</v>
      </c>
      <c r="G98" s="1">
        <f xml:space="preserve"> D98 /11</f>
        <v>16360929.341609936</v>
      </c>
      <c r="H98" s="1">
        <f xml:space="preserve"> D98 - G98</f>
        <v>163609293.41609937</v>
      </c>
      <c r="M98" s="1">
        <f t="shared" si="35"/>
        <v>196915190.99623623</v>
      </c>
      <c r="N98" s="324">
        <f t="shared" si="30"/>
        <v>1394815.8705849429</v>
      </c>
    </row>
    <row r="99" spans="1:14" x14ac:dyDescent="0.3">
      <c r="A99" s="340"/>
      <c r="B99">
        <v>2</v>
      </c>
      <c r="C99" s="325">
        <f xml:space="preserve"> C98 + F98 + G98</f>
        <v>199518124.73399693</v>
      </c>
      <c r="D99" s="325">
        <f xml:space="preserve"> H98</f>
        <v>163609293.41609937</v>
      </c>
      <c r="E99">
        <v>1.7708333E-2</v>
      </c>
      <c r="F99" s="1">
        <f t="shared" ref="F99:F109" si="40" xml:space="preserve"> C99 * E99</f>
        <v>3533133.392325154</v>
      </c>
      <c r="G99" s="1">
        <f xml:space="preserve"> D99 /10</f>
        <v>16360929.341609936</v>
      </c>
      <c r="H99" s="1">
        <f xml:space="preserve"> D99 - G99</f>
        <v>147248364.07448944</v>
      </c>
      <c r="M99" s="1">
        <f t="shared" si="35"/>
        <v>198310006.86682117</v>
      </c>
      <c r="N99" s="324">
        <f t="shared" si="30"/>
        <v>1404695.815869981</v>
      </c>
    </row>
    <row r="100" spans="1:14" x14ac:dyDescent="0.3">
      <c r="A100" s="340"/>
      <c r="B100">
        <v>3</v>
      </c>
      <c r="C100" s="325">
        <f t="shared" ref="C100:C109" si="41" xml:space="preserve"> C99 + F99 + G99</f>
        <v>219412187.46793202</v>
      </c>
      <c r="D100" s="325">
        <f xml:space="preserve"> H99</f>
        <v>147248364.07448944</v>
      </c>
      <c r="E100">
        <v>1.7708333E-2</v>
      </c>
      <c r="F100" s="1">
        <f t="shared" si="40"/>
        <v>3885424.0799405668</v>
      </c>
      <c r="G100" s="1">
        <f xml:space="preserve"> D100 /9</f>
        <v>16360929.341609938</v>
      </c>
      <c r="H100" s="1">
        <f xml:space="preserve"> D100 - G100</f>
        <v>130887434.7328795</v>
      </c>
      <c r="M100" s="1">
        <f t="shared" si="35"/>
        <v>199714702.68269116</v>
      </c>
      <c r="N100" s="324">
        <f t="shared" si="30"/>
        <v>1414645.7440974948</v>
      </c>
    </row>
    <row r="101" spans="1:14" x14ac:dyDescent="0.3">
      <c r="A101" s="340"/>
      <c r="B101">
        <v>4</v>
      </c>
      <c r="C101" s="325">
        <f t="shared" si="41"/>
        <v>239658540.8894825</v>
      </c>
      <c r="D101" s="325">
        <f t="shared" ref="D101:D109" si="42" xml:space="preserve"> H100</f>
        <v>130887434.7328795</v>
      </c>
      <c r="E101">
        <v>1.7708333E-2</v>
      </c>
      <c r="F101" s="1">
        <f t="shared" si="40"/>
        <v>4243953.2483650725</v>
      </c>
      <c r="G101" s="1">
        <f xml:space="preserve"> D101 /8</f>
        <v>16360929.341609938</v>
      </c>
      <c r="H101" s="1">
        <f t="shared" ref="H101:H109" si="43" xml:space="preserve"> D101 - G101</f>
        <v>114526505.39126956</v>
      </c>
      <c r="M101" s="1">
        <f t="shared" si="35"/>
        <v>201129348.42678866</v>
      </c>
      <c r="N101" s="324">
        <f t="shared" si="30"/>
        <v>1424666.1509799701</v>
      </c>
    </row>
    <row r="102" spans="1:14" x14ac:dyDescent="0.3">
      <c r="A102" s="340"/>
      <c r="B102">
        <v>5</v>
      </c>
      <c r="C102" s="325">
        <f t="shared" si="41"/>
        <v>260263423.4794575</v>
      </c>
      <c r="D102" s="325">
        <f t="shared" si="42"/>
        <v>114526505.39126956</v>
      </c>
      <c r="E102">
        <v>1.7708333E-2</v>
      </c>
      <c r="F102" s="1">
        <f t="shared" si="40"/>
        <v>4608831.3706942517</v>
      </c>
      <c r="G102" s="1">
        <f xml:space="preserve"> D102 /7</f>
        <v>16360929.341609938</v>
      </c>
      <c r="H102" s="1">
        <f t="shared" si="43"/>
        <v>98165576.049659625</v>
      </c>
      <c r="M102" s="1">
        <f t="shared" si="35"/>
        <v>202554014.57776862</v>
      </c>
      <c r="N102" s="324">
        <f t="shared" si="30"/>
        <v>1434757.5357411895</v>
      </c>
    </row>
    <row r="103" spans="1:14" x14ac:dyDescent="0.3">
      <c r="A103" s="340"/>
      <c r="B103">
        <v>6</v>
      </c>
      <c r="C103" s="325">
        <f t="shared" si="41"/>
        <v>281233184.19176167</v>
      </c>
      <c r="D103" s="325">
        <f t="shared" si="42"/>
        <v>98165576.049659625</v>
      </c>
      <c r="E103">
        <v>1.7708333E-2</v>
      </c>
      <c r="F103" s="1">
        <f t="shared" si="40"/>
        <v>4980170.8763180515</v>
      </c>
      <c r="G103" s="1">
        <f xml:space="preserve"> D103 /6</f>
        <v>16360929.341609938</v>
      </c>
      <c r="H103" s="1">
        <f t="shared" si="43"/>
        <v>81804646.708049685</v>
      </c>
      <c r="M103" s="1">
        <f t="shared" si="35"/>
        <v>203988772.1135098</v>
      </c>
      <c r="N103" s="324">
        <f t="shared" si="30"/>
        <v>1444920.4011411036</v>
      </c>
    </row>
    <row r="104" spans="1:14" x14ac:dyDescent="0.3">
      <c r="A104" s="340"/>
      <c r="B104">
        <v>7</v>
      </c>
      <c r="C104" s="325">
        <f t="shared" si="41"/>
        <v>302574284.40968966</v>
      </c>
      <c r="D104" s="325">
        <f t="shared" si="42"/>
        <v>81804646.708049685</v>
      </c>
      <c r="E104">
        <v>1.7708333E-2</v>
      </c>
      <c r="F104" s="1">
        <f t="shared" si="40"/>
        <v>5358086.1855634926</v>
      </c>
      <c r="G104" s="1">
        <f xml:space="preserve"> D104 /5</f>
        <v>16360929.341609936</v>
      </c>
      <c r="H104" s="1">
        <f t="shared" si="43"/>
        <v>65443717.366439745</v>
      </c>
      <c r="M104" s="1">
        <f t="shared" si="35"/>
        <v>205433692.51465091</v>
      </c>
      <c r="N104" s="324">
        <f t="shared" si="30"/>
        <v>1455155.2535008797</v>
      </c>
    </row>
    <row r="105" spans="1:14" x14ac:dyDescent="0.3">
      <c r="A105" s="340"/>
      <c r="B105">
        <v>8</v>
      </c>
      <c r="C105" s="325">
        <f t="shared" si="41"/>
        <v>324293299.93686312</v>
      </c>
      <c r="D105" s="325">
        <f t="shared" si="42"/>
        <v>65443717.366439745</v>
      </c>
      <c r="E105">
        <v>1.7708333E-2</v>
      </c>
      <c r="F105" s="1">
        <f t="shared" si="40"/>
        <v>5742693.7449508514</v>
      </c>
      <c r="G105" s="1">
        <f xml:space="preserve"> D105 /4</f>
        <v>16360929.341609936</v>
      </c>
      <c r="H105" s="1">
        <f t="shared" si="43"/>
        <v>49082788.024829805</v>
      </c>
      <c r="M105" s="1">
        <f t="shared" si="35"/>
        <v>206888847.76815179</v>
      </c>
      <c r="N105" s="324">
        <f t="shared" si="30"/>
        <v>1465462.6027281259</v>
      </c>
    </row>
    <row r="106" spans="1:14" x14ac:dyDescent="0.3">
      <c r="A106" s="340"/>
      <c r="B106">
        <v>9</v>
      </c>
      <c r="C106" s="325">
        <f t="shared" si="41"/>
        <v>346396923.02342391</v>
      </c>
      <c r="D106" s="325">
        <f t="shared" si="42"/>
        <v>49082788.024829805</v>
      </c>
      <c r="E106">
        <v>1.7708333E-2</v>
      </c>
      <c r="F106" s="1">
        <f t="shared" si="40"/>
        <v>6134112.0630741576</v>
      </c>
      <c r="G106" s="1">
        <f xml:space="preserve"> D106 /3</f>
        <v>16360929.341609934</v>
      </c>
      <c r="H106" s="1">
        <f t="shared" si="43"/>
        <v>32721858.683219872</v>
      </c>
      <c r="M106" s="1">
        <f t="shared" si="35"/>
        <v>208354310.37087992</v>
      </c>
      <c r="N106" s="324">
        <f t="shared" si="30"/>
        <v>1475842.962342296</v>
      </c>
    </row>
    <row r="107" spans="1:14" x14ac:dyDescent="0.3">
      <c r="A107" s="340"/>
      <c r="B107">
        <v>10</v>
      </c>
      <c r="C107" s="325">
        <f t="shared" si="41"/>
        <v>368891964.42810804</v>
      </c>
      <c r="D107" s="325">
        <f t="shared" si="42"/>
        <v>32721858.683219872</v>
      </c>
      <c r="E107">
        <v>1.7708333E-2</v>
      </c>
      <c r="F107" s="1">
        <f t="shared" si="40"/>
        <v>6532461.7471170919</v>
      </c>
      <c r="G107" s="1">
        <f xml:space="preserve"> D107 /2</f>
        <v>16360929.341609936</v>
      </c>
      <c r="H107" s="1">
        <f t="shared" si="43"/>
        <v>16360929.341609936</v>
      </c>
      <c r="M107" s="1">
        <f t="shared" si="35"/>
        <v>209830153.33322221</v>
      </c>
      <c r="N107" s="324">
        <f t="shared" si="30"/>
        <v>1486296.8495002729</v>
      </c>
    </row>
    <row r="108" spans="1:14" x14ac:dyDescent="0.3">
      <c r="A108" s="340"/>
      <c r="B108">
        <v>11</v>
      </c>
      <c r="C108" s="325">
        <f t="shared" si="41"/>
        <v>391785355.51683509</v>
      </c>
      <c r="D108" s="325">
        <f t="shared" si="42"/>
        <v>16360929.341609936</v>
      </c>
      <c r="E108">
        <v>1.7708333E-2</v>
      </c>
      <c r="F108" s="1">
        <f t="shared" si="40"/>
        <v>6937865.5400155028</v>
      </c>
      <c r="G108" s="1">
        <f xml:space="preserve"> D108 /1</f>
        <v>16360929.341609936</v>
      </c>
      <c r="H108" s="1">
        <f t="shared" si="43"/>
        <v>0</v>
      </c>
      <c r="M108" s="1">
        <f t="shared" si="35"/>
        <v>211316450.18272248</v>
      </c>
      <c r="N108" s="324">
        <f t="shared" si="30"/>
        <v>1496824.7850221342</v>
      </c>
    </row>
    <row r="109" spans="1:14" x14ac:dyDescent="0.3">
      <c r="A109" s="340"/>
      <c r="B109" s="272">
        <v>12</v>
      </c>
      <c r="C109" s="326">
        <f t="shared" si="41"/>
        <v>415084150.39846057</v>
      </c>
      <c r="D109" s="326">
        <f t="shared" si="42"/>
        <v>0</v>
      </c>
      <c r="E109">
        <v>1.7708333E-2</v>
      </c>
      <c r="F109" s="273">
        <f t="shared" si="40"/>
        <v>7350448.3582780221</v>
      </c>
      <c r="G109" s="273">
        <f xml:space="preserve"> D109 /1</f>
        <v>0</v>
      </c>
      <c r="H109" s="273">
        <f t="shared" si="43"/>
        <v>0</v>
      </c>
      <c r="I109" s="326">
        <f>(C109+F109)/2</f>
        <v>211217299.3783693</v>
      </c>
      <c r="J109" s="326"/>
      <c r="K109" s="326"/>
      <c r="M109" s="1">
        <f t="shared" si="35"/>
        <v>212813274.96774462</v>
      </c>
      <c r="N109" s="324">
        <f t="shared" si="30"/>
        <v>1507427.2934170994</v>
      </c>
    </row>
    <row r="110" spans="1:14" x14ac:dyDescent="0.3">
      <c r="A110" s="340">
        <v>10</v>
      </c>
      <c r="B110">
        <v>1</v>
      </c>
      <c r="C110" s="325">
        <f xml:space="preserve"> I109</f>
        <v>211217299.3783693</v>
      </c>
      <c r="D110" s="325">
        <f xml:space="preserve"> I109</f>
        <v>211217299.3783693</v>
      </c>
      <c r="E110">
        <v>1.7708333E-2</v>
      </c>
      <c r="F110" s="1">
        <f xml:space="preserve"> C110 * E110</f>
        <v>3740306.2727528564</v>
      </c>
      <c r="G110" s="1">
        <f xml:space="preserve"> D110 /11</f>
        <v>19201572.670760844</v>
      </c>
      <c r="H110" s="1">
        <f xml:space="preserve"> D110 - G110</f>
        <v>192015726.70760846</v>
      </c>
      <c r="M110" s="1">
        <f t="shared" si="35"/>
        <v>214320702.26116171</v>
      </c>
      <c r="N110" s="324">
        <f t="shared" si="30"/>
        <v>1518104.9029096614</v>
      </c>
    </row>
    <row r="111" spans="1:14" x14ac:dyDescent="0.3">
      <c r="A111" s="340"/>
      <c r="B111">
        <v>2</v>
      </c>
      <c r="C111" s="325">
        <f xml:space="preserve"> C110 + F110 + G110</f>
        <v>234159178.32188299</v>
      </c>
      <c r="D111" s="325">
        <f xml:space="preserve"> H110</f>
        <v>192015726.70760846</v>
      </c>
      <c r="E111">
        <v>1.7708333E-2</v>
      </c>
      <c r="F111" s="1">
        <f t="shared" ref="F111:F121" si="44" xml:space="preserve"> C111 * E111</f>
        <v>4146568.7047302853</v>
      </c>
      <c r="G111" s="1">
        <f xml:space="preserve"> D111 /10</f>
        <v>19201572.670760848</v>
      </c>
      <c r="H111" s="1">
        <f xml:space="preserve"> D111 - G111</f>
        <v>172814154.03684762</v>
      </c>
      <c r="M111" s="1">
        <f t="shared" si="35"/>
        <v>215838807.16407138</v>
      </c>
      <c r="N111" s="324">
        <f t="shared" si="30"/>
        <v>1528858.1454659032</v>
      </c>
    </row>
    <row r="112" spans="1:14" x14ac:dyDescent="0.3">
      <c r="A112" s="340"/>
      <c r="B112">
        <v>3</v>
      </c>
      <c r="C112" s="325">
        <f t="shared" ref="C112:C121" si="45" xml:space="preserve"> C111 + F111 + G111</f>
        <v>257507319.69737411</v>
      </c>
      <c r="D112" s="325">
        <f xml:space="preserve"> H111</f>
        <v>172814154.03684762</v>
      </c>
      <c r="E112">
        <v>1.7708333E-2</v>
      </c>
      <c r="F112" s="1">
        <f t="shared" si="44"/>
        <v>4560025.3671385599</v>
      </c>
      <c r="G112" s="1">
        <f xml:space="preserve"> D112 /9</f>
        <v>19201572.670760848</v>
      </c>
      <c r="H112" s="1">
        <f xml:space="preserve"> D112 - G112</f>
        <v>153612581.36608678</v>
      </c>
      <c r="M112" s="1">
        <f t="shared" si="35"/>
        <v>217367665.30953729</v>
      </c>
      <c r="N112" s="324">
        <f t="shared" si="30"/>
        <v>1539687.5568200008</v>
      </c>
    </row>
    <row r="113" spans="1:14" x14ac:dyDescent="0.3">
      <c r="A113" s="340"/>
      <c r="B113">
        <v>4</v>
      </c>
      <c r="C113" s="325">
        <f t="shared" si="45"/>
        <v>281268917.73527354</v>
      </c>
      <c r="D113" s="325">
        <f t="shared" ref="D113:D121" si="46" xml:space="preserve"> H112</f>
        <v>153612581.36608678</v>
      </c>
      <c r="E113">
        <v>1.7708333E-2</v>
      </c>
      <c r="F113" s="1">
        <f t="shared" si="44"/>
        <v>4980803.6578058293</v>
      </c>
      <c r="G113" s="1">
        <f xml:space="preserve"> D113 /8</f>
        <v>19201572.670760848</v>
      </c>
      <c r="H113" s="1">
        <f t="shared" ref="H113:H121" si="47" xml:space="preserve"> D113 - G113</f>
        <v>134411008.69532594</v>
      </c>
      <c r="M113" s="1">
        <f t="shared" si="35"/>
        <v>218907352.8663573</v>
      </c>
      <c r="N113" s="324">
        <f t="shared" si="30"/>
        <v>1550593.6765009132</v>
      </c>
    </row>
    <row r="114" spans="1:14" x14ac:dyDescent="0.3">
      <c r="A114" s="340"/>
      <c r="B114">
        <v>5</v>
      </c>
      <c r="C114" s="325">
        <f t="shared" si="45"/>
        <v>305451294.06384021</v>
      </c>
      <c r="D114" s="325">
        <f t="shared" si="46"/>
        <v>134411008.69532594</v>
      </c>
      <c r="E114">
        <v>1.7708333E-2</v>
      </c>
      <c r="F114" s="1">
        <f t="shared" si="44"/>
        <v>5409033.2305634059</v>
      </c>
      <c r="G114" s="1">
        <f xml:space="preserve"> D114 /7</f>
        <v>19201572.670760848</v>
      </c>
      <c r="H114" s="1">
        <f t="shared" si="47"/>
        <v>115209436.0245651</v>
      </c>
      <c r="M114" s="1">
        <f t="shared" si="35"/>
        <v>220457946.54285821</v>
      </c>
      <c r="N114" s="324">
        <f t="shared" si="30"/>
        <v>1561577.0478592634</v>
      </c>
    </row>
    <row r="115" spans="1:14" x14ac:dyDescent="0.3">
      <c r="A115" s="340"/>
      <c r="B115">
        <v>6</v>
      </c>
      <c r="C115" s="325">
        <f t="shared" si="45"/>
        <v>330061899.96516448</v>
      </c>
      <c r="D115" s="325">
        <f t="shared" si="46"/>
        <v>115209436.0245651</v>
      </c>
      <c r="E115">
        <v>1.7708333E-2</v>
      </c>
      <c r="F115" s="1">
        <f t="shared" si="44"/>
        <v>5844846.035195821</v>
      </c>
      <c r="G115" s="1">
        <f xml:space="preserve"> D115 /6</f>
        <v>19201572.670760851</v>
      </c>
      <c r="H115" s="1">
        <f t="shared" si="47"/>
        <v>96007863.353804246</v>
      </c>
      <c r="M115" s="1">
        <f t="shared" si="35"/>
        <v>222019523.59071746</v>
      </c>
      <c r="N115" s="324">
        <f t="shared" si="30"/>
        <v>1572638.2180944076</v>
      </c>
    </row>
    <row r="116" spans="1:14" x14ac:dyDescent="0.3">
      <c r="A116" s="340"/>
      <c r="B116">
        <v>7</v>
      </c>
      <c r="C116" s="325">
        <f t="shared" si="45"/>
        <v>355108318.67112118</v>
      </c>
      <c r="D116" s="325">
        <f t="shared" si="46"/>
        <v>96007863.353804246</v>
      </c>
      <c r="E116">
        <v>1.7708333E-2</v>
      </c>
      <c r="F116" s="1">
        <f t="shared" si="44"/>
        <v>6288376.3580983309</v>
      </c>
      <c r="G116" s="1">
        <f xml:space="preserve"> D116 /5</f>
        <v>19201572.670760848</v>
      </c>
      <c r="H116" s="1">
        <f t="shared" si="47"/>
        <v>76806290.683043391</v>
      </c>
      <c r="M116" s="1">
        <f t="shared" si="35"/>
        <v>223592161.80881187</v>
      </c>
      <c r="N116" s="324">
        <f t="shared" si="30"/>
        <v>1583777.7382816968</v>
      </c>
    </row>
    <row r="117" spans="1:14" x14ac:dyDescent="0.3">
      <c r="A117" s="340"/>
      <c r="B117">
        <v>8</v>
      </c>
      <c r="C117" s="325">
        <f t="shared" si="45"/>
        <v>380598267.69998038</v>
      </c>
      <c r="D117" s="325">
        <f t="shared" si="46"/>
        <v>76806290.683043391</v>
      </c>
      <c r="E117">
        <v>1.7708333E-2</v>
      </c>
      <c r="F117" s="1">
        <f t="shared" si="44"/>
        <v>6739760.8636543965</v>
      </c>
      <c r="G117" s="1">
        <f xml:space="preserve"> D117 /4</f>
        <v>19201572.670760848</v>
      </c>
      <c r="H117" s="1">
        <f t="shared" si="47"/>
        <v>57604718.012282543</v>
      </c>
      <c r="M117" s="1">
        <f t="shared" si="35"/>
        <v>225175939.54709357</v>
      </c>
      <c r="N117" s="324">
        <f t="shared" si="30"/>
        <v>1594996.1633999329</v>
      </c>
    </row>
    <row r="118" spans="1:14" x14ac:dyDescent="0.3">
      <c r="A118" s="340"/>
      <c r="B118">
        <v>9</v>
      </c>
      <c r="C118" s="325">
        <f t="shared" si="45"/>
        <v>406539601.23439562</v>
      </c>
      <c r="D118" s="325">
        <f t="shared" si="46"/>
        <v>57604718.012282543</v>
      </c>
      <c r="E118">
        <v>1.7708333E-2</v>
      </c>
      <c r="F118" s="1">
        <f t="shared" si="44"/>
        <v>7199138.6363458885</v>
      </c>
      <c r="G118" s="1">
        <f xml:space="preserve"> D118 /3</f>
        <v>19201572.670760848</v>
      </c>
      <c r="H118" s="1">
        <f t="shared" si="47"/>
        <v>38403145.341521695</v>
      </c>
      <c r="M118" s="1">
        <f t="shared" si="35"/>
        <v>226770935.71049351</v>
      </c>
      <c r="N118" s="324">
        <f t="shared" si="30"/>
        <v>1606294.0523590171</v>
      </c>
    </row>
    <row r="119" spans="1:14" x14ac:dyDescent="0.3">
      <c r="A119" s="340"/>
      <c r="B119">
        <v>10</v>
      </c>
      <c r="C119" s="325">
        <f t="shared" si="45"/>
        <v>432940312.54150236</v>
      </c>
      <c r="D119" s="325">
        <f t="shared" si="46"/>
        <v>38403145.341521695</v>
      </c>
      <c r="E119">
        <v>1.7708333E-2</v>
      </c>
      <c r="F119" s="1">
        <f t="shared" si="44"/>
        <v>7666651.2236089995</v>
      </c>
      <c r="G119" s="1">
        <f xml:space="preserve"> D119 /2</f>
        <v>19201572.670760848</v>
      </c>
      <c r="H119" s="1">
        <f t="shared" si="47"/>
        <v>19201572.670760848</v>
      </c>
      <c r="M119" s="1">
        <f t="shared" si="35"/>
        <v>228377229.76285252</v>
      </c>
      <c r="N119" s="324">
        <f t="shared" si="30"/>
        <v>1617671.9680277954</v>
      </c>
    </row>
    <row r="120" spans="1:14" x14ac:dyDescent="0.3">
      <c r="A120" s="340"/>
      <c r="B120">
        <v>11</v>
      </c>
      <c r="C120" s="325">
        <f t="shared" si="45"/>
        <v>459808536.4358722</v>
      </c>
      <c r="D120" s="325">
        <f t="shared" si="46"/>
        <v>19201572.670760848</v>
      </c>
      <c r="E120">
        <v>1.7708333E-2</v>
      </c>
      <c r="F120" s="1">
        <f t="shared" si="44"/>
        <v>8142442.6794490581</v>
      </c>
      <c r="G120" s="1">
        <f xml:space="preserve"> D120 /1</f>
        <v>19201572.670760848</v>
      </c>
      <c r="H120" s="1">
        <f t="shared" si="47"/>
        <v>0</v>
      </c>
      <c r="M120" s="1">
        <f t="shared" si="35"/>
        <v>229994901.73088032</v>
      </c>
      <c r="N120" s="324">
        <f t="shared" si="30"/>
        <v>1629130.4772621016</v>
      </c>
    </row>
    <row r="121" spans="1:14" x14ac:dyDescent="0.3">
      <c r="A121" s="340"/>
      <c r="B121" s="272">
        <v>12</v>
      </c>
      <c r="C121" s="326">
        <f t="shared" si="45"/>
        <v>487152551.78608215</v>
      </c>
      <c r="D121" s="326">
        <f t="shared" si="46"/>
        <v>0</v>
      </c>
      <c r="E121">
        <v>1.7708333E-2</v>
      </c>
      <c r="F121" s="273">
        <f t="shared" si="44"/>
        <v>8626659.6088276878</v>
      </c>
      <c r="G121" s="273">
        <f xml:space="preserve"> D121 /1</f>
        <v>0</v>
      </c>
      <c r="H121" s="273">
        <f t="shared" si="47"/>
        <v>0</v>
      </c>
      <c r="I121" s="326">
        <f>(C121+F121)/2</f>
        <v>247889605.69745493</v>
      </c>
      <c r="J121" s="326"/>
      <c r="K121" s="326"/>
      <c r="M121" s="1">
        <f t="shared" si="35"/>
        <v>231624032.20814243</v>
      </c>
      <c r="N121" s="324">
        <f t="shared" si="30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4AE7-CEEB-4E41-B0E9-3EABE23576CB}">
  <dimension ref="A1:N122"/>
  <sheetViews>
    <sheetView topLeftCell="A106" workbookViewId="0">
      <selection activeCell="K124" sqref="K124"/>
    </sheetView>
  </sheetViews>
  <sheetFormatPr defaultRowHeight="16.5" x14ac:dyDescent="0.3"/>
  <cols>
    <col min="3" max="3" width="24.25" customWidth="1"/>
    <col min="4" max="4" width="14.375" bestFit="1" customWidth="1"/>
    <col min="5" max="6" width="12.75" bestFit="1" customWidth="1"/>
    <col min="7" max="7" width="13.375" bestFit="1" customWidth="1"/>
    <col min="8" max="8" width="14.375" bestFit="1" customWidth="1"/>
    <col min="9" max="9" width="16.25" bestFit="1" customWidth="1"/>
    <col min="10" max="11" width="16.25" customWidth="1"/>
    <col min="13" max="13" width="12.875" bestFit="1" customWidth="1"/>
    <col min="14" max="14" width="11.75" bestFit="1" customWidth="1"/>
  </cols>
  <sheetData>
    <row r="1" spans="1:14" x14ac:dyDescent="0.3">
      <c r="E1">
        <v>0.25</v>
      </c>
      <c r="F1">
        <f xml:space="preserve"> E1 /12 * 0.85</f>
        <v>1.7708333333333333E-2</v>
      </c>
      <c r="H1">
        <v>0.1</v>
      </c>
      <c r="I1">
        <f xml:space="preserve"> H1 / 12 *0.85</f>
        <v>7.083333333333333E-3</v>
      </c>
      <c r="M1" s="1">
        <v>100000000</v>
      </c>
      <c r="N1">
        <v>0</v>
      </c>
    </row>
    <row r="2" spans="1:14" x14ac:dyDescent="0.3">
      <c r="A2" s="340">
        <v>1</v>
      </c>
      <c r="B2">
        <v>1</v>
      </c>
      <c r="C2" s="325">
        <v>50000000</v>
      </c>
      <c r="D2" s="325">
        <v>50000000</v>
      </c>
      <c r="E2">
        <v>1.7708333E-2</v>
      </c>
      <c r="F2" s="1">
        <f xml:space="preserve"> C2 * E2</f>
        <v>885416.65</v>
      </c>
      <c r="G2" s="1">
        <f xml:space="preserve"> D2 /11</f>
        <v>4545454.5454545459</v>
      </c>
      <c r="H2" s="1">
        <f xml:space="preserve"> D2 - G2</f>
        <v>45454545.454545453</v>
      </c>
      <c r="J2" s="1">
        <v>885417</v>
      </c>
      <c r="K2" s="1">
        <f xml:space="preserve"> J2 * 0.007083333 + J2</f>
        <v>891688.70345486095</v>
      </c>
      <c r="M2" s="1">
        <f xml:space="preserve"> M1 + N1</f>
        <v>100000000</v>
      </c>
      <c r="N2" s="324">
        <f xml:space="preserve"> M2 * 0.007083333</f>
        <v>708333.29999999993</v>
      </c>
    </row>
    <row r="3" spans="1:14" x14ac:dyDescent="0.3">
      <c r="A3" s="340"/>
      <c r="B3">
        <v>2</v>
      </c>
      <c r="C3" s="325">
        <f xml:space="preserve"> C2 + F2 + G2</f>
        <v>55430871.195454545</v>
      </c>
      <c r="D3" s="325">
        <f xml:space="preserve"> H2</f>
        <v>45454545.454545453</v>
      </c>
      <c r="E3">
        <v>1.7708333E-2</v>
      </c>
      <c r="F3" s="1">
        <f t="shared" ref="F3:F13" si="0" xml:space="preserve"> C3 * E3</f>
        <v>981588.32560921717</v>
      </c>
      <c r="G3" s="1">
        <f xml:space="preserve"> D3 /10</f>
        <v>4545454.5454545449</v>
      </c>
      <c r="H3" s="1">
        <f xml:space="preserve"> D3 - G3</f>
        <v>40909090.909090906</v>
      </c>
      <c r="J3" s="1">
        <f t="shared" ref="J3:J13" si="1" xml:space="preserve"> K2 + F3</f>
        <v>1873277.0290640781</v>
      </c>
      <c r="K3" s="1">
        <f xml:space="preserve"> J3 * 0.007083333 + J3</f>
        <v>1886546.0740621896</v>
      </c>
      <c r="M3" s="1">
        <f t="shared" ref="M3:M66" si="2" xml:space="preserve"> M2 + N2</f>
        <v>100708333.3</v>
      </c>
      <c r="N3" s="324">
        <f xml:space="preserve"> M3 * 0.007083333</f>
        <v>713350.66063888883</v>
      </c>
    </row>
    <row r="4" spans="1:14" x14ac:dyDescent="0.3">
      <c r="A4" s="340"/>
      <c r="B4">
        <v>3</v>
      </c>
      <c r="C4" s="325">
        <f t="shared" ref="C4:C13" si="3" xml:space="preserve"> C3 + F3 + G3</f>
        <v>60957914.066518307</v>
      </c>
      <c r="D4" s="325">
        <f xml:space="preserve"> H3</f>
        <v>40909090.909090906</v>
      </c>
      <c r="E4">
        <v>1.7708333E-2</v>
      </c>
      <c r="F4" s="1">
        <f t="shared" si="0"/>
        <v>1079463.0412752903</v>
      </c>
      <c r="G4" s="1">
        <f xml:space="preserve"> D4 /9</f>
        <v>4545454.5454545449</v>
      </c>
      <c r="H4" s="1">
        <f xml:space="preserve"> D4 - G4</f>
        <v>36363636.36363636</v>
      </c>
      <c r="J4" s="1">
        <f t="shared" si="1"/>
        <v>2966009.1153374799</v>
      </c>
      <c r="K4" s="1">
        <f xml:space="preserve"> J4 * 0.007083333 + J4</f>
        <v>2987018.3455824507</v>
      </c>
      <c r="M4" s="1">
        <f t="shared" si="2"/>
        <v>101421683.96063888</v>
      </c>
      <c r="N4" s="324">
        <f t="shared" ref="N4:N67" si="4" xml:space="preserve"> M4 * 0.007083333</f>
        <v>718403.56091396406</v>
      </c>
    </row>
    <row r="5" spans="1:14" x14ac:dyDescent="0.3">
      <c r="A5" s="340"/>
      <c r="B5">
        <v>4</v>
      </c>
      <c r="C5" s="325">
        <f t="shared" si="3"/>
        <v>66582831.653248146</v>
      </c>
      <c r="D5" s="325">
        <f t="shared" ref="D5:D13" si="5" xml:space="preserve"> H4</f>
        <v>36363636.36363636</v>
      </c>
      <c r="E5">
        <v>1.7708333E-2</v>
      </c>
      <c r="F5" s="1">
        <f t="shared" si="0"/>
        <v>1179070.9549986587</v>
      </c>
      <c r="G5" s="1">
        <f xml:space="preserve"> D5 /8</f>
        <v>4545454.5454545449</v>
      </c>
      <c r="H5" s="1">
        <f t="shared" ref="H5:H13" si="6" xml:space="preserve"> D5 - G5</f>
        <v>31818181.818181813</v>
      </c>
      <c r="J5" s="1">
        <f t="shared" si="1"/>
        <v>4166089.3005811097</v>
      </c>
      <c r="K5" s="1">
        <f t="shared" ref="K5:K68" si="7" xml:space="preserve"> J5 * 0.007083333 + J5</f>
        <v>4195599.0984048629</v>
      </c>
      <c r="M5" s="1">
        <f t="shared" si="2"/>
        <v>102140087.52155285</v>
      </c>
      <c r="N5" s="324">
        <f t="shared" si="4"/>
        <v>723492.25256430346</v>
      </c>
    </row>
    <row r="6" spans="1:14" x14ac:dyDescent="0.3">
      <c r="A6" s="340"/>
      <c r="B6">
        <v>5</v>
      </c>
      <c r="C6" s="325">
        <f t="shared" si="3"/>
        <v>72307357.15370135</v>
      </c>
      <c r="D6" s="325">
        <f t="shared" si="5"/>
        <v>31818181.818181813</v>
      </c>
      <c r="E6">
        <v>1.7708333E-2</v>
      </c>
      <c r="F6" s="1">
        <f t="shared" si="0"/>
        <v>1280442.7588276756</v>
      </c>
      <c r="G6" s="1">
        <f xml:space="preserve"> D6 /7</f>
        <v>4545454.5454545449</v>
      </c>
      <c r="H6" s="1">
        <f t="shared" si="6"/>
        <v>27272727.272727266</v>
      </c>
      <c r="J6" s="1">
        <f t="shared" si="1"/>
        <v>5476041.857232539</v>
      </c>
      <c r="K6" s="1">
        <f t="shared" si="7"/>
        <v>5514830.4852292556</v>
      </c>
      <c r="M6" s="1">
        <f t="shared" si="2"/>
        <v>102863579.77411714</v>
      </c>
      <c r="N6" s="324">
        <f t="shared" si="4"/>
        <v>728616.98911213654</v>
      </c>
    </row>
    <row r="7" spans="1:14" x14ac:dyDescent="0.3">
      <c r="A7" s="340"/>
      <c r="B7">
        <v>6</v>
      </c>
      <c r="C7" s="325">
        <f t="shared" si="3"/>
        <v>78133254.457983568</v>
      </c>
      <c r="D7" s="325">
        <f t="shared" si="5"/>
        <v>27272727.272727266</v>
      </c>
      <c r="E7">
        <v>1.7708333E-2</v>
      </c>
      <c r="F7" s="1">
        <f t="shared" si="0"/>
        <v>1383609.6883157075</v>
      </c>
      <c r="G7" s="1">
        <f xml:space="preserve"> D7 /6</f>
        <v>4545454.545454544</v>
      </c>
      <c r="H7" s="1">
        <f t="shared" si="6"/>
        <v>22727272.727272723</v>
      </c>
      <c r="J7" s="1">
        <f t="shared" si="1"/>
        <v>6898440.1735449629</v>
      </c>
      <c r="K7" s="1">
        <f t="shared" si="7"/>
        <v>6947304.1224747598</v>
      </c>
      <c r="M7" s="1">
        <f t="shared" si="2"/>
        <v>103592196.76322928</v>
      </c>
      <c r="N7" s="324">
        <f t="shared" si="4"/>
        <v>733778.02587547514</v>
      </c>
    </row>
    <row r="8" spans="1:14" x14ac:dyDescent="0.3">
      <c r="A8" s="340"/>
      <c r="B8">
        <v>7</v>
      </c>
      <c r="C8" s="325">
        <f t="shared" si="3"/>
        <v>84062318.69175382</v>
      </c>
      <c r="D8" s="325">
        <f t="shared" si="5"/>
        <v>22727272.727272723</v>
      </c>
      <c r="E8">
        <v>1.7708333E-2</v>
      </c>
      <c r="F8" s="1">
        <f t="shared" si="0"/>
        <v>1488603.5321457009</v>
      </c>
      <c r="G8" s="1">
        <f xml:space="preserve"> D8 /5</f>
        <v>4545454.5454545449</v>
      </c>
      <c r="H8" s="1">
        <f t="shared" si="6"/>
        <v>18181818.18181818</v>
      </c>
      <c r="J8" s="1">
        <f t="shared" si="1"/>
        <v>8435907.6546204612</v>
      </c>
      <c r="K8" s="1">
        <f t="shared" si="7"/>
        <v>8495661.9976953864</v>
      </c>
      <c r="M8" s="1">
        <f t="shared" si="2"/>
        <v>104325974.78910476</v>
      </c>
      <c r="N8" s="324">
        <f t="shared" si="4"/>
        <v>738975.61998083373</v>
      </c>
    </row>
    <row r="9" spans="1:14" x14ac:dyDescent="0.3">
      <c r="A9" s="340"/>
      <c r="B9">
        <v>8</v>
      </c>
      <c r="C9" s="325">
        <f t="shared" si="3"/>
        <v>90096376.76935406</v>
      </c>
      <c r="D9" s="325">
        <f t="shared" si="5"/>
        <v>18181818.18181818</v>
      </c>
      <c r="E9">
        <v>1.7708333E-2</v>
      </c>
      <c r="F9" s="1">
        <f t="shared" si="0"/>
        <v>1595456.6419251859</v>
      </c>
      <c r="G9" s="1">
        <f xml:space="preserve"> D9 /4</f>
        <v>4545454.5454545449</v>
      </c>
      <c r="H9" s="1">
        <f t="shared" si="6"/>
        <v>13636363.636363635</v>
      </c>
      <c r="J9" s="1">
        <f t="shared" si="1"/>
        <v>10091118.639620572</v>
      </c>
      <c r="K9" s="1">
        <f t="shared" si="7"/>
        <v>10162597.393287512</v>
      </c>
      <c r="M9" s="1">
        <f t="shared" si="2"/>
        <v>105064950.40908559</v>
      </c>
      <c r="N9" s="324">
        <f t="shared" si="4"/>
        <v>744210.03037603945</v>
      </c>
    </row>
    <row r="10" spans="1:14" x14ac:dyDescent="0.3">
      <c r="A10" s="340"/>
      <c r="B10">
        <v>9</v>
      </c>
      <c r="C10" s="325">
        <f t="shared" si="3"/>
        <v>96237287.956733793</v>
      </c>
      <c r="D10" s="325">
        <f t="shared" si="5"/>
        <v>13636363.636363635</v>
      </c>
      <c r="E10">
        <v>1.7708333E-2</v>
      </c>
      <c r="F10" s="1">
        <f t="shared" si="0"/>
        <v>1704201.9421547316</v>
      </c>
      <c r="G10" s="1">
        <f xml:space="preserve"> D10 /3</f>
        <v>4545454.5454545449</v>
      </c>
      <c r="H10" s="1">
        <f t="shared" si="6"/>
        <v>9090909.0909090899</v>
      </c>
      <c r="J10" s="1">
        <f t="shared" si="1"/>
        <v>11866799.335442243</v>
      </c>
      <c r="K10" s="1">
        <f t="shared" si="7"/>
        <v>11950855.82677936</v>
      </c>
      <c r="M10" s="1">
        <f t="shared" si="2"/>
        <v>105809160.43946162</v>
      </c>
      <c r="N10" s="324">
        <f t="shared" si="4"/>
        <v>749481.51784313296</v>
      </c>
    </row>
    <row r="11" spans="1:14" x14ac:dyDescent="0.3">
      <c r="A11" s="340"/>
      <c r="B11">
        <v>10</v>
      </c>
      <c r="C11" s="325">
        <f t="shared" si="3"/>
        <v>102486944.44434308</v>
      </c>
      <c r="D11" s="325">
        <f t="shared" si="5"/>
        <v>9090909.0909090899</v>
      </c>
      <c r="E11">
        <v>1.7708333E-2</v>
      </c>
      <c r="F11" s="1">
        <f t="shared" si="0"/>
        <v>1814872.9403729271</v>
      </c>
      <c r="G11" s="1">
        <f xml:space="preserve"> D11 /2</f>
        <v>4545454.5454545449</v>
      </c>
      <c r="H11" s="1">
        <f t="shared" si="6"/>
        <v>4545454.5454545449</v>
      </c>
      <c r="J11" s="1">
        <f t="shared" si="1"/>
        <v>13765728.767152287</v>
      </c>
      <c r="K11" s="1">
        <f t="shared" si="7"/>
        <v>13863236.007997707</v>
      </c>
      <c r="M11" s="1">
        <f t="shared" si="2"/>
        <v>106558641.95730475</v>
      </c>
      <c r="N11" s="324">
        <f t="shared" si="4"/>
        <v>754790.34501136129</v>
      </c>
    </row>
    <row r="12" spans="1:14" x14ac:dyDescent="0.3">
      <c r="A12" s="340"/>
      <c r="B12">
        <v>11</v>
      </c>
      <c r="C12" s="325">
        <f t="shared" si="3"/>
        <v>108847271.93017055</v>
      </c>
      <c r="D12" s="325">
        <f t="shared" si="5"/>
        <v>4545454.5454545449</v>
      </c>
      <c r="E12">
        <v>1.7708333E-2</v>
      </c>
      <c r="F12" s="1">
        <f t="shared" si="0"/>
        <v>1927503.7374810129</v>
      </c>
      <c r="G12" s="1">
        <f xml:space="preserve"> D12 /1</f>
        <v>4545454.5454545449</v>
      </c>
      <c r="H12" s="1">
        <f t="shared" si="6"/>
        <v>0</v>
      </c>
      <c r="J12" s="1">
        <f t="shared" si="1"/>
        <v>15790739.745478719</v>
      </c>
      <c r="K12" s="1">
        <f t="shared" si="7"/>
        <v>15902590.813412281</v>
      </c>
      <c r="M12" s="1">
        <f t="shared" si="2"/>
        <v>107313432.30231611</v>
      </c>
      <c r="N12" s="324">
        <f t="shared" si="4"/>
        <v>760136.77637026168</v>
      </c>
    </row>
    <row r="13" spans="1:14" s="272" customFormat="1" x14ac:dyDescent="0.3">
      <c r="A13" s="340"/>
      <c r="B13" s="272">
        <v>12</v>
      </c>
      <c r="C13" s="326">
        <f t="shared" si="3"/>
        <v>115320230.21310611</v>
      </c>
      <c r="D13" s="326">
        <f t="shared" si="5"/>
        <v>0</v>
      </c>
      <c r="E13">
        <v>1.7708333E-2</v>
      </c>
      <c r="F13" s="273">
        <f t="shared" si="0"/>
        <v>2042129.0382503439</v>
      </c>
      <c r="G13" s="273">
        <f xml:space="preserve"> D13 /1</f>
        <v>0</v>
      </c>
      <c r="H13" s="273">
        <f t="shared" si="6"/>
        <v>0</v>
      </c>
      <c r="I13" s="326">
        <f>(C13+F13)/2</f>
        <v>58681179.625678226</v>
      </c>
      <c r="J13" s="1">
        <f t="shared" si="1"/>
        <v>17944719.851662625</v>
      </c>
      <c r="K13" s="1">
        <f t="shared" si="7"/>
        <v>18071828.277963661</v>
      </c>
      <c r="M13" s="1">
        <f t="shared" si="2"/>
        <v>108073569.07868637</v>
      </c>
      <c r="N13" s="324">
        <f t="shared" si="4"/>
        <v>765521.0782828388</v>
      </c>
    </row>
    <row r="14" spans="1:14" x14ac:dyDescent="0.3">
      <c r="A14" s="340">
        <v>2</v>
      </c>
      <c r="B14">
        <v>1</v>
      </c>
      <c r="C14" s="325">
        <v>50000000</v>
      </c>
      <c r="D14" s="325">
        <v>50000000</v>
      </c>
      <c r="E14">
        <v>1.7708333E-2</v>
      </c>
      <c r="F14" s="1">
        <f xml:space="preserve"> C14 * E14</f>
        <v>885416.65</v>
      </c>
      <c r="G14" s="1">
        <f xml:space="preserve"> D14 /11</f>
        <v>4545454.5454545459</v>
      </c>
      <c r="H14" s="1">
        <f xml:space="preserve"> D14 - G14</f>
        <v>45454545.454545453</v>
      </c>
      <c r="J14" s="1">
        <f t="shared" ref="J14:J20" si="8" xml:space="preserve"> K13 + F14</f>
        <v>18957244.927963659</v>
      </c>
      <c r="K14" s="1">
        <f t="shared" si="7"/>
        <v>19091525.406550989</v>
      </c>
      <c r="M14" s="1">
        <f t="shared" si="2"/>
        <v>108839090.1569692</v>
      </c>
      <c r="N14" s="324">
        <f t="shared" si="4"/>
        <v>770943.51899883512</v>
      </c>
    </row>
    <row r="15" spans="1:14" x14ac:dyDescent="0.3">
      <c r="A15" s="340"/>
      <c r="B15">
        <v>2</v>
      </c>
      <c r="C15" s="325">
        <f xml:space="preserve"> C14 + F14 + G14</f>
        <v>55430871.195454545</v>
      </c>
      <c r="D15" s="325">
        <f xml:space="preserve"> H14</f>
        <v>45454545.454545453</v>
      </c>
      <c r="E15">
        <v>1.7708333E-2</v>
      </c>
      <c r="F15" s="1">
        <f t="shared" ref="F15:F25" si="9" xml:space="preserve"> C15 * E15</f>
        <v>981588.32560921717</v>
      </c>
      <c r="G15" s="1">
        <f xml:space="preserve"> D15 /10</f>
        <v>4545454.5454545449</v>
      </c>
      <c r="H15" s="1">
        <f xml:space="preserve"> D15 - G15</f>
        <v>40909090.909090906</v>
      </c>
      <c r="J15" s="1">
        <f t="shared" si="8"/>
        <v>20073113.732160207</v>
      </c>
      <c r="K15" s="1">
        <f t="shared" si="7"/>
        <v>20215298.281071972</v>
      </c>
      <c r="M15" s="1">
        <f t="shared" si="2"/>
        <v>109610033.67596804</v>
      </c>
      <c r="N15" s="324">
        <f t="shared" si="4"/>
        <v>776404.36866809567</v>
      </c>
    </row>
    <row r="16" spans="1:14" x14ac:dyDescent="0.3">
      <c r="A16" s="340"/>
      <c r="B16">
        <v>3</v>
      </c>
      <c r="C16" s="325">
        <f t="shared" ref="C16:C25" si="10" xml:space="preserve"> C15 + F15 + G15</f>
        <v>60957914.066518307</v>
      </c>
      <c r="D16" s="325">
        <f xml:space="preserve"> H15</f>
        <v>40909090.909090906</v>
      </c>
      <c r="E16">
        <v>1.7708333E-2</v>
      </c>
      <c r="F16" s="1">
        <f t="shared" si="9"/>
        <v>1079463.0412752903</v>
      </c>
      <c r="G16" s="1">
        <f xml:space="preserve"> D16 /9</f>
        <v>4545454.5454545449</v>
      </c>
      <c r="H16" s="1">
        <f xml:space="preserve"> D16 - G16</f>
        <v>36363636.36363636</v>
      </c>
      <c r="J16" s="1">
        <f t="shared" si="8"/>
        <v>21294761.322347261</v>
      </c>
      <c r="K16" s="1">
        <f t="shared" si="7"/>
        <v>21445599.207948968</v>
      </c>
      <c r="M16" s="1">
        <f t="shared" si="2"/>
        <v>110386438.04463613</v>
      </c>
      <c r="N16" s="324">
        <f t="shared" si="4"/>
        <v>781903.89935402654</v>
      </c>
    </row>
    <row r="17" spans="1:14" x14ac:dyDescent="0.3">
      <c r="A17" s="340"/>
      <c r="B17">
        <v>4</v>
      </c>
      <c r="C17" s="325">
        <f t="shared" si="10"/>
        <v>66582831.653248146</v>
      </c>
      <c r="D17" s="325">
        <f t="shared" ref="D17:D25" si="11" xml:space="preserve"> H16</f>
        <v>36363636.36363636</v>
      </c>
      <c r="E17">
        <v>1.7708333E-2</v>
      </c>
      <c r="F17" s="1">
        <f t="shared" si="9"/>
        <v>1179070.9549986587</v>
      </c>
      <c r="G17" s="1">
        <f xml:space="preserve"> D17 /8</f>
        <v>4545454.5454545449</v>
      </c>
      <c r="H17" s="1">
        <f t="shared" ref="H17:H25" si="12" xml:space="preserve"> D17 - G17</f>
        <v>31818181.818181813</v>
      </c>
      <c r="J17" s="1">
        <f t="shared" si="8"/>
        <v>22624670.162947625</v>
      </c>
      <c r="K17" s="1">
        <f t="shared" si="7"/>
        <v>22784928.235726949</v>
      </c>
      <c r="M17" s="1">
        <f t="shared" si="2"/>
        <v>111168341.94399016</v>
      </c>
      <c r="N17" s="324">
        <f t="shared" si="4"/>
        <v>787442.38504714961</v>
      </c>
    </row>
    <row r="18" spans="1:14" x14ac:dyDescent="0.3">
      <c r="A18" s="340"/>
      <c r="B18">
        <v>5</v>
      </c>
      <c r="C18" s="325">
        <f t="shared" si="10"/>
        <v>72307357.15370135</v>
      </c>
      <c r="D18" s="325">
        <f t="shared" si="11"/>
        <v>31818181.818181813</v>
      </c>
      <c r="E18">
        <v>1.7708333E-2</v>
      </c>
      <c r="F18" s="1">
        <f t="shared" si="9"/>
        <v>1280442.7588276756</v>
      </c>
      <c r="G18" s="1">
        <f xml:space="preserve"> D18 /7</f>
        <v>4545454.5454545449</v>
      </c>
      <c r="H18" s="1">
        <f t="shared" si="12"/>
        <v>27272727.272727266</v>
      </c>
      <c r="J18" s="1">
        <f t="shared" si="8"/>
        <v>24065370.994554624</v>
      </c>
      <c r="K18" s="1">
        <f t="shared" si="7"/>
        <v>24235834.031077597</v>
      </c>
      <c r="M18" s="1">
        <f t="shared" si="2"/>
        <v>111955784.32903731</v>
      </c>
      <c r="N18" s="324">
        <f t="shared" si="4"/>
        <v>793020.10167875281</v>
      </c>
    </row>
    <row r="19" spans="1:14" x14ac:dyDescent="0.3">
      <c r="A19" s="340"/>
      <c r="B19">
        <v>6</v>
      </c>
      <c r="C19" s="325">
        <f t="shared" si="10"/>
        <v>78133254.457983568</v>
      </c>
      <c r="D19" s="325">
        <f t="shared" si="11"/>
        <v>27272727.272727266</v>
      </c>
      <c r="E19">
        <v>1.7708333E-2</v>
      </c>
      <c r="F19" s="1">
        <f t="shared" si="9"/>
        <v>1383609.6883157075</v>
      </c>
      <c r="G19" s="1">
        <f xml:space="preserve"> D19 /6</f>
        <v>4545454.545454544</v>
      </c>
      <c r="H19" s="1">
        <f t="shared" si="12"/>
        <v>22727272.727272723</v>
      </c>
      <c r="J19" s="1">
        <f t="shared" si="8"/>
        <v>25619443.719393305</v>
      </c>
      <c r="K19" s="1">
        <f t="shared" si="7"/>
        <v>25800914.770532526</v>
      </c>
      <c r="M19" s="1">
        <f t="shared" si="2"/>
        <v>112748804.43071607</v>
      </c>
      <c r="N19" s="324">
        <f t="shared" si="4"/>
        <v>798637.32713463728</v>
      </c>
    </row>
    <row r="20" spans="1:14" x14ac:dyDescent="0.3">
      <c r="A20" s="340"/>
      <c r="B20">
        <v>7</v>
      </c>
      <c r="C20" s="325">
        <f t="shared" si="10"/>
        <v>84062318.69175382</v>
      </c>
      <c r="D20" s="325">
        <f t="shared" si="11"/>
        <v>22727272.727272723</v>
      </c>
      <c r="E20">
        <v>1.7708333E-2</v>
      </c>
      <c r="F20" s="1">
        <f t="shared" si="9"/>
        <v>1488603.5321457009</v>
      </c>
      <c r="G20" s="1">
        <f xml:space="preserve"> D20 /5</f>
        <v>4545454.5454545449</v>
      </c>
      <c r="H20" s="1">
        <f t="shared" si="12"/>
        <v>18181818.18181818</v>
      </c>
      <c r="J20" s="1">
        <f t="shared" si="8"/>
        <v>27289518.302678227</v>
      </c>
      <c r="K20" s="1">
        <f t="shared" si="7"/>
        <v>27482819.048225693</v>
      </c>
      <c r="M20" s="1">
        <f t="shared" si="2"/>
        <v>113547441.75785071</v>
      </c>
      <c r="N20" s="324">
        <f t="shared" si="4"/>
        <v>804294.3412689619</v>
      </c>
    </row>
    <row r="21" spans="1:14" x14ac:dyDescent="0.3">
      <c r="A21" s="340"/>
      <c r="B21">
        <v>8</v>
      </c>
      <c r="C21" s="325">
        <f t="shared" si="10"/>
        <v>90096376.76935406</v>
      </c>
      <c r="D21" s="325">
        <f t="shared" si="11"/>
        <v>18181818.18181818</v>
      </c>
      <c r="E21">
        <v>1.7708333E-2</v>
      </c>
      <c r="F21" s="1">
        <f t="shared" si="9"/>
        <v>1595456.6419251859</v>
      </c>
      <c r="G21" s="1">
        <f xml:space="preserve"> D21 /4</f>
        <v>4545454.5454545449</v>
      </c>
      <c r="H21" s="1">
        <f t="shared" si="12"/>
        <v>13636363.636363635</v>
      </c>
      <c r="J21" s="1">
        <f t="shared" ref="J21:J28" si="13" xml:space="preserve"> K20 + F21</f>
        <v>29078275.690150879</v>
      </c>
      <c r="K21" s="1">
        <f t="shared" si="7"/>
        <v>29284246.799930021</v>
      </c>
      <c r="M21" s="1">
        <f t="shared" si="2"/>
        <v>114351736.09911966</v>
      </c>
      <c r="N21" s="324">
        <f t="shared" si="4"/>
        <v>809991.42591818562</v>
      </c>
    </row>
    <row r="22" spans="1:14" x14ac:dyDescent="0.3">
      <c r="A22" s="340"/>
      <c r="B22">
        <v>9</v>
      </c>
      <c r="C22" s="325">
        <f t="shared" si="10"/>
        <v>96237287.956733793</v>
      </c>
      <c r="D22" s="325">
        <f t="shared" si="11"/>
        <v>13636363.636363635</v>
      </c>
      <c r="E22">
        <v>1.7708333E-2</v>
      </c>
      <c r="F22" s="1">
        <f t="shared" si="9"/>
        <v>1704201.9421547316</v>
      </c>
      <c r="G22" s="1">
        <f xml:space="preserve"> D22 /3</f>
        <v>4545454.5454545449</v>
      </c>
      <c r="H22" s="1">
        <f t="shared" si="12"/>
        <v>9090909.0909090899</v>
      </c>
      <c r="J22" s="1">
        <f t="shared" si="13"/>
        <v>30988448.742084753</v>
      </c>
      <c r="K22" s="1">
        <f t="shared" si="7"/>
        <v>31207950.243678369</v>
      </c>
      <c r="M22" s="1">
        <f t="shared" si="2"/>
        <v>115161727.52503785</v>
      </c>
      <c r="N22" s="324">
        <f t="shared" si="4"/>
        <v>815728.86491510889</v>
      </c>
    </row>
    <row r="23" spans="1:14" x14ac:dyDescent="0.3">
      <c r="A23" s="340"/>
      <c r="B23">
        <v>10</v>
      </c>
      <c r="C23" s="325">
        <f t="shared" si="10"/>
        <v>102486944.44434308</v>
      </c>
      <c r="D23" s="325">
        <f t="shared" si="11"/>
        <v>9090909.0909090899</v>
      </c>
      <c r="E23">
        <v>1.7708333E-2</v>
      </c>
      <c r="F23" s="1">
        <f t="shared" si="9"/>
        <v>1814872.9403729271</v>
      </c>
      <c r="G23" s="1">
        <f xml:space="preserve"> D23 /2</f>
        <v>4545454.5454545449</v>
      </c>
      <c r="H23" s="1">
        <f t="shared" si="12"/>
        <v>4545454.5454545449</v>
      </c>
      <c r="J23" s="1">
        <f t="shared" si="13"/>
        <v>33022823.184051298</v>
      </c>
      <c r="K23" s="1">
        <f t="shared" si="7"/>
        <v>33256734.837264054</v>
      </c>
      <c r="M23" s="1">
        <f t="shared" si="2"/>
        <v>115977456.38995296</v>
      </c>
      <c r="N23" s="324">
        <f t="shared" si="4"/>
        <v>821506.94410301466</v>
      </c>
    </row>
    <row r="24" spans="1:14" x14ac:dyDescent="0.3">
      <c r="A24" s="340"/>
      <c r="B24">
        <v>11</v>
      </c>
      <c r="C24" s="325">
        <f t="shared" si="10"/>
        <v>108847271.93017055</v>
      </c>
      <c r="D24" s="325">
        <f t="shared" si="11"/>
        <v>4545454.5454545449</v>
      </c>
      <c r="E24">
        <v>1.7708333E-2</v>
      </c>
      <c r="F24" s="1">
        <f t="shared" si="9"/>
        <v>1927503.7374810129</v>
      </c>
      <c r="G24" s="1">
        <f xml:space="preserve"> D24 /1</f>
        <v>4545454.5454545449</v>
      </c>
      <c r="H24" s="1">
        <f t="shared" si="12"/>
        <v>0</v>
      </c>
      <c r="J24" s="1">
        <f t="shared" si="13"/>
        <v>35184238.574745066</v>
      </c>
      <c r="K24" s="1">
        <f t="shared" si="7"/>
        <v>35433460.252921432</v>
      </c>
      <c r="M24" s="1">
        <f t="shared" si="2"/>
        <v>116798963.33405598</v>
      </c>
      <c r="N24" s="324">
        <f t="shared" si="4"/>
        <v>827325.95134990872</v>
      </c>
    </row>
    <row r="25" spans="1:14" s="272" customFormat="1" x14ac:dyDescent="0.3">
      <c r="A25" s="340"/>
      <c r="B25" s="272">
        <v>12</v>
      </c>
      <c r="C25" s="326">
        <f t="shared" si="10"/>
        <v>115320230.21310611</v>
      </c>
      <c r="D25" s="326">
        <f t="shared" si="11"/>
        <v>0</v>
      </c>
      <c r="E25">
        <v>1.7708333E-2</v>
      </c>
      <c r="F25" s="273">
        <f t="shared" si="9"/>
        <v>2042129.0382503439</v>
      </c>
      <c r="G25" s="273">
        <f xml:space="preserve"> D25 /1</f>
        <v>0</v>
      </c>
      <c r="H25" s="273">
        <f t="shared" si="12"/>
        <v>0</v>
      </c>
      <c r="I25" s="326">
        <f>(C25+F25)/2</f>
        <v>58681179.625678226</v>
      </c>
      <c r="J25" s="1">
        <f t="shared" si="13"/>
        <v>37475589.291171774</v>
      </c>
      <c r="K25" s="1">
        <f t="shared" si="7"/>
        <v>37741041.369492374</v>
      </c>
      <c r="M25" s="1">
        <f t="shared" si="2"/>
        <v>117626289.28540589</v>
      </c>
      <c r="N25" s="324">
        <f t="shared" si="4"/>
        <v>833186.17656286189</v>
      </c>
    </row>
    <row r="26" spans="1:14" x14ac:dyDescent="0.3">
      <c r="A26" s="340">
        <v>3</v>
      </c>
      <c r="B26">
        <v>1</v>
      </c>
      <c r="C26" s="325">
        <v>50000000</v>
      </c>
      <c r="D26" s="325">
        <v>50000000</v>
      </c>
      <c r="E26">
        <v>1.7708333E-2</v>
      </c>
      <c r="F26" s="1">
        <f xml:space="preserve"> C26 * E26</f>
        <v>885416.65</v>
      </c>
      <c r="G26" s="1">
        <f xml:space="preserve"> D26 /11</f>
        <v>4545454.5454545459</v>
      </c>
      <c r="H26" s="1">
        <f xml:space="preserve"> D26 - G26</f>
        <v>45454545.454545453</v>
      </c>
      <c r="J26" s="1">
        <f t="shared" si="13"/>
        <v>38626458.019492373</v>
      </c>
      <c r="K26" s="1">
        <f t="shared" si="7"/>
        <v>38900062.084254958</v>
      </c>
      <c r="M26" s="1">
        <f t="shared" si="2"/>
        <v>118459475.46196875</v>
      </c>
      <c r="N26" s="324">
        <f t="shared" si="4"/>
        <v>839087.91170245351</v>
      </c>
    </row>
    <row r="27" spans="1:14" x14ac:dyDescent="0.3">
      <c r="A27" s="340"/>
      <c r="B27">
        <v>2</v>
      </c>
      <c r="C27" s="325">
        <f xml:space="preserve"> C26 + F26 + G26</f>
        <v>55430871.195454545</v>
      </c>
      <c r="D27" s="325">
        <f xml:space="preserve"> H26</f>
        <v>45454545.454545453</v>
      </c>
      <c r="E27">
        <v>1.7708333E-2</v>
      </c>
      <c r="F27" s="1">
        <f t="shared" ref="F27:F37" si="14" xml:space="preserve"> C27 * E27</f>
        <v>981588.32560921717</v>
      </c>
      <c r="G27" s="1">
        <f xml:space="preserve"> D27 /10</f>
        <v>4545454.5454545449</v>
      </c>
      <c r="H27" s="1">
        <f xml:space="preserve"> D27 - G27</f>
        <v>40909090.909090906</v>
      </c>
      <c r="J27" s="1">
        <f t="shared" si="13"/>
        <v>39881650.409864172</v>
      </c>
      <c r="K27" s="1">
        <f t="shared" si="7"/>
        <v>40164145.420306824</v>
      </c>
      <c r="M27" s="1">
        <f t="shared" si="2"/>
        <v>119298563.3736712</v>
      </c>
      <c r="N27" s="324">
        <f t="shared" si="4"/>
        <v>845031.4507973165</v>
      </c>
    </row>
    <row r="28" spans="1:14" x14ac:dyDescent="0.3">
      <c r="A28" s="340"/>
      <c r="B28">
        <v>3</v>
      </c>
      <c r="C28" s="325">
        <f t="shared" ref="C28:C37" si="15" xml:space="preserve"> C27 + F27 + G27</f>
        <v>60957914.066518307</v>
      </c>
      <c r="D28" s="325">
        <f xml:space="preserve"> H27</f>
        <v>40909090.909090906</v>
      </c>
      <c r="E28">
        <v>1.7708333E-2</v>
      </c>
      <c r="F28" s="1">
        <f t="shared" si="14"/>
        <v>1079463.0412752903</v>
      </c>
      <c r="G28" s="1">
        <f xml:space="preserve"> D28 /9</f>
        <v>4545454.5454545449</v>
      </c>
      <c r="H28" s="1">
        <f xml:space="preserve"> D28 - G28</f>
        <v>36363636.36363636</v>
      </c>
      <c r="J28" s="1">
        <f t="shared" si="13"/>
        <v>41243608.461582117</v>
      </c>
      <c r="K28" s="1">
        <f t="shared" si="7"/>
        <v>41535750.674437121</v>
      </c>
      <c r="M28" s="1">
        <f t="shared" si="2"/>
        <v>120143594.82446852</v>
      </c>
      <c r="N28" s="324">
        <f t="shared" si="4"/>
        <v>851017.08995878708</v>
      </c>
    </row>
    <row r="29" spans="1:14" x14ac:dyDescent="0.3">
      <c r="A29" s="340"/>
      <c r="B29">
        <v>4</v>
      </c>
      <c r="C29" s="325">
        <f t="shared" si="15"/>
        <v>66582831.653248146</v>
      </c>
      <c r="D29" s="325">
        <f t="shared" ref="D29:D37" si="16" xml:space="preserve"> H28</f>
        <v>36363636.36363636</v>
      </c>
      <c r="E29">
        <v>1.7708333E-2</v>
      </c>
      <c r="F29" s="1">
        <f t="shared" si="14"/>
        <v>1179070.9549986587</v>
      </c>
      <c r="G29" s="1">
        <f xml:space="preserve"> D29 /8</f>
        <v>4545454.5454545449</v>
      </c>
      <c r="H29" s="1">
        <f t="shared" ref="H29:H37" si="17" xml:space="preserve"> D29 - G29</f>
        <v>31818181.818181813</v>
      </c>
      <c r="J29" s="1">
        <f t="shared" ref="J29:J92" si="18" xml:space="preserve"> K28 + F29</f>
        <v>42714821.629435778</v>
      </c>
      <c r="K29" s="1">
        <f t="shared" si="7"/>
        <v>43017384.935072675</v>
      </c>
      <c r="M29" s="1">
        <f t="shared" si="2"/>
        <v>120994611.91442731</v>
      </c>
      <c r="N29" s="324">
        <f t="shared" si="4"/>
        <v>857045.12739565608</v>
      </c>
    </row>
    <row r="30" spans="1:14" x14ac:dyDescent="0.3">
      <c r="A30" s="340"/>
      <c r="B30">
        <v>5</v>
      </c>
      <c r="C30" s="325">
        <f t="shared" si="15"/>
        <v>72307357.15370135</v>
      </c>
      <c r="D30" s="325">
        <f t="shared" si="16"/>
        <v>31818181.818181813</v>
      </c>
      <c r="E30">
        <v>1.7708333E-2</v>
      </c>
      <c r="F30" s="1">
        <f t="shared" si="14"/>
        <v>1280442.7588276756</v>
      </c>
      <c r="G30" s="1">
        <f xml:space="preserve"> D30 /7</f>
        <v>4545454.5454545449</v>
      </c>
      <c r="H30" s="1">
        <f t="shared" si="17"/>
        <v>27272727.272727266</v>
      </c>
      <c r="J30" s="1">
        <f t="shared" si="18"/>
        <v>44297827.693900354</v>
      </c>
      <c r="K30" s="1">
        <f t="shared" si="7"/>
        <v>44611603.958632872</v>
      </c>
      <c r="M30" s="1">
        <f t="shared" si="2"/>
        <v>121851657.04182297</v>
      </c>
      <c r="N30" s="324">
        <f t="shared" si="4"/>
        <v>863115.86342902703</v>
      </c>
    </row>
    <row r="31" spans="1:14" x14ac:dyDescent="0.3">
      <c r="A31" s="340"/>
      <c r="B31">
        <v>6</v>
      </c>
      <c r="C31" s="325">
        <f t="shared" si="15"/>
        <v>78133254.457983568</v>
      </c>
      <c r="D31" s="325">
        <f t="shared" si="16"/>
        <v>27272727.272727266</v>
      </c>
      <c r="E31">
        <v>1.7708333E-2</v>
      </c>
      <c r="F31" s="1">
        <f t="shared" si="14"/>
        <v>1383609.6883157075</v>
      </c>
      <c r="G31" s="1">
        <f xml:space="preserve"> D31 /6</f>
        <v>4545454.545454544</v>
      </c>
      <c r="H31" s="1">
        <f t="shared" si="17"/>
        <v>22727272.727272723</v>
      </c>
      <c r="J31" s="1">
        <f t="shared" si="18"/>
        <v>45995213.646948576</v>
      </c>
      <c r="K31" s="1">
        <f t="shared" si="7"/>
        <v>46321013.061616056</v>
      </c>
      <c r="M31" s="1">
        <f t="shared" si="2"/>
        <v>122714772.90525199</v>
      </c>
      <c r="N31" s="324">
        <f t="shared" si="4"/>
        <v>869229.6005072773</v>
      </c>
    </row>
    <row r="32" spans="1:14" x14ac:dyDescent="0.3">
      <c r="A32" s="340"/>
      <c r="B32">
        <v>7</v>
      </c>
      <c r="C32" s="325">
        <f t="shared" si="15"/>
        <v>84062318.69175382</v>
      </c>
      <c r="D32" s="325">
        <f t="shared" si="16"/>
        <v>22727272.727272723</v>
      </c>
      <c r="E32">
        <v>1.7708333E-2</v>
      </c>
      <c r="F32" s="1">
        <f t="shared" si="14"/>
        <v>1488603.5321457009</v>
      </c>
      <c r="G32" s="1">
        <f xml:space="preserve"> D32 /5</f>
        <v>4545454.5454545449</v>
      </c>
      <c r="H32" s="1">
        <f t="shared" si="17"/>
        <v>18181818.18181818</v>
      </c>
      <c r="J32" s="1">
        <f t="shared" si="18"/>
        <v>47809616.593761757</v>
      </c>
      <c r="K32" s="1">
        <f t="shared" si="7"/>
        <v>48148268.028697699</v>
      </c>
      <c r="M32" s="1">
        <f t="shared" si="2"/>
        <v>123584002.50575927</v>
      </c>
      <c r="N32" s="324">
        <f t="shared" si="4"/>
        <v>875386.64322112733</v>
      </c>
    </row>
    <row r="33" spans="1:14" x14ac:dyDescent="0.3">
      <c r="A33" s="340"/>
      <c r="B33">
        <v>8</v>
      </c>
      <c r="C33" s="325">
        <f t="shared" si="15"/>
        <v>90096376.76935406</v>
      </c>
      <c r="D33" s="325">
        <f t="shared" si="16"/>
        <v>18181818.18181818</v>
      </c>
      <c r="E33">
        <v>1.7708333E-2</v>
      </c>
      <c r="F33" s="1">
        <f t="shared" si="14"/>
        <v>1595456.6419251859</v>
      </c>
      <c r="G33" s="1">
        <f xml:space="preserve"> D33 /4</f>
        <v>4545454.5454545449</v>
      </c>
      <c r="H33" s="1">
        <f t="shared" si="17"/>
        <v>13636363.636363635</v>
      </c>
      <c r="J33" s="1">
        <f t="shared" si="18"/>
        <v>49743724.670622885</v>
      </c>
      <c r="K33" s="1">
        <f t="shared" si="7"/>
        <v>50096076.037125222</v>
      </c>
      <c r="M33" s="1">
        <f t="shared" si="2"/>
        <v>124459389.14898039</v>
      </c>
      <c r="N33" s="324">
        <f t="shared" si="4"/>
        <v>881587.29831881472</v>
      </c>
    </row>
    <row r="34" spans="1:14" x14ac:dyDescent="0.3">
      <c r="A34" s="340"/>
      <c r="B34">
        <v>9</v>
      </c>
      <c r="C34" s="325">
        <f t="shared" si="15"/>
        <v>96237287.956733793</v>
      </c>
      <c r="D34" s="325">
        <f t="shared" si="16"/>
        <v>13636363.636363635</v>
      </c>
      <c r="E34">
        <v>1.7708333E-2</v>
      </c>
      <c r="F34" s="1">
        <f t="shared" si="14"/>
        <v>1704201.9421547316</v>
      </c>
      <c r="G34" s="1">
        <f xml:space="preserve"> D34 /3</f>
        <v>4545454.5454545449</v>
      </c>
      <c r="H34" s="1">
        <f t="shared" si="17"/>
        <v>9090909.0909090899</v>
      </c>
      <c r="J34" s="1">
        <f t="shared" si="18"/>
        <v>51800277.97927995</v>
      </c>
      <c r="K34" s="1">
        <f t="shared" si="7"/>
        <v>52167196.597699754</v>
      </c>
      <c r="M34" s="1">
        <f t="shared" si="2"/>
        <v>125340976.44729921</v>
      </c>
      <c r="N34" s="324">
        <f t="shared" si="4"/>
        <v>887831.87472137727</v>
      </c>
    </row>
    <row r="35" spans="1:14" x14ac:dyDescent="0.3">
      <c r="A35" s="340"/>
      <c r="B35">
        <v>10</v>
      </c>
      <c r="C35" s="325">
        <f t="shared" si="15"/>
        <v>102486944.44434308</v>
      </c>
      <c r="D35" s="325">
        <f t="shared" si="16"/>
        <v>9090909.0909090899</v>
      </c>
      <c r="E35">
        <v>1.7708333E-2</v>
      </c>
      <c r="F35" s="1">
        <f t="shared" si="14"/>
        <v>1814872.9403729271</v>
      </c>
      <c r="G35" s="1">
        <f xml:space="preserve"> D35 /2</f>
        <v>4545454.5454545449</v>
      </c>
      <c r="H35" s="1">
        <f t="shared" si="17"/>
        <v>4545454.5454545449</v>
      </c>
      <c r="J35" s="1">
        <f t="shared" si="18"/>
        <v>53982069.538072683</v>
      </c>
      <c r="K35" s="1">
        <f t="shared" si="7"/>
        <v>54364442.512640007</v>
      </c>
      <c r="M35" s="1">
        <f t="shared" si="2"/>
        <v>126228808.32202059</v>
      </c>
      <c r="N35" s="324">
        <f t="shared" si="4"/>
        <v>894120.68353804306</v>
      </c>
    </row>
    <row r="36" spans="1:14" x14ac:dyDescent="0.3">
      <c r="A36" s="340"/>
      <c r="B36">
        <v>11</v>
      </c>
      <c r="C36" s="325">
        <f t="shared" si="15"/>
        <v>108847271.93017055</v>
      </c>
      <c r="D36" s="325">
        <f t="shared" si="16"/>
        <v>4545454.5454545449</v>
      </c>
      <c r="E36">
        <v>1.7708333E-2</v>
      </c>
      <c r="F36" s="1">
        <f t="shared" si="14"/>
        <v>1927503.7374810129</v>
      </c>
      <c r="G36" s="1">
        <f xml:space="preserve"> D36 /1</f>
        <v>4545454.5454545449</v>
      </c>
      <c r="H36" s="1">
        <f t="shared" si="17"/>
        <v>0</v>
      </c>
      <c r="J36" s="1">
        <f t="shared" si="18"/>
        <v>56291946.25012102</v>
      </c>
      <c r="K36" s="1">
        <f t="shared" si="7"/>
        <v>56690680.850628726</v>
      </c>
      <c r="M36" s="1">
        <f t="shared" si="2"/>
        <v>127122929.00555864</v>
      </c>
      <c r="N36" s="324">
        <f t="shared" si="4"/>
        <v>900454.03808173072</v>
      </c>
    </row>
    <row r="37" spans="1:14" x14ac:dyDescent="0.3">
      <c r="A37" s="340"/>
      <c r="B37" s="272">
        <v>12</v>
      </c>
      <c r="C37" s="326">
        <f t="shared" si="15"/>
        <v>115320230.21310611</v>
      </c>
      <c r="D37" s="326">
        <f t="shared" si="16"/>
        <v>0</v>
      </c>
      <c r="E37">
        <v>1.7708333E-2</v>
      </c>
      <c r="F37" s="273">
        <f t="shared" si="14"/>
        <v>2042129.0382503439</v>
      </c>
      <c r="G37" s="273">
        <f xml:space="preserve"> D37 /1</f>
        <v>0</v>
      </c>
      <c r="H37" s="273">
        <f t="shared" si="17"/>
        <v>0</v>
      </c>
      <c r="I37" s="326">
        <f>(C37+F37)/2</f>
        <v>58681179.625678226</v>
      </c>
      <c r="J37" s="1">
        <f t="shared" si="18"/>
        <v>58732809.888879068</v>
      </c>
      <c r="K37" s="1">
        <f t="shared" si="7"/>
        <v>59148833.939347692</v>
      </c>
      <c r="M37" s="1">
        <f t="shared" si="2"/>
        <v>128023383.04364038</v>
      </c>
      <c r="N37" s="324">
        <f t="shared" si="4"/>
        <v>906832.25388465833</v>
      </c>
    </row>
    <row r="38" spans="1:14" x14ac:dyDescent="0.3">
      <c r="A38" s="340">
        <v>4</v>
      </c>
      <c r="B38">
        <v>1</v>
      </c>
      <c r="C38" s="325">
        <v>50000000</v>
      </c>
      <c r="D38" s="325">
        <v>50000000</v>
      </c>
      <c r="E38">
        <v>1.7708333E-2</v>
      </c>
      <c r="F38" s="1">
        <f xml:space="preserve"> C38 * E38</f>
        <v>885416.65</v>
      </c>
      <c r="G38" s="1">
        <f xml:space="preserve"> D38 /11</f>
        <v>4545454.5454545459</v>
      </c>
      <c r="H38" s="1">
        <f xml:space="preserve"> D38 - G38</f>
        <v>45454545.454545453</v>
      </c>
      <c r="J38" s="1">
        <f t="shared" si="18"/>
        <v>60034250.58934769</v>
      </c>
      <c r="K38" s="1">
        <f t="shared" si="7"/>
        <v>60459493.17767749</v>
      </c>
      <c r="M38" s="1">
        <f t="shared" si="2"/>
        <v>128930215.29752503</v>
      </c>
      <c r="N38" s="324">
        <f t="shared" si="4"/>
        <v>913255.64871406381</v>
      </c>
    </row>
    <row r="39" spans="1:14" x14ac:dyDescent="0.3">
      <c r="A39" s="340"/>
      <c r="B39">
        <v>2</v>
      </c>
      <c r="C39" s="325">
        <f xml:space="preserve"> C38 + F38 + G38</f>
        <v>55430871.195454545</v>
      </c>
      <c r="D39" s="325">
        <f xml:space="preserve"> H38</f>
        <v>45454545.454545453</v>
      </c>
      <c r="E39">
        <v>1.7708333E-2</v>
      </c>
      <c r="F39" s="1">
        <f t="shared" ref="F39:F49" si="19" xml:space="preserve"> C39 * E39</f>
        <v>981588.32560921717</v>
      </c>
      <c r="G39" s="1">
        <f xml:space="preserve"> D39 /10</f>
        <v>4545454.5454545449</v>
      </c>
      <c r="H39" s="1">
        <f xml:space="preserve"> D39 - G39</f>
        <v>40909090.909090906</v>
      </c>
      <c r="J39" s="1">
        <f t="shared" si="18"/>
        <v>61441081.503286704</v>
      </c>
      <c r="K39" s="1">
        <f t="shared" si="7"/>
        <v>61876289.143454626</v>
      </c>
      <c r="M39" s="1">
        <f t="shared" si="2"/>
        <v>129843470.9462391</v>
      </c>
      <c r="N39" s="324">
        <f t="shared" si="4"/>
        <v>919724.54258803662</v>
      </c>
    </row>
    <row r="40" spans="1:14" x14ac:dyDescent="0.3">
      <c r="A40" s="340"/>
      <c r="B40">
        <v>3</v>
      </c>
      <c r="C40" s="325">
        <f t="shared" ref="C40:C49" si="20" xml:space="preserve"> C39 + F39 + G39</f>
        <v>60957914.066518307</v>
      </c>
      <c r="D40" s="325">
        <f xml:space="preserve"> H39</f>
        <v>40909090.909090906</v>
      </c>
      <c r="E40">
        <v>1.7708333E-2</v>
      </c>
      <c r="F40" s="1">
        <f t="shared" si="19"/>
        <v>1079463.0412752903</v>
      </c>
      <c r="G40" s="1">
        <f xml:space="preserve"> D40 /9</f>
        <v>4545454.5454545449</v>
      </c>
      <c r="H40" s="1">
        <f xml:space="preserve"> D40 - G40</f>
        <v>36363636.36363636</v>
      </c>
      <c r="J40" s="1">
        <f t="shared" si="18"/>
        <v>62955752.184729919</v>
      </c>
      <c r="K40" s="1">
        <f t="shared" si="7"/>
        <v>63401688.741719842</v>
      </c>
      <c r="M40" s="1">
        <f t="shared" si="2"/>
        <v>130763195.48882714</v>
      </c>
      <c r="N40" s="324">
        <f t="shared" si="4"/>
        <v>926239.25779146038</v>
      </c>
    </row>
    <row r="41" spans="1:14" x14ac:dyDescent="0.3">
      <c r="A41" s="340"/>
      <c r="B41">
        <v>4</v>
      </c>
      <c r="C41" s="325">
        <f t="shared" si="20"/>
        <v>66582831.653248146</v>
      </c>
      <c r="D41" s="325">
        <f t="shared" ref="D41:D49" si="21" xml:space="preserve"> H40</f>
        <v>36363636.36363636</v>
      </c>
      <c r="E41">
        <v>1.7708333E-2</v>
      </c>
      <c r="F41" s="1">
        <f t="shared" si="19"/>
        <v>1179070.9549986587</v>
      </c>
      <c r="G41" s="1">
        <f xml:space="preserve"> D41 /8</f>
        <v>4545454.5454545449</v>
      </c>
      <c r="H41" s="1">
        <f t="shared" ref="H41:H49" si="22" xml:space="preserve"> D41 - G41</f>
        <v>31818181.818181813</v>
      </c>
      <c r="J41" s="1">
        <f t="shared" si="18"/>
        <v>64580759.696718499</v>
      </c>
      <c r="K41" s="1">
        <f t="shared" si="7"/>
        <v>65038206.723043337</v>
      </c>
      <c r="M41" s="1">
        <f t="shared" si="2"/>
        <v>131689434.7466186</v>
      </c>
      <c r="N41" s="324">
        <f t="shared" si="4"/>
        <v>932800.11889207014</v>
      </c>
    </row>
    <row r="42" spans="1:14" x14ac:dyDescent="0.3">
      <c r="A42" s="340"/>
      <c r="B42">
        <v>5</v>
      </c>
      <c r="C42" s="325">
        <f t="shared" si="20"/>
        <v>72307357.15370135</v>
      </c>
      <c r="D42" s="325">
        <f t="shared" si="21"/>
        <v>31818181.818181813</v>
      </c>
      <c r="E42">
        <v>1.7708333E-2</v>
      </c>
      <c r="F42" s="1">
        <f t="shared" si="19"/>
        <v>1280442.7588276756</v>
      </c>
      <c r="G42" s="1">
        <f xml:space="preserve"> D42 /7</f>
        <v>4545454.5454545449</v>
      </c>
      <c r="H42" s="1">
        <f t="shared" si="22"/>
        <v>27272727.272727266</v>
      </c>
      <c r="J42" s="1">
        <f t="shared" si="18"/>
        <v>66318649.481871016</v>
      </c>
      <c r="K42" s="1">
        <f t="shared" si="7"/>
        <v>66788406.560261384</v>
      </c>
      <c r="M42" s="1">
        <f t="shared" si="2"/>
        <v>132622234.86551067</v>
      </c>
      <c r="N42" s="324">
        <f t="shared" si="4"/>
        <v>939407.45275662234</v>
      </c>
    </row>
    <row r="43" spans="1:14" x14ac:dyDescent="0.3">
      <c r="A43" s="340"/>
      <c r="B43">
        <v>6</v>
      </c>
      <c r="C43" s="325">
        <f t="shared" si="20"/>
        <v>78133254.457983568</v>
      </c>
      <c r="D43" s="325">
        <f t="shared" si="21"/>
        <v>27272727.272727266</v>
      </c>
      <c r="E43">
        <v>1.7708333E-2</v>
      </c>
      <c r="F43" s="1">
        <f t="shared" si="19"/>
        <v>1383609.6883157075</v>
      </c>
      <c r="G43" s="1">
        <f xml:space="preserve"> D43 /6</f>
        <v>4545454.545454544</v>
      </c>
      <c r="H43" s="1">
        <f t="shared" si="22"/>
        <v>22727272.727272723</v>
      </c>
      <c r="J43" s="1">
        <f t="shared" si="18"/>
        <v>68172016.248577088</v>
      </c>
      <c r="K43" s="1">
        <f t="shared" si="7"/>
        <v>68654901.340947166</v>
      </c>
      <c r="M43" s="1">
        <f t="shared" si="2"/>
        <v>133561642.3182673</v>
      </c>
      <c r="N43" s="324">
        <f t="shared" si="4"/>
        <v>946061.58856717928</v>
      </c>
    </row>
    <row r="44" spans="1:14" x14ac:dyDescent="0.3">
      <c r="A44" s="340"/>
      <c r="B44">
        <v>7</v>
      </c>
      <c r="C44" s="325">
        <f t="shared" si="20"/>
        <v>84062318.69175382</v>
      </c>
      <c r="D44" s="325">
        <f t="shared" si="21"/>
        <v>22727272.727272723</v>
      </c>
      <c r="E44">
        <v>1.7708333E-2</v>
      </c>
      <c r="F44" s="1">
        <f t="shared" si="19"/>
        <v>1488603.5321457009</v>
      </c>
      <c r="G44" s="1">
        <f xml:space="preserve"> D44 /5</f>
        <v>4545454.5454545449</v>
      </c>
      <c r="H44" s="1">
        <f t="shared" si="22"/>
        <v>18181818.18181818</v>
      </c>
      <c r="J44" s="1">
        <f t="shared" si="18"/>
        <v>70143504.87309286</v>
      </c>
      <c r="K44" s="1">
        <f t="shared" si="7"/>
        <v>70640354.675896093</v>
      </c>
      <c r="M44" s="1">
        <f t="shared" si="2"/>
        <v>134507703.90683448</v>
      </c>
      <c r="N44" s="324">
        <f t="shared" si="4"/>
        <v>952762.8578375096</v>
      </c>
    </row>
    <row r="45" spans="1:14" x14ac:dyDescent="0.3">
      <c r="A45" s="340"/>
      <c r="B45">
        <v>8</v>
      </c>
      <c r="C45" s="325">
        <f t="shared" si="20"/>
        <v>90096376.76935406</v>
      </c>
      <c r="D45" s="325">
        <f t="shared" si="21"/>
        <v>18181818.18181818</v>
      </c>
      <c r="E45">
        <v>1.7708333E-2</v>
      </c>
      <c r="F45" s="1">
        <f t="shared" si="19"/>
        <v>1595456.6419251859</v>
      </c>
      <c r="G45" s="1">
        <f xml:space="preserve"> D45 /4</f>
        <v>4545454.5454545449</v>
      </c>
      <c r="H45" s="1">
        <f t="shared" si="22"/>
        <v>13636363.636363635</v>
      </c>
      <c r="J45" s="1">
        <f t="shared" si="18"/>
        <v>72235811.317821279</v>
      </c>
      <c r="K45" s="1">
        <f t="shared" si="7"/>
        <v>72747481.623910576</v>
      </c>
      <c r="M45" s="1">
        <f t="shared" si="2"/>
        <v>135460466.76467198</v>
      </c>
      <c r="N45" s="324">
        <f t="shared" si="4"/>
        <v>959511.59442960424</v>
      </c>
    </row>
    <row r="46" spans="1:14" x14ac:dyDescent="0.3">
      <c r="A46" s="340"/>
      <c r="B46">
        <v>9</v>
      </c>
      <c r="C46" s="325">
        <f t="shared" si="20"/>
        <v>96237287.956733793</v>
      </c>
      <c r="D46" s="325">
        <f t="shared" si="21"/>
        <v>13636363.636363635</v>
      </c>
      <c r="E46">
        <v>1.7708333E-2</v>
      </c>
      <c r="F46" s="1">
        <f t="shared" si="19"/>
        <v>1704201.9421547316</v>
      </c>
      <c r="G46" s="1">
        <f xml:space="preserve"> D46 /3</f>
        <v>4545454.5454545449</v>
      </c>
      <c r="H46" s="1">
        <f t="shared" si="22"/>
        <v>9090909.0909090899</v>
      </c>
      <c r="J46" s="1">
        <f t="shared" si="18"/>
        <v>74451683.566065311</v>
      </c>
      <c r="K46" s="1">
        <f t="shared" si="7"/>
        <v>74979049.633174375</v>
      </c>
      <c r="M46" s="1">
        <f t="shared" si="2"/>
        <v>136419978.35910159</v>
      </c>
      <c r="N46" s="324">
        <f t="shared" si="4"/>
        <v>966308.13457031013</v>
      </c>
    </row>
    <row r="47" spans="1:14" x14ac:dyDescent="0.3">
      <c r="A47" s="340"/>
      <c r="B47">
        <v>10</v>
      </c>
      <c r="C47" s="325">
        <f t="shared" si="20"/>
        <v>102486944.44434308</v>
      </c>
      <c r="D47" s="325">
        <f t="shared" si="21"/>
        <v>9090909.0909090899</v>
      </c>
      <c r="E47">
        <v>1.7708333E-2</v>
      </c>
      <c r="F47" s="1">
        <f t="shared" si="19"/>
        <v>1814872.9403729271</v>
      </c>
      <c r="G47" s="1">
        <f xml:space="preserve"> D47 /2</f>
        <v>4545454.5454545449</v>
      </c>
      <c r="H47" s="1">
        <f t="shared" si="22"/>
        <v>4545454.5454545449</v>
      </c>
      <c r="J47" s="1">
        <f t="shared" si="18"/>
        <v>76793922.573547304</v>
      </c>
      <c r="K47" s="1">
        <f t="shared" si="7"/>
        <v>77337879.499511957</v>
      </c>
      <c r="M47" s="1">
        <f t="shared" si="2"/>
        <v>137386286.49367189</v>
      </c>
      <c r="N47" s="324">
        <f t="shared" si="4"/>
        <v>973152.81686808041</v>
      </c>
    </row>
    <row r="48" spans="1:14" x14ac:dyDescent="0.3">
      <c r="A48" s="340"/>
      <c r="B48">
        <v>11</v>
      </c>
      <c r="C48" s="325">
        <f t="shared" si="20"/>
        <v>108847271.93017055</v>
      </c>
      <c r="D48" s="325">
        <f t="shared" si="21"/>
        <v>4545454.5454545449</v>
      </c>
      <c r="E48">
        <v>1.7708333E-2</v>
      </c>
      <c r="F48" s="1">
        <f t="shared" si="19"/>
        <v>1927503.7374810129</v>
      </c>
      <c r="G48" s="1">
        <f xml:space="preserve"> D48 /1</f>
        <v>4545454.5454545449</v>
      </c>
      <c r="H48" s="1">
        <f t="shared" si="22"/>
        <v>0</v>
      </c>
      <c r="J48" s="1">
        <f t="shared" si="18"/>
        <v>79265383.23699297</v>
      </c>
      <c r="K48" s="1">
        <f t="shared" si="7"/>
        <v>79826846.341833204</v>
      </c>
      <c r="M48" s="1">
        <f t="shared" si="2"/>
        <v>138359439.31053996</v>
      </c>
      <c r="N48" s="324">
        <f t="shared" si="4"/>
        <v>980045.98232984496</v>
      </c>
    </row>
    <row r="49" spans="1:14" x14ac:dyDescent="0.3">
      <c r="A49" s="340"/>
      <c r="B49" s="272">
        <v>12</v>
      </c>
      <c r="C49" s="326">
        <f t="shared" si="20"/>
        <v>115320230.21310611</v>
      </c>
      <c r="D49" s="326">
        <f t="shared" si="21"/>
        <v>0</v>
      </c>
      <c r="E49">
        <v>1.7708333E-2</v>
      </c>
      <c r="F49" s="273">
        <f t="shared" si="19"/>
        <v>2042129.0382503439</v>
      </c>
      <c r="G49" s="273">
        <f xml:space="preserve"> D49 /1</f>
        <v>0</v>
      </c>
      <c r="H49" s="273">
        <f t="shared" si="22"/>
        <v>0</v>
      </c>
      <c r="I49" s="326">
        <f>(C49+F49)/2</f>
        <v>58681179.625678226</v>
      </c>
      <c r="J49" s="1">
        <f t="shared" si="18"/>
        <v>81868975.380083546</v>
      </c>
      <c r="K49" s="1">
        <f t="shared" si="7"/>
        <v>82448880.595069483</v>
      </c>
      <c r="M49" s="1">
        <f t="shared" si="2"/>
        <v>139339485.29286981</v>
      </c>
      <c r="N49" s="324">
        <f t="shared" si="4"/>
        <v>986987.97437799932</v>
      </c>
    </row>
    <row r="50" spans="1:14" x14ac:dyDescent="0.3">
      <c r="A50" s="340">
        <v>5</v>
      </c>
      <c r="B50">
        <v>1</v>
      </c>
      <c r="C50" s="325">
        <v>50000000</v>
      </c>
      <c r="D50" s="325">
        <v>50000000</v>
      </c>
      <c r="E50">
        <v>1.7708333E-2</v>
      </c>
      <c r="F50" s="1">
        <f xml:space="preserve"> C50 * E50</f>
        <v>885416.65</v>
      </c>
      <c r="G50" s="1">
        <f xml:space="preserve"> D50 /11</f>
        <v>4545454.5454545459</v>
      </c>
      <c r="H50" s="1">
        <f xml:space="preserve"> D50 - G50</f>
        <v>45454545.454545453</v>
      </c>
      <c r="J50" s="1">
        <f t="shared" si="18"/>
        <v>83334297.245069489</v>
      </c>
      <c r="K50" s="1">
        <f t="shared" si="7"/>
        <v>83924581.822777301</v>
      </c>
      <c r="M50" s="1">
        <f t="shared" si="2"/>
        <v>140326473.2672478</v>
      </c>
      <c r="N50" s="324">
        <f t="shared" si="4"/>
        <v>993979.13886751409</v>
      </c>
    </row>
    <row r="51" spans="1:14" x14ac:dyDescent="0.3">
      <c r="A51" s="340"/>
      <c r="B51">
        <v>2</v>
      </c>
      <c r="C51" s="325">
        <f xml:space="preserve"> C50 + F50 + G50</f>
        <v>55430871.195454545</v>
      </c>
      <c r="D51" s="325">
        <f xml:space="preserve"> H50</f>
        <v>45454545.454545453</v>
      </c>
      <c r="E51">
        <v>1.7708333E-2</v>
      </c>
      <c r="F51" s="1">
        <f t="shared" ref="F51:F61" si="23" xml:space="preserve"> C51 * E51</f>
        <v>981588.32560921717</v>
      </c>
      <c r="G51" s="1">
        <f xml:space="preserve"> D51 /10</f>
        <v>4545454.5454545449</v>
      </c>
      <c r="H51" s="1">
        <f xml:space="preserve"> D51 - G51</f>
        <v>40909090.909090906</v>
      </c>
      <c r="J51" s="1">
        <f t="shared" si="18"/>
        <v>84906170.148386523</v>
      </c>
      <c r="K51" s="1">
        <f t="shared" si="7"/>
        <v>85507588.825302199</v>
      </c>
      <c r="M51" s="1">
        <f t="shared" si="2"/>
        <v>141320452.40611532</v>
      </c>
      <c r="N51" s="324">
        <f t="shared" si="4"/>
        <v>1001019.824103166</v>
      </c>
    </row>
    <row r="52" spans="1:14" x14ac:dyDescent="0.3">
      <c r="A52" s="340"/>
      <c r="B52">
        <v>3</v>
      </c>
      <c r="C52" s="325">
        <f t="shared" ref="C52:C61" si="24" xml:space="preserve"> C51 + F51 + G51</f>
        <v>60957914.066518307</v>
      </c>
      <c r="D52" s="325">
        <f xml:space="preserve"> H51</f>
        <v>40909090.909090906</v>
      </c>
      <c r="E52">
        <v>1.7708333E-2</v>
      </c>
      <c r="F52" s="1">
        <f t="shared" si="23"/>
        <v>1079463.0412752903</v>
      </c>
      <c r="G52" s="1">
        <f xml:space="preserve"> D52 /9</f>
        <v>4545454.5454545449</v>
      </c>
      <c r="H52" s="1">
        <f xml:space="preserve"> D52 - G52</f>
        <v>36363636.36363636</v>
      </c>
      <c r="J52" s="1">
        <f t="shared" si="18"/>
        <v>86587051.866577491</v>
      </c>
      <c r="K52" s="1">
        <f t="shared" si="7"/>
        <v>87200376.788436726</v>
      </c>
      <c r="M52" s="1">
        <f t="shared" si="2"/>
        <v>142321472.2302185</v>
      </c>
      <c r="N52" s="324">
        <f t="shared" si="4"/>
        <v>1008110.3808568902</v>
      </c>
    </row>
    <row r="53" spans="1:14" x14ac:dyDescent="0.3">
      <c r="A53" s="340"/>
      <c r="B53">
        <v>4</v>
      </c>
      <c r="C53" s="325">
        <f t="shared" si="24"/>
        <v>66582831.653248146</v>
      </c>
      <c r="D53" s="325">
        <f t="shared" ref="D53:D61" si="25" xml:space="preserve"> H52</f>
        <v>36363636.36363636</v>
      </c>
      <c r="E53">
        <v>1.7708333E-2</v>
      </c>
      <c r="F53" s="1">
        <f t="shared" si="23"/>
        <v>1179070.9549986587</v>
      </c>
      <c r="G53" s="1">
        <f xml:space="preserve"> D53 /8</f>
        <v>4545454.5454545449</v>
      </c>
      <c r="H53" s="1">
        <f t="shared" ref="H53:H61" si="26" xml:space="preserve"> D53 - G53</f>
        <v>31818181.818181813</v>
      </c>
      <c r="J53" s="1">
        <f t="shared" si="18"/>
        <v>88379447.743435383</v>
      </c>
      <c r="K53" s="1">
        <f t="shared" si="7"/>
        <v>89005468.802158237</v>
      </c>
      <c r="M53" s="1">
        <f t="shared" si="2"/>
        <v>143329582.6110754</v>
      </c>
      <c r="N53" s="324">
        <f t="shared" si="4"/>
        <v>1015251.1623852565</v>
      </c>
    </row>
    <row r="54" spans="1:14" x14ac:dyDescent="0.3">
      <c r="A54" s="340"/>
      <c r="B54">
        <v>5</v>
      </c>
      <c r="C54" s="325">
        <f t="shared" si="24"/>
        <v>72307357.15370135</v>
      </c>
      <c r="D54" s="325">
        <f t="shared" si="25"/>
        <v>31818181.818181813</v>
      </c>
      <c r="E54">
        <v>1.7708333E-2</v>
      </c>
      <c r="F54" s="1">
        <f t="shared" si="23"/>
        <v>1280442.7588276756</v>
      </c>
      <c r="G54" s="1">
        <f xml:space="preserve"> D54 /7</f>
        <v>4545454.5454545449</v>
      </c>
      <c r="H54" s="1">
        <f t="shared" si="26"/>
        <v>27272727.272727266</v>
      </c>
      <c r="J54" s="1">
        <f t="shared" si="18"/>
        <v>90285911.560985908</v>
      </c>
      <c r="K54" s="1">
        <f t="shared" si="7"/>
        <v>90925436.737780914</v>
      </c>
      <c r="M54" s="1">
        <f t="shared" si="2"/>
        <v>144344833.77346066</v>
      </c>
      <c r="N54" s="324">
        <f t="shared" si="4"/>
        <v>1022442.5244470683</v>
      </c>
    </row>
    <row r="55" spans="1:14" x14ac:dyDescent="0.3">
      <c r="A55" s="340"/>
      <c r="B55">
        <v>6</v>
      </c>
      <c r="C55" s="325">
        <f t="shared" si="24"/>
        <v>78133254.457983568</v>
      </c>
      <c r="D55" s="325">
        <f t="shared" si="25"/>
        <v>27272727.272727266</v>
      </c>
      <c r="E55">
        <v>1.7708333E-2</v>
      </c>
      <c r="F55" s="1">
        <f t="shared" si="23"/>
        <v>1383609.6883157075</v>
      </c>
      <c r="G55" s="1">
        <f xml:space="preserve"> D55 /6</f>
        <v>4545454.545454544</v>
      </c>
      <c r="H55" s="1">
        <f t="shared" si="26"/>
        <v>22727272.727272723</v>
      </c>
      <c r="J55" s="1">
        <f t="shared" si="18"/>
        <v>92309046.426096618</v>
      </c>
      <c r="K55" s="1">
        <f t="shared" si="7"/>
        <v>92962902.14084512</v>
      </c>
      <c r="M55" s="1">
        <f t="shared" si="2"/>
        <v>145367276.29790771</v>
      </c>
      <c r="N55" s="324">
        <f t="shared" si="4"/>
        <v>1029684.8253210875</v>
      </c>
    </row>
    <row r="56" spans="1:14" x14ac:dyDescent="0.3">
      <c r="A56" s="340"/>
      <c r="B56">
        <v>7</v>
      </c>
      <c r="C56" s="325">
        <f t="shared" si="24"/>
        <v>84062318.69175382</v>
      </c>
      <c r="D56" s="325">
        <f t="shared" si="25"/>
        <v>22727272.727272723</v>
      </c>
      <c r="E56">
        <v>1.7708333E-2</v>
      </c>
      <c r="F56" s="1">
        <f t="shared" si="23"/>
        <v>1488603.5321457009</v>
      </c>
      <c r="G56" s="1">
        <f xml:space="preserve"> D56 /5</f>
        <v>4545454.5454545449</v>
      </c>
      <c r="H56" s="1">
        <f t="shared" si="26"/>
        <v>18181818.18181818</v>
      </c>
      <c r="J56" s="1">
        <f t="shared" si="18"/>
        <v>94451505.672990814</v>
      </c>
      <c r="K56" s="1">
        <f t="shared" si="7"/>
        <v>95120537.140023991</v>
      </c>
      <c r="M56" s="1">
        <f t="shared" si="2"/>
        <v>146396961.12322879</v>
      </c>
      <c r="N56" s="324">
        <f t="shared" si="4"/>
        <v>1036978.4258238835</v>
      </c>
    </row>
    <row r="57" spans="1:14" x14ac:dyDescent="0.3">
      <c r="A57" s="340"/>
      <c r="B57">
        <v>8</v>
      </c>
      <c r="C57" s="325">
        <f t="shared" si="24"/>
        <v>90096376.76935406</v>
      </c>
      <c r="D57" s="325">
        <f t="shared" si="25"/>
        <v>18181818.18181818</v>
      </c>
      <c r="E57">
        <v>1.7708333E-2</v>
      </c>
      <c r="F57" s="1">
        <f t="shared" si="23"/>
        <v>1595456.6419251859</v>
      </c>
      <c r="G57" s="1">
        <f xml:space="preserve"> D57 /4</f>
        <v>4545454.5454545449</v>
      </c>
      <c r="H57" s="1">
        <f t="shared" si="26"/>
        <v>13636363.636363635</v>
      </c>
      <c r="J57" s="1">
        <f t="shared" si="18"/>
        <v>96715993.781949177</v>
      </c>
      <c r="K57" s="1">
        <f t="shared" si="7"/>
        <v>97401065.372332647</v>
      </c>
      <c r="M57" s="1">
        <f t="shared" si="2"/>
        <v>147433939.54905269</v>
      </c>
      <c r="N57" s="324">
        <f t="shared" si="4"/>
        <v>1044323.68932781</v>
      </c>
    </row>
    <row r="58" spans="1:14" x14ac:dyDescent="0.3">
      <c r="A58" s="340"/>
      <c r="B58">
        <v>9</v>
      </c>
      <c r="C58" s="325">
        <f t="shared" si="24"/>
        <v>96237287.956733793</v>
      </c>
      <c r="D58" s="325">
        <f t="shared" si="25"/>
        <v>13636363.636363635</v>
      </c>
      <c r="E58">
        <v>1.7708333E-2</v>
      </c>
      <c r="F58" s="1">
        <f t="shared" si="23"/>
        <v>1704201.9421547316</v>
      </c>
      <c r="G58" s="1">
        <f xml:space="preserve"> D58 /3</f>
        <v>4545454.5454545449</v>
      </c>
      <c r="H58" s="1">
        <f t="shared" si="26"/>
        <v>9090909.0909090899</v>
      </c>
      <c r="J58" s="1">
        <f t="shared" si="18"/>
        <v>99105267.314487383</v>
      </c>
      <c r="K58" s="1">
        <f t="shared" si="7"/>
        <v>99807262.924929917</v>
      </c>
      <c r="M58" s="1">
        <f t="shared" si="2"/>
        <v>148478263.23838049</v>
      </c>
      <c r="N58" s="324">
        <f t="shared" si="4"/>
        <v>1051720.9817791074</v>
      </c>
    </row>
    <row r="59" spans="1:14" x14ac:dyDescent="0.3">
      <c r="A59" s="340"/>
      <c r="B59">
        <v>10</v>
      </c>
      <c r="C59" s="325">
        <f t="shared" si="24"/>
        <v>102486944.44434308</v>
      </c>
      <c r="D59" s="325">
        <f t="shared" si="25"/>
        <v>9090909.0909090899</v>
      </c>
      <c r="E59">
        <v>1.7708333E-2</v>
      </c>
      <c r="F59" s="1">
        <f t="shared" si="23"/>
        <v>1814872.9403729271</v>
      </c>
      <c r="G59" s="1">
        <f xml:space="preserve"> D59 /2</f>
        <v>4545454.5454545449</v>
      </c>
      <c r="H59" s="1">
        <f t="shared" si="26"/>
        <v>4545454.5454545449</v>
      </c>
      <c r="J59" s="1">
        <f t="shared" si="18"/>
        <v>101622135.86530285</v>
      </c>
      <c r="K59" s="1">
        <f t="shared" si="7"/>
        <v>102341959.29380803</v>
      </c>
      <c r="M59" s="1">
        <f t="shared" si="2"/>
        <v>149529984.22015959</v>
      </c>
      <c r="N59" s="324">
        <f t="shared" si="4"/>
        <v>1059170.6717161357</v>
      </c>
    </row>
    <row r="60" spans="1:14" x14ac:dyDescent="0.3">
      <c r="A60" s="340"/>
      <c r="B60">
        <v>11</v>
      </c>
      <c r="C60" s="325">
        <f t="shared" si="24"/>
        <v>108847271.93017055</v>
      </c>
      <c r="D60" s="325">
        <f t="shared" si="25"/>
        <v>4545454.5454545449</v>
      </c>
      <c r="E60">
        <v>1.7708333E-2</v>
      </c>
      <c r="F60" s="1">
        <f t="shared" si="23"/>
        <v>1927503.7374810129</v>
      </c>
      <c r="G60" s="1">
        <f xml:space="preserve"> D60 /1</f>
        <v>4545454.5454545449</v>
      </c>
      <c r="H60" s="1">
        <f t="shared" si="26"/>
        <v>0</v>
      </c>
      <c r="J60" s="1">
        <f t="shared" si="18"/>
        <v>104269463.03128904</v>
      </c>
      <c r="K60" s="1">
        <f t="shared" si="7"/>
        <v>105008038.35967085</v>
      </c>
      <c r="M60" s="1">
        <f t="shared" si="2"/>
        <v>150589154.89187571</v>
      </c>
      <c r="N60" s="324">
        <f t="shared" si="4"/>
        <v>1066673.1302877346</v>
      </c>
    </row>
    <row r="61" spans="1:14" x14ac:dyDescent="0.3">
      <c r="A61" s="340"/>
      <c r="B61" s="272">
        <v>12</v>
      </c>
      <c r="C61" s="326">
        <f t="shared" si="24"/>
        <v>115320230.21310611</v>
      </c>
      <c r="D61" s="326">
        <f t="shared" si="25"/>
        <v>0</v>
      </c>
      <c r="E61">
        <v>1.7708333E-2</v>
      </c>
      <c r="F61" s="273">
        <f t="shared" si="23"/>
        <v>2042129.0382503439</v>
      </c>
      <c r="G61" s="273">
        <f xml:space="preserve"> D61 /1</f>
        <v>0</v>
      </c>
      <c r="H61" s="273">
        <f t="shared" si="26"/>
        <v>0</v>
      </c>
      <c r="I61" s="326">
        <f>(C61+F61)/2</f>
        <v>58681179.625678226</v>
      </c>
      <c r="J61" s="1">
        <f t="shared" si="18"/>
        <v>107050167.39792119</v>
      </c>
      <c r="K61" s="1">
        <f t="shared" si="7"/>
        <v>107808439.38130641</v>
      </c>
      <c r="M61" s="1">
        <f t="shared" si="2"/>
        <v>151655828.02216345</v>
      </c>
      <c r="N61" s="324">
        <f t="shared" si="4"/>
        <v>1074228.7312717151</v>
      </c>
    </row>
    <row r="62" spans="1:14" x14ac:dyDescent="0.3">
      <c r="A62" s="340">
        <v>6</v>
      </c>
      <c r="B62">
        <v>1</v>
      </c>
      <c r="C62" s="325">
        <v>50000000</v>
      </c>
      <c r="D62" s="325">
        <v>50000000</v>
      </c>
      <c r="E62">
        <v>1.7708333E-2</v>
      </c>
      <c r="F62" s="1">
        <f xml:space="preserve"> C62 * E62</f>
        <v>885416.65</v>
      </c>
      <c r="G62" s="1">
        <f xml:space="preserve"> D62 /11</f>
        <v>4545454.5454545459</v>
      </c>
      <c r="H62" s="1">
        <f xml:space="preserve"> D62 - G62</f>
        <v>45454545.454545453</v>
      </c>
      <c r="J62" s="1">
        <f t="shared" si="18"/>
        <v>108693856.03130642</v>
      </c>
      <c r="K62" s="1">
        <f t="shared" si="7"/>
        <v>109463770.80863021</v>
      </c>
      <c r="M62" s="1">
        <f t="shared" si="2"/>
        <v>152730056.75343516</v>
      </c>
      <c r="N62" s="324">
        <f t="shared" si="4"/>
        <v>1081837.8510934801</v>
      </c>
    </row>
    <row r="63" spans="1:14" x14ac:dyDescent="0.3">
      <c r="A63" s="340"/>
      <c r="B63">
        <v>2</v>
      </c>
      <c r="C63" s="325">
        <f xml:space="preserve"> C62 + F62 + G62</f>
        <v>55430871.195454545</v>
      </c>
      <c r="D63" s="325">
        <f xml:space="preserve"> H62</f>
        <v>45454545.454545453</v>
      </c>
      <c r="E63">
        <v>1.7708333E-2</v>
      </c>
      <c r="F63" s="1">
        <f t="shared" ref="F63:F73" si="27" xml:space="preserve"> C63 * E63</f>
        <v>981588.32560921717</v>
      </c>
      <c r="G63" s="1">
        <f xml:space="preserve"> D63 /10</f>
        <v>4545454.5454545449</v>
      </c>
      <c r="H63" s="1">
        <f xml:space="preserve"> D63 - G63</f>
        <v>40909090.909090906</v>
      </c>
      <c r="J63" s="1">
        <f t="shared" si="18"/>
        <v>110445359.13423944</v>
      </c>
      <c r="K63" s="1">
        <f t="shared" si="7"/>
        <v>111227680.39129184</v>
      </c>
      <c r="M63" s="1">
        <f t="shared" si="2"/>
        <v>153811894.60452864</v>
      </c>
      <c r="N63" s="324">
        <f t="shared" si="4"/>
        <v>1089500.8688447797</v>
      </c>
    </row>
    <row r="64" spans="1:14" x14ac:dyDescent="0.3">
      <c r="A64" s="340"/>
      <c r="B64">
        <v>3</v>
      </c>
      <c r="C64" s="325">
        <f t="shared" ref="C64:C73" si="28" xml:space="preserve"> C63 + F63 + G63</f>
        <v>60957914.066518307</v>
      </c>
      <c r="D64" s="325">
        <f xml:space="preserve"> H63</f>
        <v>40909090.909090906</v>
      </c>
      <c r="E64">
        <v>1.7708333E-2</v>
      </c>
      <c r="F64" s="1">
        <f t="shared" si="27"/>
        <v>1079463.0412752903</v>
      </c>
      <c r="G64" s="1">
        <f xml:space="preserve"> D64 /9</f>
        <v>4545454.5454545449</v>
      </c>
      <c r="H64" s="1">
        <f xml:space="preserve"> D64 - G64</f>
        <v>36363636.36363636</v>
      </c>
      <c r="J64" s="1">
        <f t="shared" si="18"/>
        <v>112307143.43256713</v>
      </c>
      <c r="K64" s="1">
        <f t="shared" si="7"/>
        <v>113102652.32777877</v>
      </c>
      <c r="M64" s="1">
        <f t="shared" si="2"/>
        <v>154901395.47337341</v>
      </c>
      <c r="N64" s="324">
        <f t="shared" si="4"/>
        <v>1097218.1663025965</v>
      </c>
    </row>
    <row r="65" spans="1:14" x14ac:dyDescent="0.3">
      <c r="A65" s="340"/>
      <c r="B65">
        <v>4</v>
      </c>
      <c r="C65" s="325">
        <f t="shared" si="28"/>
        <v>66582831.653248146</v>
      </c>
      <c r="D65" s="325">
        <f t="shared" ref="D65:D73" si="29" xml:space="preserve"> H64</f>
        <v>36363636.36363636</v>
      </c>
      <c r="E65">
        <v>1.7708333E-2</v>
      </c>
      <c r="F65" s="1">
        <f t="shared" si="27"/>
        <v>1179070.9549986587</v>
      </c>
      <c r="G65" s="1">
        <f xml:space="preserve"> D65 /8</f>
        <v>4545454.5454545449</v>
      </c>
      <c r="H65" s="1">
        <f t="shared" ref="H65:H73" si="30" xml:space="preserve"> D65 - G65</f>
        <v>31818181.818181813</v>
      </c>
      <c r="J65" s="1">
        <f t="shared" si="18"/>
        <v>114281723.28277743</v>
      </c>
      <c r="K65" s="1">
        <f t="shared" si="7"/>
        <v>115091218.78460319</v>
      </c>
      <c r="M65" s="1">
        <f t="shared" si="2"/>
        <v>155998613.639676</v>
      </c>
      <c r="N65" s="324">
        <f t="shared" si="4"/>
        <v>1104990.127948167</v>
      </c>
    </row>
    <row r="66" spans="1:14" x14ac:dyDescent="0.3">
      <c r="A66" s="340"/>
      <c r="B66">
        <v>5</v>
      </c>
      <c r="C66" s="325">
        <f t="shared" si="28"/>
        <v>72307357.15370135</v>
      </c>
      <c r="D66" s="325">
        <f t="shared" si="29"/>
        <v>31818181.818181813</v>
      </c>
      <c r="E66">
        <v>1.7708333E-2</v>
      </c>
      <c r="F66" s="1">
        <f t="shared" si="27"/>
        <v>1280442.7588276756</v>
      </c>
      <c r="G66" s="1">
        <f xml:space="preserve"> D66 /7</f>
        <v>4545454.5454545449</v>
      </c>
      <c r="H66" s="1">
        <f t="shared" si="30"/>
        <v>27272727.272727266</v>
      </c>
      <c r="J66" s="1">
        <f t="shared" si="18"/>
        <v>116371661.54343086</v>
      </c>
      <c r="K66" s="1">
        <f t="shared" si="7"/>
        <v>117195960.77390628</v>
      </c>
      <c r="M66" s="1">
        <f t="shared" si="2"/>
        <v>157103603.76762417</v>
      </c>
      <c r="N66" s="324">
        <f t="shared" si="4"/>
        <v>1112817.1409861366</v>
      </c>
    </row>
    <row r="67" spans="1:14" x14ac:dyDescent="0.3">
      <c r="A67" s="340"/>
      <c r="B67">
        <v>6</v>
      </c>
      <c r="C67" s="325">
        <f t="shared" si="28"/>
        <v>78133254.457983568</v>
      </c>
      <c r="D67" s="325">
        <f t="shared" si="29"/>
        <v>27272727.272727266</v>
      </c>
      <c r="E67">
        <v>1.7708333E-2</v>
      </c>
      <c r="F67" s="1">
        <f t="shared" si="27"/>
        <v>1383609.6883157075</v>
      </c>
      <c r="G67" s="1">
        <f xml:space="preserve"> D67 /6</f>
        <v>4545454.545454544</v>
      </c>
      <c r="H67" s="1">
        <f t="shared" si="30"/>
        <v>22727272.727272723</v>
      </c>
      <c r="J67" s="1">
        <f t="shared" si="18"/>
        <v>118579570.46222198</v>
      </c>
      <c r="K67" s="1">
        <f t="shared" si="7"/>
        <v>119419509.04680286</v>
      </c>
      <c r="M67" s="1">
        <f t="shared" ref="M67:M121" si="31" xml:space="preserve"> M66 + N66</f>
        <v>158216420.90861031</v>
      </c>
      <c r="N67" s="324">
        <f t="shared" si="4"/>
        <v>1120699.5953638493</v>
      </c>
    </row>
    <row r="68" spans="1:14" x14ac:dyDescent="0.3">
      <c r="A68" s="340"/>
      <c r="B68">
        <v>7</v>
      </c>
      <c r="C68" s="325">
        <f t="shared" si="28"/>
        <v>84062318.69175382</v>
      </c>
      <c r="D68" s="325">
        <f t="shared" si="29"/>
        <v>22727272.727272723</v>
      </c>
      <c r="E68">
        <v>1.7708333E-2</v>
      </c>
      <c r="F68" s="1">
        <f t="shared" si="27"/>
        <v>1488603.5321457009</v>
      </c>
      <c r="G68" s="1">
        <f xml:space="preserve"> D68 /5</f>
        <v>4545454.5454545449</v>
      </c>
      <c r="H68" s="1">
        <f t="shared" si="30"/>
        <v>18181818.18181818</v>
      </c>
      <c r="J68" s="1">
        <f t="shared" si="18"/>
        <v>120908112.57894856</v>
      </c>
      <c r="K68" s="1">
        <f t="shared" si="7"/>
        <v>121764545.00274675</v>
      </c>
      <c r="M68" s="1">
        <f t="shared" si="31"/>
        <v>159337120.50397417</v>
      </c>
      <c r="N68" s="324">
        <f t="shared" ref="N68:N121" si="32" xml:space="preserve"> M68 * 0.007083333</f>
        <v>1128637.8837907768</v>
      </c>
    </row>
    <row r="69" spans="1:14" x14ac:dyDescent="0.3">
      <c r="A69" s="340"/>
      <c r="B69">
        <v>8</v>
      </c>
      <c r="C69" s="325">
        <f t="shared" si="28"/>
        <v>90096376.76935406</v>
      </c>
      <c r="D69" s="325">
        <f t="shared" si="29"/>
        <v>18181818.18181818</v>
      </c>
      <c r="E69">
        <v>1.7708333E-2</v>
      </c>
      <c r="F69" s="1">
        <f t="shared" si="27"/>
        <v>1595456.6419251859</v>
      </c>
      <c r="G69" s="1">
        <f xml:space="preserve"> D69 /4</f>
        <v>4545454.5454545449</v>
      </c>
      <c r="H69" s="1">
        <f t="shared" si="30"/>
        <v>13636363.636363635</v>
      </c>
      <c r="J69" s="1">
        <f t="shared" si="18"/>
        <v>123360001.64467193</v>
      </c>
      <c r="K69" s="1">
        <f t="shared" ref="K69:K121" si="33" xml:space="preserve"> J69 * 0.007083333 + J69</f>
        <v>124233801.6152017</v>
      </c>
      <c r="M69" s="1">
        <f t="shared" si="31"/>
        <v>160465758.38776496</v>
      </c>
      <c r="N69" s="324">
        <f t="shared" si="32"/>
        <v>1136632.4017580822</v>
      </c>
    </row>
    <row r="70" spans="1:14" x14ac:dyDescent="0.3">
      <c r="A70" s="340"/>
      <c r="B70">
        <v>9</v>
      </c>
      <c r="C70" s="325">
        <f t="shared" si="28"/>
        <v>96237287.956733793</v>
      </c>
      <c r="D70" s="325">
        <f t="shared" si="29"/>
        <v>13636363.636363635</v>
      </c>
      <c r="E70">
        <v>1.7708333E-2</v>
      </c>
      <c r="F70" s="1">
        <f t="shared" si="27"/>
        <v>1704201.9421547316</v>
      </c>
      <c r="G70" s="1">
        <f xml:space="preserve"> D70 /3</f>
        <v>4545454.5454545449</v>
      </c>
      <c r="H70" s="1">
        <f t="shared" si="30"/>
        <v>9090909.0909090899</v>
      </c>
      <c r="J70" s="1">
        <f t="shared" si="18"/>
        <v>125938003.55735643</v>
      </c>
      <c r="K70" s="1">
        <f t="shared" si="33"/>
        <v>126830064.37390837</v>
      </c>
      <c r="M70" s="1">
        <f t="shared" si="31"/>
        <v>161602390.78952304</v>
      </c>
      <c r="N70" s="324">
        <f t="shared" si="32"/>
        <v>1144683.5475583246</v>
      </c>
    </row>
    <row r="71" spans="1:14" x14ac:dyDescent="0.3">
      <c r="A71" s="340"/>
      <c r="B71">
        <v>10</v>
      </c>
      <c r="C71" s="325">
        <f t="shared" si="28"/>
        <v>102486944.44434308</v>
      </c>
      <c r="D71" s="325">
        <f t="shared" si="29"/>
        <v>9090909.0909090899</v>
      </c>
      <c r="E71">
        <v>1.7708333E-2</v>
      </c>
      <c r="F71" s="1">
        <f t="shared" si="27"/>
        <v>1814872.9403729271</v>
      </c>
      <c r="G71" s="1">
        <f xml:space="preserve"> D71 /2</f>
        <v>4545454.5454545449</v>
      </c>
      <c r="H71" s="1">
        <f t="shared" si="30"/>
        <v>4545454.5454545449</v>
      </c>
      <c r="J71" s="1">
        <f t="shared" si="18"/>
        <v>128644937.3142813</v>
      </c>
      <c r="K71" s="1">
        <f t="shared" si="33"/>
        <v>129556172.24404249</v>
      </c>
      <c r="M71" s="1">
        <f t="shared" si="31"/>
        <v>162747074.33708137</v>
      </c>
      <c r="N71" s="324">
        <f t="shared" si="32"/>
        <v>1152791.7223053016</v>
      </c>
    </row>
    <row r="72" spans="1:14" x14ac:dyDescent="0.3">
      <c r="A72" s="340"/>
      <c r="B72">
        <v>11</v>
      </c>
      <c r="C72" s="325">
        <f t="shared" si="28"/>
        <v>108847271.93017055</v>
      </c>
      <c r="D72" s="325">
        <f t="shared" si="29"/>
        <v>4545454.5454545449</v>
      </c>
      <c r="E72">
        <v>1.7708333E-2</v>
      </c>
      <c r="F72" s="1">
        <f t="shared" si="27"/>
        <v>1927503.7374810129</v>
      </c>
      <c r="G72" s="1">
        <f xml:space="preserve"> D72 /1</f>
        <v>4545454.5454545449</v>
      </c>
      <c r="H72" s="1">
        <f t="shared" si="30"/>
        <v>0</v>
      </c>
      <c r="J72" s="1">
        <f t="shared" si="18"/>
        <v>131483675.9815235</v>
      </c>
      <c r="K72" s="1">
        <f t="shared" si="33"/>
        <v>132415018.64256473</v>
      </c>
      <c r="M72" s="1">
        <f t="shared" si="31"/>
        <v>163899866.05938667</v>
      </c>
      <c r="N72" s="324">
        <f t="shared" si="32"/>
        <v>1160957.3299540335</v>
      </c>
    </row>
    <row r="73" spans="1:14" x14ac:dyDescent="0.3">
      <c r="A73" s="340"/>
      <c r="B73" s="272">
        <v>12</v>
      </c>
      <c r="C73" s="326">
        <f t="shared" si="28"/>
        <v>115320230.21310611</v>
      </c>
      <c r="D73" s="326">
        <f t="shared" si="29"/>
        <v>0</v>
      </c>
      <c r="E73">
        <v>1.7708333E-2</v>
      </c>
      <c r="F73" s="273">
        <f t="shared" si="27"/>
        <v>2042129.0382503439</v>
      </c>
      <c r="G73" s="273">
        <f xml:space="preserve"> D73 /1</f>
        <v>0</v>
      </c>
      <c r="H73" s="273">
        <f t="shared" si="30"/>
        <v>0</v>
      </c>
      <c r="I73" s="326">
        <f>(C73+F73)/2</f>
        <v>58681179.625678226</v>
      </c>
      <c r="J73" s="1">
        <f t="shared" si="18"/>
        <v>134457147.68081507</v>
      </c>
      <c r="K73" s="1">
        <f t="shared" si="33"/>
        <v>135409552.43206847</v>
      </c>
      <c r="M73" s="1">
        <f t="shared" si="31"/>
        <v>165060823.3893407</v>
      </c>
      <c r="N73" s="324">
        <f t="shared" si="32"/>
        <v>1169180.7773208888</v>
      </c>
    </row>
    <row r="74" spans="1:14" x14ac:dyDescent="0.3">
      <c r="A74" s="340">
        <v>7</v>
      </c>
      <c r="B74">
        <v>1</v>
      </c>
      <c r="C74" s="325">
        <v>50000000</v>
      </c>
      <c r="D74" s="325">
        <v>50000000</v>
      </c>
      <c r="E74">
        <v>1.7708333E-2</v>
      </c>
      <c r="F74" s="1">
        <f xml:space="preserve"> C74 * E74</f>
        <v>885416.65</v>
      </c>
      <c r="G74" s="1">
        <f xml:space="preserve"> D74 /11</f>
        <v>4545454.5454545459</v>
      </c>
      <c r="H74" s="1">
        <f xml:space="preserve"> D74 - G74</f>
        <v>45454545.454545453</v>
      </c>
      <c r="J74" s="1">
        <f t="shared" si="18"/>
        <v>136294969.08206847</v>
      </c>
      <c r="K74" s="1">
        <f t="shared" si="33"/>
        <v>137260391.73430148</v>
      </c>
      <c r="M74" s="1">
        <f t="shared" si="31"/>
        <v>166230004.16666159</v>
      </c>
      <c r="N74" s="324">
        <f t="shared" si="32"/>
        <v>1177462.4741038515</v>
      </c>
    </row>
    <row r="75" spans="1:14" x14ac:dyDescent="0.3">
      <c r="A75" s="340"/>
      <c r="B75">
        <v>2</v>
      </c>
      <c r="C75" s="325">
        <f xml:space="preserve"> C74 + F74 + G74</f>
        <v>55430871.195454545</v>
      </c>
      <c r="D75" s="325">
        <f xml:space="preserve"> H74</f>
        <v>45454545.454545453</v>
      </c>
      <c r="E75">
        <v>1.7708333E-2</v>
      </c>
      <c r="F75" s="1">
        <f t="shared" ref="F75:F85" si="34" xml:space="preserve"> C75 * E75</f>
        <v>981588.32560921717</v>
      </c>
      <c r="G75" s="1">
        <f xml:space="preserve"> D75 /10</f>
        <v>4545454.5454545449</v>
      </c>
      <c r="H75" s="1">
        <f xml:space="preserve"> D75 - G75</f>
        <v>40909090.909090906</v>
      </c>
      <c r="J75" s="1">
        <f t="shared" si="18"/>
        <v>138241980.05991068</v>
      </c>
      <c r="K75" s="1">
        <f t="shared" si="33"/>
        <v>139221194.0392544</v>
      </c>
      <c r="M75" s="1">
        <f t="shared" si="31"/>
        <v>167407466.64076543</v>
      </c>
      <c r="N75" s="324">
        <f t="shared" si="32"/>
        <v>1185802.8329029328</v>
      </c>
    </row>
    <row r="76" spans="1:14" x14ac:dyDescent="0.3">
      <c r="A76" s="340"/>
      <c r="B76">
        <v>3</v>
      </c>
      <c r="C76" s="325">
        <f t="shared" ref="C76:C85" si="35" xml:space="preserve"> C75 + F75 + G75</f>
        <v>60957914.066518307</v>
      </c>
      <c r="D76" s="325">
        <f xml:space="preserve"> H75</f>
        <v>40909090.909090906</v>
      </c>
      <c r="E76">
        <v>1.7708333E-2</v>
      </c>
      <c r="F76" s="1">
        <f t="shared" si="34"/>
        <v>1079463.0412752903</v>
      </c>
      <c r="G76" s="1">
        <f xml:space="preserve"> D76 /9</f>
        <v>4545454.5454545449</v>
      </c>
      <c r="H76" s="1">
        <f xml:space="preserve"> D76 - G76</f>
        <v>36363636.36363636</v>
      </c>
      <c r="J76" s="1">
        <f t="shared" si="18"/>
        <v>140300657.08052969</v>
      </c>
      <c r="K76" s="1">
        <f t="shared" si="33"/>
        <v>141294453.35474989</v>
      </c>
      <c r="M76" s="1">
        <f t="shared" si="31"/>
        <v>168593269.47366837</v>
      </c>
      <c r="N76" s="324">
        <f t="shared" si="32"/>
        <v>1194202.2692407276</v>
      </c>
    </row>
    <row r="77" spans="1:14" x14ac:dyDescent="0.3">
      <c r="A77" s="340"/>
      <c r="B77">
        <v>4</v>
      </c>
      <c r="C77" s="325">
        <f t="shared" si="35"/>
        <v>66582831.653248146</v>
      </c>
      <c r="D77" s="325">
        <f t="shared" ref="D77:D85" si="36" xml:space="preserve"> H76</f>
        <v>36363636.36363636</v>
      </c>
      <c r="E77">
        <v>1.7708333E-2</v>
      </c>
      <c r="F77" s="1">
        <f t="shared" si="34"/>
        <v>1179070.9549986587</v>
      </c>
      <c r="G77" s="1">
        <f xml:space="preserve"> D77 /8</f>
        <v>4545454.5454545449</v>
      </c>
      <c r="H77" s="1">
        <f t="shared" ref="H77:H85" si="37" xml:space="preserve"> D77 - G77</f>
        <v>31818181.818181813</v>
      </c>
      <c r="J77" s="1">
        <f t="shared" si="18"/>
        <v>142473524.30974856</v>
      </c>
      <c r="K77" s="1">
        <f t="shared" si="33"/>
        <v>143482711.72611812</v>
      </c>
      <c r="M77" s="1">
        <f t="shared" si="31"/>
        <v>169787471.7429091</v>
      </c>
      <c r="N77" s="324">
        <f t="shared" si="32"/>
        <v>1202661.2015831156</v>
      </c>
    </row>
    <row r="78" spans="1:14" x14ac:dyDescent="0.3">
      <c r="A78" s="340"/>
      <c r="B78">
        <v>5</v>
      </c>
      <c r="C78" s="325">
        <f t="shared" si="35"/>
        <v>72307357.15370135</v>
      </c>
      <c r="D78" s="325">
        <f t="shared" si="36"/>
        <v>31818181.818181813</v>
      </c>
      <c r="E78">
        <v>1.7708333E-2</v>
      </c>
      <c r="F78" s="1">
        <f t="shared" si="34"/>
        <v>1280442.7588276756</v>
      </c>
      <c r="G78" s="1">
        <f xml:space="preserve"> D78 /7</f>
        <v>4545454.5454545449</v>
      </c>
      <c r="H78" s="1">
        <f t="shared" si="37"/>
        <v>27272727.272727266</v>
      </c>
      <c r="J78" s="1">
        <f t="shared" si="18"/>
        <v>144763154.4849458</v>
      </c>
      <c r="K78" s="1">
        <f t="shared" si="33"/>
        <v>145788560.11429313</v>
      </c>
      <c r="M78" s="1">
        <f t="shared" si="31"/>
        <v>170990132.94449222</v>
      </c>
      <c r="N78" s="324">
        <f t="shared" si="32"/>
        <v>1211180.0513601089</v>
      </c>
    </row>
    <row r="79" spans="1:14" x14ac:dyDescent="0.3">
      <c r="A79" s="340"/>
      <c r="B79">
        <v>6</v>
      </c>
      <c r="C79" s="325">
        <f t="shared" si="35"/>
        <v>78133254.457983568</v>
      </c>
      <c r="D79" s="325">
        <f t="shared" si="36"/>
        <v>27272727.272727266</v>
      </c>
      <c r="E79">
        <v>1.7708333E-2</v>
      </c>
      <c r="F79" s="1">
        <f t="shared" si="34"/>
        <v>1383609.6883157075</v>
      </c>
      <c r="G79" s="1">
        <f xml:space="preserve"> D79 /6</f>
        <v>4545454.545454544</v>
      </c>
      <c r="H79" s="1">
        <f t="shared" si="37"/>
        <v>22727272.727272723</v>
      </c>
      <c r="J79" s="1">
        <f t="shared" si="18"/>
        <v>147172169.80260885</v>
      </c>
      <c r="K79" s="1">
        <f t="shared" si="33"/>
        <v>148214639.28965327</v>
      </c>
      <c r="M79" s="1">
        <f t="shared" si="31"/>
        <v>172201312.99585232</v>
      </c>
      <c r="N79" s="324">
        <f t="shared" si="32"/>
        <v>1219759.2429868495</v>
      </c>
    </row>
    <row r="80" spans="1:14" x14ac:dyDescent="0.3">
      <c r="A80" s="340"/>
      <c r="B80">
        <v>7</v>
      </c>
      <c r="C80" s="325">
        <f t="shared" si="35"/>
        <v>84062318.69175382</v>
      </c>
      <c r="D80" s="325">
        <f t="shared" si="36"/>
        <v>22727272.727272723</v>
      </c>
      <c r="E80">
        <v>1.7708333E-2</v>
      </c>
      <c r="F80" s="1">
        <f t="shared" si="34"/>
        <v>1488603.5321457009</v>
      </c>
      <c r="G80" s="1">
        <f xml:space="preserve"> D80 /5</f>
        <v>4545454.5454545449</v>
      </c>
      <c r="H80" s="1">
        <f t="shared" si="37"/>
        <v>18181818.18181818</v>
      </c>
      <c r="J80" s="1">
        <f t="shared" si="18"/>
        <v>149703242.82179898</v>
      </c>
      <c r="K80" s="1">
        <f t="shared" si="33"/>
        <v>150763640.74188563</v>
      </c>
      <c r="M80" s="1">
        <f t="shared" si="31"/>
        <v>173421072.23883918</v>
      </c>
      <c r="N80" s="324">
        <f t="shared" si="32"/>
        <v>1228399.2038847534</v>
      </c>
    </row>
    <row r="81" spans="1:14" x14ac:dyDescent="0.3">
      <c r="A81" s="340"/>
      <c r="B81">
        <v>8</v>
      </c>
      <c r="C81" s="325">
        <f t="shared" si="35"/>
        <v>90096376.76935406</v>
      </c>
      <c r="D81" s="325">
        <f t="shared" si="36"/>
        <v>18181818.18181818</v>
      </c>
      <c r="E81">
        <v>1.7708333E-2</v>
      </c>
      <c r="F81" s="1">
        <f t="shared" si="34"/>
        <v>1595456.6419251859</v>
      </c>
      <c r="G81" s="1">
        <f xml:space="preserve"> D81 /4</f>
        <v>4545454.5454545449</v>
      </c>
      <c r="H81" s="1">
        <f t="shared" si="37"/>
        <v>13636363.636363635</v>
      </c>
      <c r="J81" s="1">
        <f t="shared" si="18"/>
        <v>152359097.38381082</v>
      </c>
      <c r="K81" s="1">
        <f t="shared" si="33"/>
        <v>153438307.60615978</v>
      </c>
      <c r="M81" s="1">
        <f t="shared" si="31"/>
        <v>174649471.44272393</v>
      </c>
      <c r="N81" s="324">
        <f t="shared" si="32"/>
        <v>1237100.3645028039</v>
      </c>
    </row>
    <row r="82" spans="1:14" x14ac:dyDescent="0.3">
      <c r="A82" s="340"/>
      <c r="B82">
        <v>9</v>
      </c>
      <c r="C82" s="325">
        <f t="shared" si="35"/>
        <v>96237287.956733793</v>
      </c>
      <c r="D82" s="325">
        <f t="shared" si="36"/>
        <v>13636363.636363635</v>
      </c>
      <c r="E82">
        <v>1.7708333E-2</v>
      </c>
      <c r="F82" s="1">
        <f t="shared" si="34"/>
        <v>1704201.9421547316</v>
      </c>
      <c r="G82" s="1">
        <f xml:space="preserve"> D82 /3</f>
        <v>4545454.5454545449</v>
      </c>
      <c r="H82" s="1">
        <f t="shared" si="37"/>
        <v>9090909.0909090899</v>
      </c>
      <c r="J82" s="1">
        <f t="shared" si="18"/>
        <v>155142509.54831451</v>
      </c>
      <c r="K82" s="1">
        <f t="shared" si="33"/>
        <v>156241435.60590091</v>
      </c>
      <c r="M82" s="1">
        <f t="shared" si="31"/>
        <v>175886571.80722675</v>
      </c>
      <c r="N82" s="324">
        <f t="shared" si="32"/>
        <v>1245863.1583389989</v>
      </c>
    </row>
    <row r="83" spans="1:14" x14ac:dyDescent="0.3">
      <c r="A83" s="340"/>
      <c r="B83">
        <v>10</v>
      </c>
      <c r="C83" s="325">
        <f t="shared" si="35"/>
        <v>102486944.44434308</v>
      </c>
      <c r="D83" s="325">
        <f t="shared" si="36"/>
        <v>9090909.0909090899</v>
      </c>
      <c r="E83">
        <v>1.7708333E-2</v>
      </c>
      <c r="F83" s="1">
        <f t="shared" si="34"/>
        <v>1814872.9403729271</v>
      </c>
      <c r="G83" s="1">
        <f xml:space="preserve"> D83 /2</f>
        <v>4545454.5454545449</v>
      </c>
      <c r="H83" s="1">
        <f t="shared" si="37"/>
        <v>4545454.5454545449</v>
      </c>
      <c r="J83" s="1">
        <f t="shared" si="18"/>
        <v>158056308.54627383</v>
      </c>
      <c r="K83" s="1">
        <f t="shared" si="33"/>
        <v>159175874.01245782</v>
      </c>
      <c r="M83" s="1">
        <f t="shared" si="31"/>
        <v>177132434.96556574</v>
      </c>
      <c r="N83" s="324">
        <f t="shared" si="32"/>
        <v>1254688.0219619456</v>
      </c>
    </row>
    <row r="84" spans="1:14" x14ac:dyDescent="0.3">
      <c r="A84" s="340"/>
      <c r="B84">
        <v>11</v>
      </c>
      <c r="C84" s="325">
        <f t="shared" si="35"/>
        <v>108847271.93017055</v>
      </c>
      <c r="D84" s="325">
        <f t="shared" si="36"/>
        <v>4545454.5454545449</v>
      </c>
      <c r="E84">
        <v>1.7708333E-2</v>
      </c>
      <c r="F84" s="1">
        <f t="shared" si="34"/>
        <v>1927503.7374810129</v>
      </c>
      <c r="G84" s="1">
        <f xml:space="preserve"> D84 /1</f>
        <v>4545454.5454545449</v>
      </c>
      <c r="H84" s="1">
        <f t="shared" si="37"/>
        <v>0</v>
      </c>
      <c r="J84" s="1">
        <f t="shared" si="18"/>
        <v>161103377.74993885</v>
      </c>
      <c r="K84" s="1">
        <f t="shared" si="33"/>
        <v>162244526.62196645</v>
      </c>
      <c r="M84" s="1">
        <f t="shared" si="31"/>
        <v>178387122.9875277</v>
      </c>
      <c r="N84" s="324">
        <f t="shared" si="32"/>
        <v>1263575.3950326135</v>
      </c>
    </row>
    <row r="85" spans="1:14" x14ac:dyDescent="0.3">
      <c r="A85" s="340"/>
      <c r="B85" s="272">
        <v>12</v>
      </c>
      <c r="C85" s="326">
        <f t="shared" si="35"/>
        <v>115320230.21310611</v>
      </c>
      <c r="D85" s="326">
        <f t="shared" si="36"/>
        <v>0</v>
      </c>
      <c r="E85">
        <v>1.7708333E-2</v>
      </c>
      <c r="F85" s="273">
        <f t="shared" si="34"/>
        <v>2042129.0382503439</v>
      </c>
      <c r="G85" s="273">
        <f xml:space="preserve"> D85 /1</f>
        <v>0</v>
      </c>
      <c r="H85" s="273">
        <f t="shared" si="37"/>
        <v>0</v>
      </c>
      <c r="I85" s="326">
        <f>(C85+F85)/2</f>
        <v>58681179.625678226</v>
      </c>
      <c r="J85" s="1">
        <f t="shared" si="18"/>
        <v>164286655.66021681</v>
      </c>
      <c r="K85" s="1">
        <f t="shared" si="33"/>
        <v>165450352.74971446</v>
      </c>
      <c r="M85" s="1">
        <f t="shared" si="31"/>
        <v>179650698.38256031</v>
      </c>
      <c r="N85" s="324">
        <f t="shared" si="32"/>
        <v>1272525.720326236</v>
      </c>
    </row>
    <row r="86" spans="1:14" x14ac:dyDescent="0.3">
      <c r="A86" s="340">
        <v>8</v>
      </c>
      <c r="B86">
        <v>1</v>
      </c>
      <c r="C86" s="325">
        <v>50000000</v>
      </c>
      <c r="D86" s="325">
        <v>50000000</v>
      </c>
      <c r="E86">
        <v>1.7708333E-2</v>
      </c>
      <c r="F86" s="1">
        <f xml:space="preserve"> C86 * E86</f>
        <v>885416.65</v>
      </c>
      <c r="G86" s="1">
        <f xml:space="preserve"> D86 /11</f>
        <v>4545454.5454545459</v>
      </c>
      <c r="H86" s="1">
        <f xml:space="preserve"> D86 - G86</f>
        <v>45454545.454545453</v>
      </c>
      <c r="J86" s="1">
        <f t="shared" si="18"/>
        <v>166335769.39971447</v>
      </c>
      <c r="K86" s="1">
        <f t="shared" si="33"/>
        <v>167513981.04418385</v>
      </c>
      <c r="M86" s="1">
        <f t="shared" si="31"/>
        <v>180923224.10288656</v>
      </c>
      <c r="N86" s="324">
        <f t="shared" si="32"/>
        <v>1281539.4437543717</v>
      </c>
    </row>
    <row r="87" spans="1:14" x14ac:dyDescent="0.3">
      <c r="A87" s="340"/>
      <c r="B87">
        <v>2</v>
      </c>
      <c r="C87" s="325">
        <f xml:space="preserve"> C86 + F86 + G86</f>
        <v>55430871.195454545</v>
      </c>
      <c r="D87" s="325">
        <f xml:space="preserve"> H86</f>
        <v>45454545.454545453</v>
      </c>
      <c r="E87">
        <v>1.7708333E-2</v>
      </c>
      <c r="F87" s="1">
        <f t="shared" ref="F87:F97" si="38" xml:space="preserve"> C87 * E87</f>
        <v>981588.32560921717</v>
      </c>
      <c r="G87" s="1">
        <f xml:space="preserve"> D87 /10</f>
        <v>4545454.5454545449</v>
      </c>
      <c r="H87" s="1">
        <f xml:space="preserve"> D87 - G87</f>
        <v>40909090.909090906</v>
      </c>
      <c r="J87" s="1">
        <f t="shared" si="18"/>
        <v>168495569.36979306</v>
      </c>
      <c r="K87" s="1">
        <f t="shared" si="33"/>
        <v>169689079.59666389</v>
      </c>
      <c r="M87" s="1">
        <f t="shared" si="31"/>
        <v>182204763.54664093</v>
      </c>
      <c r="N87" s="324">
        <f t="shared" si="32"/>
        <v>1290617.0143871186</v>
      </c>
    </row>
    <row r="88" spans="1:14" x14ac:dyDescent="0.3">
      <c r="A88" s="340"/>
      <c r="B88">
        <v>3</v>
      </c>
      <c r="C88" s="325">
        <f t="shared" ref="C88:C97" si="39" xml:space="preserve"> C87 + F87 + G87</f>
        <v>60957914.066518307</v>
      </c>
      <c r="D88" s="325">
        <f xml:space="preserve"> H87</f>
        <v>40909090.909090906</v>
      </c>
      <c r="E88">
        <v>1.7708333E-2</v>
      </c>
      <c r="F88" s="1">
        <f t="shared" si="38"/>
        <v>1079463.0412752903</v>
      </c>
      <c r="G88" s="1">
        <f xml:space="preserve"> D88 /9</f>
        <v>4545454.5454545449</v>
      </c>
      <c r="H88" s="1">
        <f xml:space="preserve"> D88 - G88</f>
        <v>36363636.36363636</v>
      </c>
      <c r="J88" s="1">
        <f t="shared" si="18"/>
        <v>170768542.63793918</v>
      </c>
      <c r="K88" s="1">
        <f t="shared" si="33"/>
        <v>171978153.09136841</v>
      </c>
      <c r="M88" s="1">
        <f t="shared" si="31"/>
        <v>183495380.56102806</v>
      </c>
      <c r="N88" s="324">
        <f t="shared" si="32"/>
        <v>1299758.8844754884</v>
      </c>
    </row>
    <row r="89" spans="1:14" x14ac:dyDescent="0.3">
      <c r="A89" s="340"/>
      <c r="B89">
        <v>4</v>
      </c>
      <c r="C89" s="325">
        <f t="shared" si="39"/>
        <v>66582831.653248146</v>
      </c>
      <c r="D89" s="325">
        <f t="shared" ref="D89:D97" si="40" xml:space="preserve"> H88</f>
        <v>36363636.36363636</v>
      </c>
      <c r="E89">
        <v>1.7708333E-2</v>
      </c>
      <c r="F89" s="1">
        <f t="shared" si="38"/>
        <v>1179070.9549986587</v>
      </c>
      <c r="G89" s="1">
        <f xml:space="preserve"> D89 /8</f>
        <v>4545454.5454545449</v>
      </c>
      <c r="H89" s="1">
        <f t="shared" ref="H89:H97" si="41" xml:space="preserve"> D89 - G89</f>
        <v>31818181.818181813</v>
      </c>
      <c r="J89" s="1">
        <f t="shared" si="18"/>
        <v>173157224.04636708</v>
      </c>
      <c r="K89" s="1">
        <f t="shared" si="33"/>
        <v>174383754.32564309</v>
      </c>
      <c r="M89" s="1">
        <f t="shared" si="31"/>
        <v>184795139.44550356</v>
      </c>
      <c r="N89" s="324">
        <f t="shared" si="32"/>
        <v>1308965.5094739371</v>
      </c>
    </row>
    <row r="90" spans="1:14" x14ac:dyDescent="0.3">
      <c r="A90" s="340"/>
      <c r="B90">
        <v>5</v>
      </c>
      <c r="C90" s="325">
        <f t="shared" si="39"/>
        <v>72307357.15370135</v>
      </c>
      <c r="D90" s="325">
        <f t="shared" si="40"/>
        <v>31818181.818181813</v>
      </c>
      <c r="E90">
        <v>1.7708333E-2</v>
      </c>
      <c r="F90" s="1">
        <f t="shared" si="38"/>
        <v>1280442.7588276756</v>
      </c>
      <c r="G90" s="1">
        <f xml:space="preserve"> D90 /7</f>
        <v>4545454.5454545449</v>
      </c>
      <c r="H90" s="1">
        <f t="shared" si="41"/>
        <v>27272727.272727266</v>
      </c>
      <c r="J90" s="1">
        <f t="shared" si="18"/>
        <v>175664197.08447078</v>
      </c>
      <c r="K90" s="1">
        <f t="shared" si="33"/>
        <v>176908485.08859771</v>
      </c>
      <c r="M90" s="1">
        <f t="shared" si="31"/>
        <v>186104104.95497751</v>
      </c>
      <c r="N90" s="324">
        <f t="shared" si="32"/>
        <v>1318237.3480630557</v>
      </c>
    </row>
    <row r="91" spans="1:14" x14ac:dyDescent="0.3">
      <c r="A91" s="340"/>
      <c r="B91">
        <v>6</v>
      </c>
      <c r="C91" s="325">
        <f t="shared" si="39"/>
        <v>78133254.457983568</v>
      </c>
      <c r="D91" s="325">
        <f t="shared" si="40"/>
        <v>27272727.272727266</v>
      </c>
      <c r="E91">
        <v>1.7708333E-2</v>
      </c>
      <c r="F91" s="1">
        <f t="shared" si="38"/>
        <v>1383609.6883157075</v>
      </c>
      <c r="G91" s="1">
        <f xml:space="preserve"> D91 /6</f>
        <v>4545454.545454544</v>
      </c>
      <c r="H91" s="1">
        <f t="shared" si="41"/>
        <v>22727272.727272723</v>
      </c>
      <c r="J91" s="1">
        <f t="shared" si="18"/>
        <v>178292094.77691343</v>
      </c>
      <c r="K91" s="1">
        <f t="shared" si="33"/>
        <v>179554997.05548587</v>
      </c>
      <c r="M91" s="1">
        <f t="shared" si="31"/>
        <v>187422342.30304056</v>
      </c>
      <c r="N91" s="324">
        <f t="shared" si="32"/>
        <v>1327574.8621724232</v>
      </c>
    </row>
    <row r="92" spans="1:14" x14ac:dyDescent="0.3">
      <c r="A92" s="340"/>
      <c r="B92">
        <v>7</v>
      </c>
      <c r="C92" s="325">
        <f t="shared" si="39"/>
        <v>84062318.69175382</v>
      </c>
      <c r="D92" s="325">
        <f t="shared" si="40"/>
        <v>22727272.727272723</v>
      </c>
      <c r="E92">
        <v>1.7708333E-2</v>
      </c>
      <c r="F92" s="1">
        <f t="shared" si="38"/>
        <v>1488603.5321457009</v>
      </c>
      <c r="G92" s="1">
        <f xml:space="preserve"> D92 /5</f>
        <v>4545454.5454545449</v>
      </c>
      <c r="H92" s="1">
        <f t="shared" si="41"/>
        <v>18181818.18181818</v>
      </c>
      <c r="J92" s="1">
        <f t="shared" si="18"/>
        <v>181043600.58763158</v>
      </c>
      <c r="K92" s="1">
        <f t="shared" si="33"/>
        <v>182325992.69811279</v>
      </c>
      <c r="M92" s="1">
        <f t="shared" si="31"/>
        <v>188749917.16521299</v>
      </c>
      <c r="N92" s="324">
        <f t="shared" si="32"/>
        <v>1336978.5170036196</v>
      </c>
    </row>
    <row r="93" spans="1:14" x14ac:dyDescent="0.3">
      <c r="A93" s="340"/>
      <c r="B93">
        <v>8</v>
      </c>
      <c r="C93" s="325">
        <f t="shared" si="39"/>
        <v>90096376.76935406</v>
      </c>
      <c r="D93" s="325">
        <f t="shared" si="40"/>
        <v>18181818.18181818</v>
      </c>
      <c r="E93">
        <v>1.7708333E-2</v>
      </c>
      <c r="F93" s="1">
        <f t="shared" si="38"/>
        <v>1595456.6419251859</v>
      </c>
      <c r="G93" s="1">
        <f xml:space="preserve"> D93 /4</f>
        <v>4545454.5454545449</v>
      </c>
      <c r="H93" s="1">
        <f t="shared" si="41"/>
        <v>13636363.636363635</v>
      </c>
      <c r="J93" s="1">
        <f t="shared" ref="J93:J121" si="42" xml:space="preserve"> K92 + F93</f>
        <v>183921449.34003797</v>
      </c>
      <c r="K93" s="1">
        <f t="shared" si="33"/>
        <v>185224226.21155608</v>
      </c>
      <c r="M93" s="1">
        <f t="shared" si="31"/>
        <v>190086895.68221661</v>
      </c>
      <c r="N93" s="324">
        <f t="shared" si="32"/>
        <v>1346448.7810534025</v>
      </c>
    </row>
    <row r="94" spans="1:14" x14ac:dyDescent="0.3">
      <c r="A94" s="340"/>
      <c r="B94">
        <v>9</v>
      </c>
      <c r="C94" s="325">
        <f t="shared" si="39"/>
        <v>96237287.956733793</v>
      </c>
      <c r="D94" s="325">
        <f t="shared" si="40"/>
        <v>13636363.636363635</v>
      </c>
      <c r="E94">
        <v>1.7708333E-2</v>
      </c>
      <c r="F94" s="1">
        <f t="shared" si="38"/>
        <v>1704201.9421547316</v>
      </c>
      <c r="G94" s="1">
        <f xml:space="preserve"> D94 /3</f>
        <v>4545454.5454545449</v>
      </c>
      <c r="H94" s="1">
        <f t="shared" si="41"/>
        <v>9090909.0909090899</v>
      </c>
      <c r="J94" s="1">
        <f t="shared" si="42"/>
        <v>186928428.15371081</v>
      </c>
      <c r="K94" s="1">
        <f t="shared" si="33"/>
        <v>188252504.45749012</v>
      </c>
      <c r="M94" s="1">
        <f t="shared" si="31"/>
        <v>191433344.46327001</v>
      </c>
      <c r="N94" s="324">
        <f t="shared" si="32"/>
        <v>1355986.1261370478</v>
      </c>
    </row>
    <row r="95" spans="1:14" x14ac:dyDescent="0.3">
      <c r="A95" s="340"/>
      <c r="B95">
        <v>10</v>
      </c>
      <c r="C95" s="325">
        <f t="shared" si="39"/>
        <v>102486944.44434308</v>
      </c>
      <c r="D95" s="325">
        <f t="shared" si="40"/>
        <v>9090909.0909090899</v>
      </c>
      <c r="E95">
        <v>1.7708333E-2</v>
      </c>
      <c r="F95" s="1">
        <f t="shared" si="38"/>
        <v>1814872.9403729271</v>
      </c>
      <c r="G95" s="1">
        <f xml:space="preserve"> D95 /2</f>
        <v>4545454.5454545449</v>
      </c>
      <c r="H95" s="1">
        <f t="shared" si="41"/>
        <v>4545454.5454545449</v>
      </c>
      <c r="J95" s="1">
        <f t="shared" si="42"/>
        <v>190067377.39786303</v>
      </c>
      <c r="K95" s="1">
        <f t="shared" si="33"/>
        <v>191413687.92440876</v>
      </c>
      <c r="M95" s="1">
        <f t="shared" si="31"/>
        <v>192789330.58940706</v>
      </c>
      <c r="N95" s="324">
        <f t="shared" si="32"/>
        <v>1365591.0274118565</v>
      </c>
    </row>
    <row r="96" spans="1:14" x14ac:dyDescent="0.3">
      <c r="A96" s="340"/>
      <c r="B96">
        <v>11</v>
      </c>
      <c r="C96" s="325">
        <f t="shared" si="39"/>
        <v>108847271.93017055</v>
      </c>
      <c r="D96" s="325">
        <f t="shared" si="40"/>
        <v>4545454.5454545449</v>
      </c>
      <c r="E96">
        <v>1.7708333E-2</v>
      </c>
      <c r="F96" s="1">
        <f t="shared" si="38"/>
        <v>1927503.7374810129</v>
      </c>
      <c r="G96" s="1">
        <f xml:space="preserve"> D96 /1</f>
        <v>4545454.5454545449</v>
      </c>
      <c r="H96" s="1">
        <f t="shared" si="41"/>
        <v>0</v>
      </c>
      <c r="J96" s="1">
        <f t="shared" si="42"/>
        <v>193341191.66188979</v>
      </c>
      <c r="K96" s="1">
        <f t="shared" si="33"/>
        <v>194710691.70504779</v>
      </c>
      <c r="M96" s="1">
        <f t="shared" si="31"/>
        <v>194154921.6168189</v>
      </c>
      <c r="N96" s="324">
        <f t="shared" si="32"/>
        <v>1375263.9634008266</v>
      </c>
    </row>
    <row r="97" spans="1:14" x14ac:dyDescent="0.3">
      <c r="A97" s="340"/>
      <c r="B97" s="272">
        <v>12</v>
      </c>
      <c r="C97" s="326">
        <f t="shared" si="39"/>
        <v>115320230.21310611</v>
      </c>
      <c r="D97" s="326">
        <f t="shared" si="40"/>
        <v>0</v>
      </c>
      <c r="E97">
        <v>1.7708333E-2</v>
      </c>
      <c r="F97" s="273">
        <f t="shared" si="38"/>
        <v>2042129.0382503439</v>
      </c>
      <c r="G97" s="273">
        <f xml:space="preserve"> D97 /1</f>
        <v>0</v>
      </c>
      <c r="H97" s="273">
        <f t="shared" si="41"/>
        <v>0</v>
      </c>
      <c r="I97" s="326">
        <f>(C97+F97)/2</f>
        <v>58681179.625678226</v>
      </c>
      <c r="J97" s="1">
        <f t="shared" si="42"/>
        <v>196752820.74329814</v>
      </c>
      <c r="K97" s="1">
        <f t="shared" si="33"/>
        <v>198146486.49131224</v>
      </c>
      <c r="M97" s="1">
        <f t="shared" si="31"/>
        <v>195530185.58021975</v>
      </c>
      <c r="N97" s="324">
        <f t="shared" si="32"/>
        <v>1385005.4160164946</v>
      </c>
    </row>
    <row r="98" spans="1:14" x14ac:dyDescent="0.3">
      <c r="A98" s="340">
        <v>9</v>
      </c>
      <c r="B98">
        <v>1</v>
      </c>
      <c r="C98" s="325">
        <v>50000000</v>
      </c>
      <c r="D98" s="325">
        <v>50000000</v>
      </c>
      <c r="E98">
        <v>1.7708333E-2</v>
      </c>
      <c r="F98" s="1">
        <f xml:space="preserve"> C98 * E98</f>
        <v>885416.65</v>
      </c>
      <c r="G98" s="1">
        <f xml:space="preserve"> D98 /11</f>
        <v>4545454.5454545459</v>
      </c>
      <c r="H98" s="1">
        <f xml:space="preserve"> D98 - G98</f>
        <v>45454545.454545453</v>
      </c>
      <c r="J98" s="1">
        <f t="shared" si="42"/>
        <v>199031903.14131224</v>
      </c>
      <c r="K98" s="1">
        <f t="shared" si="33"/>
        <v>200441712.38888592</v>
      </c>
      <c r="M98" s="1">
        <f t="shared" si="31"/>
        <v>196915190.99623623</v>
      </c>
      <c r="N98" s="324">
        <f t="shared" si="32"/>
        <v>1394815.8705849429</v>
      </c>
    </row>
    <row r="99" spans="1:14" x14ac:dyDescent="0.3">
      <c r="A99" s="340"/>
      <c r="B99">
        <v>2</v>
      </c>
      <c r="C99" s="325">
        <f xml:space="preserve"> C98 + F98 + G98</f>
        <v>55430871.195454545</v>
      </c>
      <c r="D99" s="325">
        <f xml:space="preserve"> H98</f>
        <v>45454545.454545453</v>
      </c>
      <c r="E99">
        <v>1.7708333E-2</v>
      </c>
      <c r="F99" s="1">
        <f t="shared" ref="F99:F109" si="43" xml:space="preserve"> C99 * E99</f>
        <v>981588.32560921717</v>
      </c>
      <c r="G99" s="1">
        <f xml:space="preserve"> D99 /10</f>
        <v>4545454.5454545449</v>
      </c>
      <c r="H99" s="1">
        <f xml:space="preserve"> D99 - G99</f>
        <v>40909090.909090906</v>
      </c>
      <c r="J99" s="1">
        <f t="shared" si="42"/>
        <v>201423300.71449512</v>
      </c>
      <c r="K99" s="1">
        <f t="shared" si="33"/>
        <v>202850049.02741504</v>
      </c>
      <c r="M99" s="1">
        <f t="shared" si="31"/>
        <v>198310006.86682117</v>
      </c>
      <c r="N99" s="324">
        <f t="shared" si="32"/>
        <v>1404695.815869981</v>
      </c>
    </row>
    <row r="100" spans="1:14" x14ac:dyDescent="0.3">
      <c r="A100" s="340"/>
      <c r="B100">
        <v>3</v>
      </c>
      <c r="C100" s="325">
        <f t="shared" ref="C100:C109" si="44" xml:space="preserve"> C99 + F99 + G99</f>
        <v>60957914.066518307</v>
      </c>
      <c r="D100" s="325">
        <f xml:space="preserve"> H99</f>
        <v>40909090.909090906</v>
      </c>
      <c r="E100">
        <v>1.7708333E-2</v>
      </c>
      <c r="F100" s="1">
        <f t="shared" si="43"/>
        <v>1079463.0412752903</v>
      </c>
      <c r="G100" s="1">
        <f xml:space="preserve"> D100 /9</f>
        <v>4545454.5454545449</v>
      </c>
      <c r="H100" s="1">
        <f xml:space="preserve"> D100 - G100</f>
        <v>36363636.36363636</v>
      </c>
      <c r="J100" s="1">
        <f t="shared" si="42"/>
        <v>203929512.06869033</v>
      </c>
      <c r="K100" s="1">
        <f t="shared" si="33"/>
        <v>205374012.71120039</v>
      </c>
      <c r="M100" s="1">
        <f t="shared" si="31"/>
        <v>199714702.68269116</v>
      </c>
      <c r="N100" s="324">
        <f t="shared" si="32"/>
        <v>1414645.7440974948</v>
      </c>
    </row>
    <row r="101" spans="1:14" x14ac:dyDescent="0.3">
      <c r="A101" s="340"/>
      <c r="B101">
        <v>4</v>
      </c>
      <c r="C101" s="325">
        <f t="shared" si="44"/>
        <v>66582831.653248146</v>
      </c>
      <c r="D101" s="325">
        <f t="shared" ref="D101:D109" si="45" xml:space="preserve"> H100</f>
        <v>36363636.36363636</v>
      </c>
      <c r="E101">
        <v>1.7708333E-2</v>
      </c>
      <c r="F101" s="1">
        <f t="shared" si="43"/>
        <v>1179070.9549986587</v>
      </c>
      <c r="G101" s="1">
        <f xml:space="preserve"> D101 /8</f>
        <v>4545454.5454545449</v>
      </c>
      <c r="H101" s="1">
        <f t="shared" ref="H101:H109" si="46" xml:space="preserve"> D101 - G101</f>
        <v>31818181.818181813</v>
      </c>
      <c r="J101" s="1">
        <f t="shared" si="42"/>
        <v>206553083.66619906</v>
      </c>
      <c r="K101" s="1">
        <f t="shared" si="33"/>
        <v>208016167.93998361</v>
      </c>
      <c r="M101" s="1">
        <f t="shared" si="31"/>
        <v>201129348.42678866</v>
      </c>
      <c r="N101" s="324">
        <f t="shared" si="32"/>
        <v>1424666.1509799701</v>
      </c>
    </row>
    <row r="102" spans="1:14" x14ac:dyDescent="0.3">
      <c r="A102" s="340"/>
      <c r="B102">
        <v>5</v>
      </c>
      <c r="C102" s="325">
        <f t="shared" si="44"/>
        <v>72307357.15370135</v>
      </c>
      <c r="D102" s="325">
        <f t="shared" si="45"/>
        <v>31818181.818181813</v>
      </c>
      <c r="E102">
        <v>1.7708333E-2</v>
      </c>
      <c r="F102" s="1">
        <f t="shared" si="43"/>
        <v>1280442.7588276756</v>
      </c>
      <c r="G102" s="1">
        <f xml:space="preserve"> D102 /7</f>
        <v>4545454.5454545449</v>
      </c>
      <c r="H102" s="1">
        <f t="shared" si="46"/>
        <v>27272727.272727266</v>
      </c>
      <c r="J102" s="1">
        <f t="shared" si="42"/>
        <v>209296610.69881129</v>
      </c>
      <c r="K102" s="1">
        <f t="shared" si="33"/>
        <v>210779128.28816235</v>
      </c>
      <c r="M102" s="1">
        <f t="shared" si="31"/>
        <v>202554014.57776862</v>
      </c>
      <c r="N102" s="324">
        <f t="shared" si="32"/>
        <v>1434757.5357411895</v>
      </c>
    </row>
    <row r="103" spans="1:14" x14ac:dyDescent="0.3">
      <c r="A103" s="340"/>
      <c r="B103">
        <v>6</v>
      </c>
      <c r="C103" s="325">
        <f t="shared" si="44"/>
        <v>78133254.457983568</v>
      </c>
      <c r="D103" s="325">
        <f t="shared" si="45"/>
        <v>27272727.272727266</v>
      </c>
      <c r="E103">
        <v>1.7708333E-2</v>
      </c>
      <c r="F103" s="1">
        <f t="shared" si="43"/>
        <v>1383609.6883157075</v>
      </c>
      <c r="G103" s="1">
        <f xml:space="preserve"> D103 /6</f>
        <v>4545454.545454544</v>
      </c>
      <c r="H103" s="1">
        <f t="shared" si="46"/>
        <v>22727272.727272723</v>
      </c>
      <c r="J103" s="1">
        <f t="shared" si="42"/>
        <v>212162737.97647807</v>
      </c>
      <c r="K103" s="1">
        <f t="shared" si="33"/>
        <v>213665557.29975721</v>
      </c>
      <c r="M103" s="1">
        <f t="shared" si="31"/>
        <v>203988772.1135098</v>
      </c>
      <c r="N103" s="324">
        <f t="shared" si="32"/>
        <v>1444920.4011411036</v>
      </c>
    </row>
    <row r="104" spans="1:14" x14ac:dyDescent="0.3">
      <c r="A104" s="340"/>
      <c r="B104">
        <v>7</v>
      </c>
      <c r="C104" s="325">
        <f t="shared" si="44"/>
        <v>84062318.69175382</v>
      </c>
      <c r="D104" s="325">
        <f t="shared" si="45"/>
        <v>22727272.727272723</v>
      </c>
      <c r="E104">
        <v>1.7708333E-2</v>
      </c>
      <c r="F104" s="1">
        <f t="shared" si="43"/>
        <v>1488603.5321457009</v>
      </c>
      <c r="G104" s="1">
        <f xml:space="preserve"> D104 /5</f>
        <v>4545454.5454545449</v>
      </c>
      <c r="H104" s="1">
        <f t="shared" si="46"/>
        <v>18181818.18181818</v>
      </c>
      <c r="J104" s="1">
        <f t="shared" si="42"/>
        <v>215154160.83190292</v>
      </c>
      <c r="K104" s="1">
        <f t="shared" si="33"/>
        <v>216678169.39941084</v>
      </c>
      <c r="M104" s="1">
        <f t="shared" si="31"/>
        <v>205433692.51465091</v>
      </c>
      <c r="N104" s="324">
        <f t="shared" si="32"/>
        <v>1455155.2535008797</v>
      </c>
    </row>
    <row r="105" spans="1:14" x14ac:dyDescent="0.3">
      <c r="A105" s="340"/>
      <c r="B105">
        <v>8</v>
      </c>
      <c r="C105" s="325">
        <f t="shared" si="44"/>
        <v>90096376.76935406</v>
      </c>
      <c r="D105" s="325">
        <f t="shared" si="45"/>
        <v>18181818.18181818</v>
      </c>
      <c r="E105">
        <v>1.7708333E-2</v>
      </c>
      <c r="F105" s="1">
        <f t="shared" si="43"/>
        <v>1595456.6419251859</v>
      </c>
      <c r="G105" s="1">
        <f xml:space="preserve"> D105 /4</f>
        <v>4545454.5454545449</v>
      </c>
      <c r="H105" s="1">
        <f t="shared" si="46"/>
        <v>13636363.636363635</v>
      </c>
      <c r="J105" s="1">
        <f t="shared" si="42"/>
        <v>218273626.04133603</v>
      </c>
      <c r="K105" s="1">
        <f t="shared" si="33"/>
        <v>219819730.81970429</v>
      </c>
      <c r="M105" s="1">
        <f t="shared" si="31"/>
        <v>206888847.76815179</v>
      </c>
      <c r="N105" s="324">
        <f t="shared" si="32"/>
        <v>1465462.6027281259</v>
      </c>
    </row>
    <row r="106" spans="1:14" x14ac:dyDescent="0.3">
      <c r="A106" s="340"/>
      <c r="B106">
        <v>9</v>
      </c>
      <c r="C106" s="325">
        <f t="shared" si="44"/>
        <v>96237287.956733793</v>
      </c>
      <c r="D106" s="325">
        <f t="shared" si="45"/>
        <v>13636363.636363635</v>
      </c>
      <c r="E106">
        <v>1.7708333E-2</v>
      </c>
      <c r="F106" s="1">
        <f t="shared" si="43"/>
        <v>1704201.9421547316</v>
      </c>
      <c r="G106" s="1">
        <f xml:space="preserve"> D106 /3</f>
        <v>4545454.5454545449</v>
      </c>
      <c r="H106" s="1">
        <f t="shared" si="46"/>
        <v>9090909.0909090899</v>
      </c>
      <c r="J106" s="1">
        <f t="shared" si="42"/>
        <v>221523932.76185903</v>
      </c>
      <c r="K106" s="1">
        <f t="shared" si="33"/>
        <v>223093060.5450809</v>
      </c>
      <c r="M106" s="1">
        <f t="shared" si="31"/>
        <v>208354310.37087992</v>
      </c>
      <c r="N106" s="324">
        <f t="shared" si="32"/>
        <v>1475842.962342296</v>
      </c>
    </row>
    <row r="107" spans="1:14" x14ac:dyDescent="0.3">
      <c r="A107" s="340"/>
      <c r="B107">
        <v>10</v>
      </c>
      <c r="C107" s="325">
        <f t="shared" si="44"/>
        <v>102486944.44434308</v>
      </c>
      <c r="D107" s="325">
        <f t="shared" si="45"/>
        <v>9090909.0909090899</v>
      </c>
      <c r="E107">
        <v>1.7708333E-2</v>
      </c>
      <c r="F107" s="1">
        <f t="shared" si="43"/>
        <v>1814872.9403729271</v>
      </c>
      <c r="G107" s="1">
        <f xml:space="preserve"> D107 /2</f>
        <v>4545454.5454545449</v>
      </c>
      <c r="H107" s="1">
        <f t="shared" si="46"/>
        <v>4545454.5454545449</v>
      </c>
      <c r="J107" s="1">
        <f t="shared" si="42"/>
        <v>224907933.48545381</v>
      </c>
      <c r="K107" s="1">
        <f t="shared" si="33"/>
        <v>226501031.27267313</v>
      </c>
      <c r="M107" s="1">
        <f t="shared" si="31"/>
        <v>209830153.33322221</v>
      </c>
      <c r="N107" s="324">
        <f t="shared" si="32"/>
        <v>1486296.8495002729</v>
      </c>
    </row>
    <row r="108" spans="1:14" x14ac:dyDescent="0.3">
      <c r="A108" s="340"/>
      <c r="B108">
        <v>11</v>
      </c>
      <c r="C108" s="325">
        <f t="shared" si="44"/>
        <v>108847271.93017055</v>
      </c>
      <c r="D108" s="325">
        <f t="shared" si="45"/>
        <v>4545454.5454545449</v>
      </c>
      <c r="E108">
        <v>1.7708333E-2</v>
      </c>
      <c r="F108" s="1">
        <f t="shared" si="43"/>
        <v>1927503.7374810129</v>
      </c>
      <c r="G108" s="1">
        <f xml:space="preserve"> D108 /1</f>
        <v>4545454.5454545449</v>
      </c>
      <c r="H108" s="1">
        <f t="shared" si="46"/>
        <v>0</v>
      </c>
      <c r="J108" s="1">
        <f t="shared" si="42"/>
        <v>228428535.01015413</v>
      </c>
      <c r="K108" s="1">
        <f t="shared" si="33"/>
        <v>230046570.39033321</v>
      </c>
      <c r="M108" s="1">
        <f t="shared" si="31"/>
        <v>211316450.18272248</v>
      </c>
      <c r="N108" s="324">
        <f t="shared" si="32"/>
        <v>1496824.7850221342</v>
      </c>
    </row>
    <row r="109" spans="1:14" x14ac:dyDescent="0.3">
      <c r="A109" s="340"/>
      <c r="B109" s="272">
        <v>12</v>
      </c>
      <c r="C109" s="326">
        <f t="shared" si="44"/>
        <v>115320230.21310611</v>
      </c>
      <c r="D109" s="326">
        <f t="shared" si="45"/>
        <v>0</v>
      </c>
      <c r="E109">
        <v>1.7708333E-2</v>
      </c>
      <c r="F109" s="273">
        <f t="shared" si="43"/>
        <v>2042129.0382503439</v>
      </c>
      <c r="G109" s="273">
        <f xml:space="preserve"> D109 /1</f>
        <v>0</v>
      </c>
      <c r="H109" s="273">
        <f t="shared" si="46"/>
        <v>0</v>
      </c>
      <c r="I109" s="326">
        <f>(C109+F109)/2</f>
        <v>58681179.625678226</v>
      </c>
      <c r="J109" s="1">
        <f t="shared" si="42"/>
        <v>232088699.42858356</v>
      </c>
      <c r="K109" s="1">
        <f t="shared" si="33"/>
        <v>233732660.97217312</v>
      </c>
      <c r="M109" s="1">
        <f t="shared" si="31"/>
        <v>212813274.96774462</v>
      </c>
      <c r="N109" s="324">
        <f t="shared" si="32"/>
        <v>1507427.2934170994</v>
      </c>
    </row>
    <row r="110" spans="1:14" x14ac:dyDescent="0.3">
      <c r="A110" s="340">
        <v>10</v>
      </c>
      <c r="B110">
        <v>1</v>
      </c>
      <c r="C110" s="325">
        <v>50000000</v>
      </c>
      <c r="D110" s="325">
        <v>50000000</v>
      </c>
      <c r="E110">
        <v>1.7708333E-2</v>
      </c>
      <c r="F110" s="1">
        <f xml:space="preserve"> C110 * E110</f>
        <v>885416.65</v>
      </c>
      <c r="G110" s="1">
        <f xml:space="preserve"> D110 /11</f>
        <v>4545454.5454545459</v>
      </c>
      <c r="H110" s="1">
        <f xml:space="preserve"> D110 - G110</f>
        <v>45454545.454545453</v>
      </c>
      <c r="J110" s="1">
        <f t="shared" si="42"/>
        <v>234618077.62217313</v>
      </c>
      <c r="K110" s="1">
        <f t="shared" si="33"/>
        <v>236279955.59379083</v>
      </c>
      <c r="M110" s="1">
        <f t="shared" si="31"/>
        <v>214320702.26116171</v>
      </c>
      <c r="N110" s="324">
        <f t="shared" si="32"/>
        <v>1518104.9029096614</v>
      </c>
    </row>
    <row r="111" spans="1:14" x14ac:dyDescent="0.3">
      <c r="A111" s="340"/>
      <c r="B111">
        <v>2</v>
      </c>
      <c r="C111" s="325">
        <f xml:space="preserve"> C110 + F110 + G110</f>
        <v>55430871.195454545</v>
      </c>
      <c r="D111" s="325">
        <f xml:space="preserve"> H110</f>
        <v>45454545.454545453</v>
      </c>
      <c r="E111">
        <v>1.7708333E-2</v>
      </c>
      <c r="F111" s="1">
        <f t="shared" ref="F111:F121" si="47" xml:space="preserve"> C111 * E111</f>
        <v>981588.32560921717</v>
      </c>
      <c r="G111" s="1">
        <f xml:space="preserve"> D111 /10</f>
        <v>4545454.5454545449</v>
      </c>
      <c r="H111" s="1">
        <f xml:space="preserve"> D111 - G111</f>
        <v>40909090.909090906</v>
      </c>
      <c r="J111" s="1">
        <f t="shared" si="42"/>
        <v>237261543.91940004</v>
      </c>
      <c r="K111" s="1">
        <f t="shared" si="33"/>
        <v>238942146.44307527</v>
      </c>
      <c r="M111" s="1">
        <f t="shared" si="31"/>
        <v>215838807.16407138</v>
      </c>
      <c r="N111" s="324">
        <f t="shared" si="32"/>
        <v>1528858.1454659032</v>
      </c>
    </row>
    <row r="112" spans="1:14" x14ac:dyDescent="0.3">
      <c r="A112" s="340"/>
      <c r="B112">
        <v>3</v>
      </c>
      <c r="C112" s="325">
        <f t="shared" ref="C112:C121" si="48" xml:space="preserve"> C111 + F111 + G111</f>
        <v>60957914.066518307</v>
      </c>
      <c r="D112" s="325">
        <f xml:space="preserve"> H111</f>
        <v>40909090.909090906</v>
      </c>
      <c r="E112">
        <v>1.7708333E-2</v>
      </c>
      <c r="F112" s="1">
        <f t="shared" si="47"/>
        <v>1079463.0412752903</v>
      </c>
      <c r="G112" s="1">
        <f xml:space="preserve"> D112 /9</f>
        <v>4545454.5454545449</v>
      </c>
      <c r="H112" s="1">
        <f xml:space="preserve"> D112 - G112</f>
        <v>36363636.36363636</v>
      </c>
      <c r="J112" s="1">
        <f t="shared" si="42"/>
        <v>240021609.48435056</v>
      </c>
      <c r="K112" s="1">
        <f t="shared" si="33"/>
        <v>241721762.47152418</v>
      </c>
      <c r="M112" s="1">
        <f t="shared" si="31"/>
        <v>217367665.30953729</v>
      </c>
      <c r="N112" s="324">
        <f t="shared" si="32"/>
        <v>1539687.5568200008</v>
      </c>
    </row>
    <row r="113" spans="1:14" x14ac:dyDescent="0.3">
      <c r="A113" s="340"/>
      <c r="B113">
        <v>4</v>
      </c>
      <c r="C113" s="325">
        <f t="shared" si="48"/>
        <v>66582831.653248146</v>
      </c>
      <c r="D113" s="325">
        <f t="shared" ref="D113:D121" si="49" xml:space="preserve"> H112</f>
        <v>36363636.36363636</v>
      </c>
      <c r="E113">
        <v>1.7708333E-2</v>
      </c>
      <c r="F113" s="1">
        <f t="shared" si="47"/>
        <v>1179070.9549986587</v>
      </c>
      <c r="G113" s="1">
        <f xml:space="preserve"> D113 /8</f>
        <v>4545454.5454545449</v>
      </c>
      <c r="H113" s="1">
        <f t="shared" ref="H113:H121" si="50" xml:space="preserve"> D113 - G113</f>
        <v>31818181.818181813</v>
      </c>
      <c r="J113" s="1">
        <f t="shared" si="42"/>
        <v>242900833.42652285</v>
      </c>
      <c r="K113" s="1">
        <f t="shared" si="33"/>
        <v>244621380.91566044</v>
      </c>
      <c r="M113" s="1">
        <f t="shared" si="31"/>
        <v>218907352.8663573</v>
      </c>
      <c r="N113" s="324">
        <f t="shared" si="32"/>
        <v>1550593.6765009132</v>
      </c>
    </row>
    <row r="114" spans="1:14" x14ac:dyDescent="0.3">
      <c r="A114" s="340"/>
      <c r="B114">
        <v>5</v>
      </c>
      <c r="C114" s="325">
        <f t="shared" si="48"/>
        <v>72307357.15370135</v>
      </c>
      <c r="D114" s="325">
        <f t="shared" si="49"/>
        <v>31818181.818181813</v>
      </c>
      <c r="E114">
        <v>1.7708333E-2</v>
      </c>
      <c r="F114" s="1">
        <f t="shared" si="47"/>
        <v>1280442.7588276756</v>
      </c>
      <c r="G114" s="1">
        <f xml:space="preserve"> D114 /7</f>
        <v>4545454.5454545449</v>
      </c>
      <c r="H114" s="1">
        <f t="shared" si="50"/>
        <v>27272727.272727266</v>
      </c>
      <c r="J114" s="1">
        <f t="shared" si="42"/>
        <v>245901823.67448813</v>
      </c>
      <c r="K114" s="1">
        <f t="shared" si="33"/>
        <v>247643628.17688182</v>
      </c>
      <c r="M114" s="1">
        <f t="shared" si="31"/>
        <v>220457946.54285821</v>
      </c>
      <c r="N114" s="324">
        <f t="shared" si="32"/>
        <v>1561577.0478592634</v>
      </c>
    </row>
    <row r="115" spans="1:14" x14ac:dyDescent="0.3">
      <c r="A115" s="340"/>
      <c r="B115">
        <v>6</v>
      </c>
      <c r="C115" s="325">
        <f t="shared" si="48"/>
        <v>78133254.457983568</v>
      </c>
      <c r="D115" s="325">
        <f t="shared" si="49"/>
        <v>27272727.272727266</v>
      </c>
      <c r="E115">
        <v>1.7708333E-2</v>
      </c>
      <c r="F115" s="1">
        <f t="shared" si="47"/>
        <v>1383609.6883157075</v>
      </c>
      <c r="G115" s="1">
        <f xml:space="preserve"> D115 /6</f>
        <v>4545454.545454544</v>
      </c>
      <c r="H115" s="1">
        <f t="shared" si="50"/>
        <v>22727272.727272723</v>
      </c>
      <c r="J115" s="1">
        <f t="shared" si="42"/>
        <v>249027237.86519754</v>
      </c>
      <c r="K115" s="1">
        <f t="shared" si="33"/>
        <v>250791180.71706694</v>
      </c>
      <c r="M115" s="1">
        <f t="shared" si="31"/>
        <v>222019523.59071746</v>
      </c>
      <c r="N115" s="324">
        <f t="shared" si="32"/>
        <v>1572638.2180944076</v>
      </c>
    </row>
    <row r="116" spans="1:14" x14ac:dyDescent="0.3">
      <c r="A116" s="340"/>
      <c r="B116">
        <v>7</v>
      </c>
      <c r="C116" s="325">
        <f t="shared" si="48"/>
        <v>84062318.69175382</v>
      </c>
      <c r="D116" s="325">
        <f t="shared" si="49"/>
        <v>22727272.727272723</v>
      </c>
      <c r="E116">
        <v>1.7708333E-2</v>
      </c>
      <c r="F116" s="1">
        <f t="shared" si="47"/>
        <v>1488603.5321457009</v>
      </c>
      <c r="G116" s="1">
        <f xml:space="preserve"> D116 /5</f>
        <v>4545454.5454545449</v>
      </c>
      <c r="H116" s="1">
        <f t="shared" si="50"/>
        <v>18181818.18181818</v>
      </c>
      <c r="J116" s="1">
        <f t="shared" si="42"/>
        <v>252279784.24921265</v>
      </c>
      <c r="K116" s="1">
        <f t="shared" si="33"/>
        <v>254066765.97021797</v>
      </c>
      <c r="M116" s="1">
        <f t="shared" si="31"/>
        <v>223592161.80881187</v>
      </c>
      <c r="N116" s="324">
        <f t="shared" si="32"/>
        <v>1583777.7382816968</v>
      </c>
    </row>
    <row r="117" spans="1:14" x14ac:dyDescent="0.3">
      <c r="A117" s="340"/>
      <c r="B117">
        <v>8</v>
      </c>
      <c r="C117" s="325">
        <f t="shared" si="48"/>
        <v>90096376.76935406</v>
      </c>
      <c r="D117" s="325">
        <f t="shared" si="49"/>
        <v>18181818.18181818</v>
      </c>
      <c r="E117">
        <v>1.7708333E-2</v>
      </c>
      <c r="F117" s="1">
        <f t="shared" si="47"/>
        <v>1595456.6419251859</v>
      </c>
      <c r="G117" s="1">
        <f xml:space="preserve"> D117 /4</f>
        <v>4545454.5454545449</v>
      </c>
      <c r="H117" s="1">
        <f t="shared" si="50"/>
        <v>13636363.636363635</v>
      </c>
      <c r="J117" s="1">
        <f t="shared" si="42"/>
        <v>255662222.61214316</v>
      </c>
      <c r="K117" s="1">
        <f t="shared" si="33"/>
        <v>257473163.27042511</v>
      </c>
      <c r="M117" s="1">
        <f t="shared" si="31"/>
        <v>225175939.54709357</v>
      </c>
      <c r="N117" s="324">
        <f t="shared" si="32"/>
        <v>1594996.1633999329</v>
      </c>
    </row>
    <row r="118" spans="1:14" x14ac:dyDescent="0.3">
      <c r="A118" s="340"/>
      <c r="B118">
        <v>9</v>
      </c>
      <c r="C118" s="325">
        <f t="shared" si="48"/>
        <v>96237287.956733793</v>
      </c>
      <c r="D118" s="325">
        <f t="shared" si="49"/>
        <v>13636363.636363635</v>
      </c>
      <c r="E118">
        <v>1.7708333E-2</v>
      </c>
      <c r="F118" s="1">
        <f t="shared" si="47"/>
        <v>1704201.9421547316</v>
      </c>
      <c r="G118" s="1">
        <f xml:space="preserve"> D118 /3</f>
        <v>4545454.5454545449</v>
      </c>
      <c r="H118" s="1">
        <f t="shared" si="50"/>
        <v>9090909.0909090899</v>
      </c>
      <c r="J118" s="1">
        <f t="shared" si="42"/>
        <v>259177365.21257985</v>
      </c>
      <c r="K118" s="1">
        <f t="shared" si="33"/>
        <v>261013204.79644316</v>
      </c>
      <c r="M118" s="1">
        <f t="shared" si="31"/>
        <v>226770935.71049351</v>
      </c>
      <c r="N118" s="324">
        <f t="shared" si="32"/>
        <v>1606294.0523590171</v>
      </c>
    </row>
    <row r="119" spans="1:14" x14ac:dyDescent="0.3">
      <c r="A119" s="340"/>
      <c r="B119">
        <v>10</v>
      </c>
      <c r="C119" s="325">
        <f t="shared" si="48"/>
        <v>102486944.44434308</v>
      </c>
      <c r="D119" s="325">
        <f t="shared" si="49"/>
        <v>9090909.0909090899</v>
      </c>
      <c r="E119">
        <v>1.7708333E-2</v>
      </c>
      <c r="F119" s="1">
        <f t="shared" si="47"/>
        <v>1814872.9403729271</v>
      </c>
      <c r="G119" s="1">
        <f xml:space="preserve"> D119 /2</f>
        <v>4545454.5454545449</v>
      </c>
      <c r="H119" s="1">
        <f t="shared" si="50"/>
        <v>4545454.5454545449</v>
      </c>
      <c r="J119" s="1">
        <f t="shared" si="42"/>
        <v>262828077.73681608</v>
      </c>
      <c r="K119" s="1">
        <f t="shared" si="33"/>
        <v>264689776.53317583</v>
      </c>
      <c r="M119" s="1">
        <f t="shared" si="31"/>
        <v>228377229.76285252</v>
      </c>
      <c r="N119" s="324">
        <f t="shared" si="32"/>
        <v>1617671.9680277954</v>
      </c>
    </row>
    <row r="120" spans="1:14" x14ac:dyDescent="0.3">
      <c r="A120" s="340"/>
      <c r="B120">
        <v>11</v>
      </c>
      <c r="C120" s="325">
        <f t="shared" si="48"/>
        <v>108847271.93017055</v>
      </c>
      <c r="D120" s="325">
        <f t="shared" si="49"/>
        <v>4545454.5454545449</v>
      </c>
      <c r="E120">
        <v>1.7708333E-2</v>
      </c>
      <c r="F120" s="1">
        <f t="shared" si="47"/>
        <v>1927503.7374810129</v>
      </c>
      <c r="G120" s="1">
        <f xml:space="preserve"> D120 /1</f>
        <v>4545454.5454545449</v>
      </c>
      <c r="H120" s="1">
        <f t="shared" si="50"/>
        <v>0</v>
      </c>
      <c r="J120" s="1">
        <f t="shared" si="42"/>
        <v>266617280.27065682</v>
      </c>
      <c r="K120" s="1">
        <f t="shared" si="33"/>
        <v>268505819.25036824</v>
      </c>
      <c r="M120" s="1">
        <f t="shared" si="31"/>
        <v>229994901.73088032</v>
      </c>
      <c r="N120" s="324">
        <f t="shared" si="32"/>
        <v>1629130.4772621016</v>
      </c>
    </row>
    <row r="121" spans="1:14" x14ac:dyDescent="0.3">
      <c r="A121" s="340"/>
      <c r="B121" s="272">
        <v>12</v>
      </c>
      <c r="C121" s="326">
        <f t="shared" si="48"/>
        <v>115320230.21310611</v>
      </c>
      <c r="D121" s="326">
        <f t="shared" si="49"/>
        <v>0</v>
      </c>
      <c r="E121">
        <v>1.7708333E-2</v>
      </c>
      <c r="F121" s="273">
        <f t="shared" si="47"/>
        <v>2042129.0382503439</v>
      </c>
      <c r="G121" s="273">
        <f xml:space="preserve"> D121 /1</f>
        <v>0</v>
      </c>
      <c r="H121" s="273">
        <f t="shared" si="50"/>
        <v>0</v>
      </c>
      <c r="I121" s="326">
        <f>(C121+F121)/2</f>
        <v>58681179.625678226</v>
      </c>
      <c r="J121" s="1">
        <f t="shared" si="42"/>
        <v>270547948.28861856</v>
      </c>
      <c r="K121" s="1">
        <f t="shared" si="33"/>
        <v>272464329.49881363</v>
      </c>
      <c r="M121" s="1">
        <f t="shared" si="31"/>
        <v>231624032.20814243</v>
      </c>
      <c r="N121" s="324">
        <f t="shared" si="32"/>
        <v>1640670.1509329982</v>
      </c>
    </row>
    <row r="122" spans="1:14" x14ac:dyDescent="0.3">
      <c r="F122" s="1">
        <f>SUM(F2:F13)</f>
        <v>17362359.251356453</v>
      </c>
    </row>
  </sheetData>
  <mergeCells count="10">
    <mergeCell ref="A74:A85"/>
    <mergeCell ref="A86:A97"/>
    <mergeCell ref="A98:A109"/>
    <mergeCell ref="A110:A121"/>
    <mergeCell ref="A2:A13"/>
    <mergeCell ref="A14:A25"/>
    <mergeCell ref="A26:A37"/>
    <mergeCell ref="A38:A49"/>
    <mergeCell ref="A50:A61"/>
    <mergeCell ref="A62:A7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89" t="s">
        <v>71</v>
      </c>
      <c r="C2" s="389"/>
      <c r="E2" s="389" t="s">
        <v>72</v>
      </c>
      <c r="F2" s="389"/>
      <c r="H2" s="389" t="s">
        <v>73</v>
      </c>
      <c r="I2" s="389"/>
      <c r="K2" s="389" t="s">
        <v>74</v>
      </c>
      <c r="L2" s="389"/>
      <c r="N2" s="389" t="s">
        <v>75</v>
      </c>
      <c r="O2" s="389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플러그파워</vt:lpstr>
      <vt:lpstr>리사이클</vt:lpstr>
      <vt:lpstr>단타일지</vt:lpstr>
      <vt:lpstr>일정확인</vt:lpstr>
      <vt:lpstr>Sheet1</vt:lpstr>
      <vt:lpstr>Sheet2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2023-04-03T06:28:26Z</dcterms:modified>
</cp:coreProperties>
</file>