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59F9560-A719-466A-B20E-4F63B2F31693}" xr6:coauthVersionLast="36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시나리오_A" sheetId="4" r:id="rId1"/>
    <sheet name="Sheet1" sheetId="7" r:id="rId2"/>
    <sheet name="생활패턴" sheetId="5" r:id="rId3"/>
    <sheet name="단타일지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5" l="1"/>
  <c r="R9" i="5" s="1"/>
  <c r="C14" i="9" l="1"/>
  <c r="C16" i="9" s="1"/>
  <c r="C17" i="9" l="1"/>
  <c r="Q8" i="5"/>
  <c r="R8" i="5" s="1"/>
  <c r="Q7" i="5"/>
  <c r="R7" i="5" s="1"/>
  <c r="Q6" i="5" l="1"/>
  <c r="R6" i="5" s="1"/>
  <c r="I68" i="7"/>
  <c r="J14" i="7"/>
  <c r="E3" i="7"/>
  <c r="G3" i="7" s="1"/>
  <c r="E4" i="7" s="1"/>
  <c r="G4" i="7" s="1"/>
  <c r="E5" i="7" s="1"/>
  <c r="G5" i="7" s="1"/>
  <c r="E6" i="7" s="1"/>
  <c r="G6" i="7" s="1"/>
  <c r="E7" i="7" s="1"/>
  <c r="G7" i="7" s="1"/>
  <c r="E8" i="7" s="1"/>
  <c r="G8" i="7" s="1"/>
  <c r="E9" i="7" s="1"/>
  <c r="G9" i="7" s="1"/>
  <c r="E10" i="7" s="1"/>
  <c r="G10" i="7" s="1"/>
  <c r="E11" i="7" s="1"/>
  <c r="G11" i="7" s="1"/>
  <c r="E12" i="7" s="1"/>
  <c r="G12" i="7" s="1"/>
  <c r="E13" i="7" s="1"/>
  <c r="G13" i="7" s="1"/>
  <c r="E14" i="7" s="1"/>
  <c r="G14" i="7" s="1"/>
  <c r="K15" i="7" l="1"/>
  <c r="M15" i="7"/>
  <c r="K14" i="7"/>
  <c r="Q5" i="5"/>
  <c r="R5" i="5" s="1"/>
  <c r="O14" i="7" l="1"/>
  <c r="M14" i="7"/>
  <c r="N14" i="7" s="1"/>
  <c r="I19" i="7" s="1"/>
  <c r="D23" i="7"/>
  <c r="D18" i="7"/>
  <c r="D20" i="7"/>
  <c r="D25" i="7"/>
  <c r="D22" i="7"/>
  <c r="D17" i="7"/>
  <c r="D15" i="7"/>
  <c r="E15" i="7" s="1"/>
  <c r="D21" i="7"/>
  <c r="D16" i="7"/>
  <c r="D26" i="7"/>
  <c r="D24" i="7"/>
  <c r="D19" i="7"/>
  <c r="G15" i="7" l="1"/>
  <c r="E16" i="7" s="1"/>
  <c r="G16" i="7" s="1"/>
  <c r="E17" i="7" s="1"/>
  <c r="G17" i="7" s="1"/>
  <c r="E18" i="7" s="1"/>
  <c r="G18" i="7" s="1"/>
  <c r="E19" i="7" s="1"/>
  <c r="G19" i="7" s="1"/>
  <c r="E20" i="7" s="1"/>
  <c r="G20" i="7" s="1"/>
  <c r="E21" i="7" s="1"/>
  <c r="G21" i="7" s="1"/>
  <c r="E22" i="7" s="1"/>
  <c r="G22" i="7" s="1"/>
  <c r="E23" i="7" s="1"/>
  <c r="G23" i="7" s="1"/>
  <c r="E24" i="7" s="1"/>
  <c r="G24" i="7" s="1"/>
  <c r="E25" i="7" s="1"/>
  <c r="G25" i="7" s="1"/>
  <c r="E26" i="7" s="1"/>
  <c r="G26" i="7" s="1"/>
  <c r="J26" i="7"/>
  <c r="Q4" i="5"/>
  <c r="R4" i="5" s="1"/>
  <c r="Q3" i="5"/>
  <c r="R3" i="5" s="1"/>
  <c r="I68" i="4"/>
  <c r="J14" i="4"/>
  <c r="E3" i="4"/>
  <c r="G3" i="4" s="1"/>
  <c r="E4" i="4" s="1"/>
  <c r="G4" i="4" s="1"/>
  <c r="E5" i="4" s="1"/>
  <c r="G5" i="4" s="1"/>
  <c r="E6" i="4" s="1"/>
  <c r="G6" i="4" s="1"/>
  <c r="E7" i="4" s="1"/>
  <c r="G7" i="4" s="1"/>
  <c r="E8" i="4" s="1"/>
  <c r="G8" i="4" s="1"/>
  <c r="E9" i="4" s="1"/>
  <c r="G9" i="4" s="1"/>
  <c r="E10" i="4" s="1"/>
  <c r="G10" i="4" s="1"/>
  <c r="E11" i="4" s="1"/>
  <c r="G11" i="4" s="1"/>
  <c r="E12" i="4" s="1"/>
  <c r="G12" i="4" s="1"/>
  <c r="E13" i="4" s="1"/>
  <c r="G13" i="4" s="1"/>
  <c r="E14" i="4" s="1"/>
  <c r="G14" i="4" s="1"/>
  <c r="K15" i="4" s="1"/>
  <c r="M27" i="7" l="1"/>
  <c r="K26" i="7"/>
  <c r="K27" i="7"/>
  <c r="D24" i="4"/>
  <c r="D16" i="4"/>
  <c r="D23" i="4"/>
  <c r="D15" i="4"/>
  <c r="E15" i="4" s="1"/>
  <c r="D20" i="4"/>
  <c r="D22" i="4"/>
  <c r="D21" i="4"/>
  <c r="D26" i="4"/>
  <c r="D18" i="4"/>
  <c r="D19" i="4"/>
  <c r="D25" i="4"/>
  <c r="D17" i="4"/>
  <c r="K14" i="4"/>
  <c r="M15" i="4"/>
  <c r="D36" i="7" l="1"/>
  <c r="D31" i="7"/>
  <c r="D29" i="7"/>
  <c r="D33" i="7"/>
  <c r="D28" i="7"/>
  <c r="D38" i="7"/>
  <c r="D37" i="7"/>
  <c r="D34" i="7"/>
  <c r="D35" i="7"/>
  <c r="D30" i="7"/>
  <c r="D32" i="7"/>
  <c r="D27" i="7"/>
  <c r="E27" i="7" s="1"/>
  <c r="O26" i="7"/>
  <c r="M26" i="7"/>
  <c r="N26" i="7" s="1"/>
  <c r="I31" i="7" s="1"/>
  <c r="O14" i="4"/>
  <c r="M14" i="4"/>
  <c r="N14" i="4" s="1"/>
  <c r="I19" i="4" s="1"/>
  <c r="J26" i="4" s="1"/>
  <c r="G15" i="4"/>
  <c r="E16" i="4" s="1"/>
  <c r="G16" i="4" s="1"/>
  <c r="E17" i="4" s="1"/>
  <c r="G17" i="4" s="1"/>
  <c r="E18" i="4" s="1"/>
  <c r="G18" i="4" s="1"/>
  <c r="J38" i="7" l="1"/>
  <c r="G27" i="7"/>
  <c r="E28" i="7" s="1"/>
  <c r="G28" i="7" s="1"/>
  <c r="E29" i="7" s="1"/>
  <c r="G29" i="7" s="1"/>
  <c r="E30" i="7" s="1"/>
  <c r="G30" i="7" s="1"/>
  <c r="E31" i="7" s="1"/>
  <c r="G31" i="7" s="1"/>
  <c r="E32" i="7" s="1"/>
  <c r="G32" i="7" s="1"/>
  <c r="E33" i="7" s="1"/>
  <c r="G33" i="7" s="1"/>
  <c r="E34" i="7" s="1"/>
  <c r="G34" i="7" s="1"/>
  <c r="E35" i="7" s="1"/>
  <c r="G35" i="7" s="1"/>
  <c r="E36" i="7" s="1"/>
  <c r="G36" i="7" s="1"/>
  <c r="E37" i="7" s="1"/>
  <c r="G37" i="7" s="1"/>
  <c r="E38" i="7" s="1"/>
  <c r="G38" i="7" s="1"/>
  <c r="E19" i="4"/>
  <c r="G19" i="4" s="1"/>
  <c r="E20" i="4" s="1"/>
  <c r="G20" i="4" s="1"/>
  <c r="E21" i="4" s="1"/>
  <c r="G21" i="4" s="1"/>
  <c r="E22" i="4" s="1"/>
  <c r="G22" i="4" s="1"/>
  <c r="E23" i="4" s="1"/>
  <c r="G23" i="4" s="1"/>
  <c r="E24" i="4" s="1"/>
  <c r="G24" i="4" s="1"/>
  <c r="E25" i="4" s="1"/>
  <c r="G25" i="4" s="1"/>
  <c r="E26" i="4" s="1"/>
  <c r="G26" i="4" s="1"/>
  <c r="K27" i="4" s="1"/>
  <c r="K39" i="7" l="1"/>
  <c r="M39" i="7"/>
  <c r="K38" i="7"/>
  <c r="D31" i="4"/>
  <c r="D38" i="4"/>
  <c r="D30" i="4"/>
  <c r="D37" i="4"/>
  <c r="D29" i="4"/>
  <c r="D27" i="4"/>
  <c r="E27" i="4" s="1"/>
  <c r="D36" i="4"/>
  <c r="D28" i="4"/>
  <c r="D34" i="4"/>
  <c r="D33" i="4"/>
  <c r="D35" i="4"/>
  <c r="D32" i="4"/>
  <c r="K26" i="4"/>
  <c r="M27" i="4"/>
  <c r="O38" i="7" l="1"/>
  <c r="M38" i="7"/>
  <c r="N38" i="7" s="1"/>
  <c r="I43" i="7" s="1"/>
  <c r="D47" i="7"/>
  <c r="D42" i="7"/>
  <c r="D44" i="7"/>
  <c r="D49" i="7"/>
  <c r="D46" i="7"/>
  <c r="D41" i="7"/>
  <c r="D39" i="7"/>
  <c r="E39" i="7" s="1"/>
  <c r="D50" i="7"/>
  <c r="D45" i="7"/>
  <c r="D48" i="7"/>
  <c r="D43" i="7"/>
  <c r="D40" i="7"/>
  <c r="O26" i="4"/>
  <c r="M26" i="4"/>
  <c r="N26" i="4" s="1"/>
  <c r="I31" i="4" s="1"/>
  <c r="J38" i="4" s="1"/>
  <c r="G27" i="4"/>
  <c r="E28" i="4" s="1"/>
  <c r="G28" i="4" s="1"/>
  <c r="E29" i="4" s="1"/>
  <c r="G29" i="4" s="1"/>
  <c r="E30" i="4" s="1"/>
  <c r="G30" i="4" s="1"/>
  <c r="G39" i="7" l="1"/>
  <c r="E40" i="7" s="1"/>
  <c r="G40" i="7" s="1"/>
  <c r="E41" i="7" s="1"/>
  <c r="G41" i="7" s="1"/>
  <c r="E42" i="7" s="1"/>
  <c r="G42" i="7" s="1"/>
  <c r="E43" i="7" s="1"/>
  <c r="G43" i="7" s="1"/>
  <c r="E44" i="7" s="1"/>
  <c r="G44" i="7" s="1"/>
  <c r="E45" i="7" s="1"/>
  <c r="G45" i="7" s="1"/>
  <c r="E46" i="7" s="1"/>
  <c r="G46" i="7" s="1"/>
  <c r="E47" i="7" s="1"/>
  <c r="G47" i="7" s="1"/>
  <c r="E48" i="7" s="1"/>
  <c r="G48" i="7" s="1"/>
  <c r="E49" i="7" s="1"/>
  <c r="G49" i="7" s="1"/>
  <c r="E50" i="7" s="1"/>
  <c r="G50" i="7" s="1"/>
  <c r="J50" i="7"/>
  <c r="E31" i="4"/>
  <c r="G31" i="4" s="1"/>
  <c r="E32" i="4" s="1"/>
  <c r="G32" i="4" s="1"/>
  <c r="E33" i="4" s="1"/>
  <c r="G33" i="4" s="1"/>
  <c r="E34" i="4" s="1"/>
  <c r="G34" i="4" s="1"/>
  <c r="E35" i="4" s="1"/>
  <c r="G35" i="4" s="1"/>
  <c r="E36" i="4" s="1"/>
  <c r="G36" i="4" s="1"/>
  <c r="E37" i="4" s="1"/>
  <c r="G37" i="4" s="1"/>
  <c r="E38" i="4" s="1"/>
  <c r="G38" i="4" s="1"/>
  <c r="K39" i="4" s="1"/>
  <c r="M51" i="7" l="1"/>
  <c r="K50" i="7"/>
  <c r="K51" i="7"/>
  <c r="D46" i="4"/>
  <c r="D45" i="4"/>
  <c r="D41" i="4"/>
  <c r="D44" i="4"/>
  <c r="D43" i="4"/>
  <c r="D42" i="4"/>
  <c r="D48" i="4"/>
  <c r="D40" i="4"/>
  <c r="D49" i="4"/>
  <c r="D47" i="4"/>
  <c r="D39" i="4"/>
  <c r="E39" i="4" s="1"/>
  <c r="G39" i="4" s="1"/>
  <c r="D50" i="4"/>
  <c r="M39" i="4"/>
  <c r="K38" i="4"/>
  <c r="O38" i="4" s="1"/>
  <c r="D60" i="7" l="1"/>
  <c r="D55" i="7"/>
  <c r="D61" i="7"/>
  <c r="D51" i="7"/>
  <c r="E51" i="7" s="1"/>
  <c r="D57" i="7"/>
  <c r="D52" i="7"/>
  <c r="D62" i="7"/>
  <c r="D59" i="7"/>
  <c r="D54" i="7"/>
  <c r="D58" i="7"/>
  <c r="D53" i="7"/>
  <c r="D56" i="7"/>
  <c r="O50" i="7"/>
  <c r="M50" i="7"/>
  <c r="N50" i="7" s="1"/>
  <c r="I55" i="7" s="1"/>
  <c r="E40" i="4"/>
  <c r="G40" i="4" s="1"/>
  <c r="E41" i="4" s="1"/>
  <c r="G41" i="4" s="1"/>
  <c r="E42" i="4" s="1"/>
  <c r="G42" i="4" s="1"/>
  <c r="M38" i="4"/>
  <c r="N38" i="4" s="1"/>
  <c r="I43" i="4" s="1"/>
  <c r="J62" i="7" l="1"/>
  <c r="G51" i="7"/>
  <c r="E52" i="7" s="1"/>
  <c r="G52" i="7" s="1"/>
  <c r="E53" i="7" s="1"/>
  <c r="G53" i="7" s="1"/>
  <c r="E54" i="7" s="1"/>
  <c r="G54" i="7" s="1"/>
  <c r="E55" i="7" s="1"/>
  <c r="G55" i="7" s="1"/>
  <c r="E56" i="7" s="1"/>
  <c r="G56" i="7" s="1"/>
  <c r="E57" i="7" s="1"/>
  <c r="G57" i="7" s="1"/>
  <c r="E58" i="7" s="1"/>
  <c r="G58" i="7" s="1"/>
  <c r="E59" i="7" s="1"/>
  <c r="G59" i="7" s="1"/>
  <c r="E60" i="7" s="1"/>
  <c r="G60" i="7" s="1"/>
  <c r="E61" i="7" s="1"/>
  <c r="G61" i="7" s="1"/>
  <c r="E62" i="7" s="1"/>
  <c r="G62" i="7" s="1"/>
  <c r="E43" i="4"/>
  <c r="G43" i="4" s="1"/>
  <c r="E44" i="4" s="1"/>
  <c r="G44" i="4" s="1"/>
  <c r="E45" i="4" s="1"/>
  <c r="G45" i="4" s="1"/>
  <c r="E46" i="4" s="1"/>
  <c r="G46" i="4" s="1"/>
  <c r="E47" i="4" s="1"/>
  <c r="G47" i="4" s="1"/>
  <c r="E48" i="4" s="1"/>
  <c r="G48" i="4" s="1"/>
  <c r="E49" i="4" s="1"/>
  <c r="G49" i="4" s="1"/>
  <c r="E50" i="4" s="1"/>
  <c r="G50" i="4" s="1"/>
  <c r="J50" i="4"/>
  <c r="K63" i="7" l="1"/>
  <c r="M63" i="7"/>
  <c r="K62" i="7"/>
  <c r="K50" i="4"/>
  <c r="M51" i="4"/>
  <c r="K51" i="4"/>
  <c r="O62" i="7" l="1"/>
  <c r="M62" i="7"/>
  <c r="N62" i="7" s="1"/>
  <c r="I67" i="7" s="1"/>
  <c r="D72" i="7"/>
  <c r="D73" i="7"/>
  <c r="D70" i="7"/>
  <c r="D66" i="7"/>
  <c r="D71" i="7"/>
  <c r="D68" i="7"/>
  <c r="D65" i="7"/>
  <c r="D63" i="7"/>
  <c r="E63" i="7" s="1"/>
  <c r="D64" i="7"/>
  <c r="D74" i="7"/>
  <c r="D69" i="7"/>
  <c r="D67" i="7"/>
  <c r="D62" i="4"/>
  <c r="D54" i="4"/>
  <c r="D58" i="4"/>
  <c r="D57" i="4"/>
  <c r="D61" i="4"/>
  <c r="D53" i="4"/>
  <c r="D60" i="4"/>
  <c r="D52" i="4"/>
  <c r="D59" i="4"/>
  <c r="D51" i="4"/>
  <c r="E51" i="4" s="1"/>
  <c r="G51" i="4" s="1"/>
  <c r="D56" i="4"/>
  <c r="D55" i="4"/>
  <c r="O50" i="4"/>
  <c r="M50" i="4"/>
  <c r="N50" i="4" s="1"/>
  <c r="I55" i="4" s="1"/>
  <c r="G63" i="7" l="1"/>
  <c r="E64" i="7" s="1"/>
  <c r="G64" i="7" s="1"/>
  <c r="E65" i="7" s="1"/>
  <c r="G65" i="7" s="1"/>
  <c r="E66" i="7" s="1"/>
  <c r="G66" i="7" s="1"/>
  <c r="E67" i="7" s="1"/>
  <c r="G67" i="7" s="1"/>
  <c r="E68" i="7" s="1"/>
  <c r="G68" i="7" s="1"/>
  <c r="E69" i="7" s="1"/>
  <c r="G69" i="7" s="1"/>
  <c r="E70" i="7" s="1"/>
  <c r="G70" i="7" s="1"/>
  <c r="E71" i="7" s="1"/>
  <c r="G71" i="7" s="1"/>
  <c r="E72" i="7" s="1"/>
  <c r="G72" i="7" s="1"/>
  <c r="E73" i="7" s="1"/>
  <c r="G73" i="7" s="1"/>
  <c r="E74" i="7" s="1"/>
  <c r="G74" i="7" s="1"/>
  <c r="J74" i="7"/>
  <c r="E52" i="4"/>
  <c r="G52" i="4" s="1"/>
  <c r="E53" i="4" s="1"/>
  <c r="G53" i="4" s="1"/>
  <c r="E54" i="4" s="1"/>
  <c r="G54" i="4" s="1"/>
  <c r="E55" i="4" s="1"/>
  <c r="G55" i="4" s="1"/>
  <c r="E56" i="4" s="1"/>
  <c r="G56" i="4" s="1"/>
  <c r="E57" i="4" s="1"/>
  <c r="G57" i="4" s="1"/>
  <c r="E58" i="4" s="1"/>
  <c r="G58" i="4" s="1"/>
  <c r="E59" i="4" s="1"/>
  <c r="G59" i="4" s="1"/>
  <c r="E60" i="4" s="1"/>
  <c r="G60" i="4" s="1"/>
  <c r="E61" i="4" s="1"/>
  <c r="G61" i="4" s="1"/>
  <c r="E62" i="4" s="1"/>
  <c r="G62" i="4" s="1"/>
  <c r="J62" i="4"/>
  <c r="M75" i="7" l="1"/>
  <c r="K74" i="7"/>
  <c r="K75" i="7"/>
  <c r="K63" i="4"/>
  <c r="K62" i="4"/>
  <c r="M63" i="4"/>
  <c r="D80" i="7" l="1"/>
  <c r="D85" i="7"/>
  <c r="D82" i="7"/>
  <c r="D84" i="7"/>
  <c r="D79" i="7"/>
  <c r="D81" i="7"/>
  <c r="D76" i="7"/>
  <c r="D86" i="7"/>
  <c r="D78" i="7"/>
  <c r="D77" i="7"/>
  <c r="D75" i="7"/>
  <c r="E75" i="7" s="1"/>
  <c r="D83" i="7"/>
  <c r="O74" i="7"/>
  <c r="M74" i="7"/>
  <c r="N74" i="7" s="1"/>
  <c r="I79" i="7" s="1"/>
  <c r="D70" i="4"/>
  <c r="D69" i="4"/>
  <c r="D66" i="4"/>
  <c r="D68" i="4"/>
  <c r="D73" i="4"/>
  <c r="D67" i="4"/>
  <c r="D72" i="4"/>
  <c r="D64" i="4"/>
  <c r="D74" i="4"/>
  <c r="D71" i="4"/>
  <c r="D63" i="4"/>
  <c r="E63" i="4" s="1"/>
  <c r="G63" i="4" s="1"/>
  <c r="D65" i="4"/>
  <c r="O62" i="4"/>
  <c r="M62" i="4"/>
  <c r="N62" i="4" s="1"/>
  <c r="I67" i="4" s="1"/>
  <c r="G75" i="7" l="1"/>
  <c r="E76" i="7" s="1"/>
  <c r="G76" i="7" s="1"/>
  <c r="E77" i="7" s="1"/>
  <c r="G77" i="7" s="1"/>
  <c r="E78" i="7" s="1"/>
  <c r="G78" i="7" s="1"/>
  <c r="E79" i="7" s="1"/>
  <c r="G79" i="7" s="1"/>
  <c r="E80" i="7" s="1"/>
  <c r="G80" i="7" s="1"/>
  <c r="E81" i="7" s="1"/>
  <c r="G81" i="7" s="1"/>
  <c r="E82" i="7" s="1"/>
  <c r="G82" i="7" s="1"/>
  <c r="E83" i="7" s="1"/>
  <c r="G83" i="7" s="1"/>
  <c r="E84" i="7" s="1"/>
  <c r="G84" i="7" s="1"/>
  <c r="E85" i="7" s="1"/>
  <c r="G85" i="7" s="1"/>
  <c r="E86" i="7" s="1"/>
  <c r="G86" i="7" s="1"/>
  <c r="J86" i="7"/>
  <c r="J74" i="4"/>
  <c r="E64" i="4"/>
  <c r="G64" i="4" s="1"/>
  <c r="E65" i="4" s="1"/>
  <c r="G65" i="4" s="1"/>
  <c r="E66" i="4" s="1"/>
  <c r="G66" i="4" s="1"/>
  <c r="E67" i="4" s="1"/>
  <c r="G67" i="4" s="1"/>
  <c r="E68" i="4" s="1"/>
  <c r="G68" i="4" s="1"/>
  <c r="E69" i="4" s="1"/>
  <c r="G69" i="4" s="1"/>
  <c r="E70" i="4" s="1"/>
  <c r="G70" i="4" s="1"/>
  <c r="E71" i="4" s="1"/>
  <c r="G71" i="4" s="1"/>
  <c r="E72" i="4" s="1"/>
  <c r="G72" i="4" s="1"/>
  <c r="E73" i="4" s="1"/>
  <c r="G73" i="4" s="1"/>
  <c r="E74" i="4" s="1"/>
  <c r="G74" i="4" s="1"/>
  <c r="M87" i="7" l="1"/>
  <c r="K86" i="7"/>
  <c r="K87" i="7"/>
  <c r="K75" i="4"/>
  <c r="K74" i="4"/>
  <c r="M74" i="4" s="1"/>
  <c r="N74" i="4" s="1"/>
  <c r="I79" i="4" s="1"/>
  <c r="M75" i="4"/>
  <c r="D96" i="7" l="1"/>
  <c r="D91" i="7"/>
  <c r="D93" i="7"/>
  <c r="D88" i="7"/>
  <c r="D98" i="7"/>
  <c r="D95" i="7"/>
  <c r="D90" i="7"/>
  <c r="D92" i="7"/>
  <c r="D97" i="7"/>
  <c r="D94" i="7"/>
  <c r="D89" i="7"/>
  <c r="D87" i="7"/>
  <c r="E87" i="7" s="1"/>
  <c r="M86" i="7"/>
  <c r="N86" i="7" s="1"/>
  <c r="I91" i="7" s="1"/>
  <c r="O86" i="7"/>
  <c r="D86" i="4"/>
  <c r="D78" i="4"/>
  <c r="D85" i="4"/>
  <c r="D77" i="4"/>
  <c r="D84" i="4"/>
  <c r="D76" i="4"/>
  <c r="D82" i="4"/>
  <c r="D83" i="4"/>
  <c r="D75" i="4"/>
  <c r="E75" i="4" s="1"/>
  <c r="G75" i="4" s="1"/>
  <c r="D81" i="4"/>
  <c r="D80" i="4"/>
  <c r="D79" i="4"/>
  <c r="O74" i="4"/>
  <c r="G87" i="7" l="1"/>
  <c r="E88" i="7" s="1"/>
  <c r="G88" i="7" s="1"/>
  <c r="E89" i="7" s="1"/>
  <c r="G89" i="7" s="1"/>
  <c r="E90" i="7" s="1"/>
  <c r="G90" i="7" s="1"/>
  <c r="E91" i="7" s="1"/>
  <c r="G91" i="7" s="1"/>
  <c r="E92" i="7" s="1"/>
  <c r="G92" i="7" s="1"/>
  <c r="E93" i="7" s="1"/>
  <c r="G93" i="7" s="1"/>
  <c r="E94" i="7" s="1"/>
  <c r="G94" i="7" s="1"/>
  <c r="E95" i="7" s="1"/>
  <c r="G95" i="7" s="1"/>
  <c r="E96" i="7" s="1"/>
  <c r="G96" i="7" s="1"/>
  <c r="E97" i="7" s="1"/>
  <c r="G97" i="7" s="1"/>
  <c r="E98" i="7" s="1"/>
  <c r="G98" i="7" s="1"/>
  <c r="J98" i="7"/>
  <c r="E76" i="4"/>
  <c r="G76" i="4" s="1"/>
  <c r="E77" i="4" s="1"/>
  <c r="G77" i="4" s="1"/>
  <c r="E78" i="4" s="1"/>
  <c r="G78" i="4" s="1"/>
  <c r="E79" i="4" s="1"/>
  <c r="G79" i="4" s="1"/>
  <c r="E80" i="4" s="1"/>
  <c r="G80" i="4" s="1"/>
  <c r="E81" i="4" s="1"/>
  <c r="G81" i="4" s="1"/>
  <c r="E82" i="4" s="1"/>
  <c r="G82" i="4" s="1"/>
  <c r="E83" i="4" s="1"/>
  <c r="G83" i="4" s="1"/>
  <c r="E84" i="4" s="1"/>
  <c r="G84" i="4" s="1"/>
  <c r="E85" i="4" s="1"/>
  <c r="G85" i="4" s="1"/>
  <c r="E86" i="4" s="1"/>
  <c r="G86" i="4" s="1"/>
  <c r="K87" i="4" s="1"/>
  <c r="J86" i="4"/>
  <c r="M99" i="7" l="1"/>
  <c r="K98" i="7"/>
  <c r="K99" i="7"/>
  <c r="D94" i="4"/>
  <c r="D93" i="4"/>
  <c r="D97" i="4"/>
  <c r="D92" i="4"/>
  <c r="D91" i="4"/>
  <c r="D90" i="4"/>
  <c r="D96" i="4"/>
  <c r="D88" i="4"/>
  <c r="D89" i="4"/>
  <c r="D95" i="4"/>
  <c r="D87" i="4"/>
  <c r="E87" i="4" s="1"/>
  <c r="G87" i="4" s="1"/>
  <c r="D98" i="4"/>
  <c r="K86" i="4"/>
  <c r="O86" i="4" s="1"/>
  <c r="M87" i="4"/>
  <c r="O98" i="7" l="1"/>
  <c r="M98" i="7"/>
  <c r="N98" i="7" s="1"/>
  <c r="I103" i="7" s="1"/>
  <c r="D104" i="7"/>
  <c r="D109" i="7"/>
  <c r="D106" i="7"/>
  <c r="D101" i="7"/>
  <c r="D99" i="7"/>
  <c r="E99" i="7" s="1"/>
  <c r="D108" i="7"/>
  <c r="D103" i="7"/>
  <c r="D105" i="7"/>
  <c r="D100" i="7"/>
  <c r="D110" i="7"/>
  <c r="D107" i="7"/>
  <c r="D102" i="7"/>
  <c r="M86" i="4"/>
  <c r="N86" i="4" s="1"/>
  <c r="I91" i="4" s="1"/>
  <c r="J98" i="4" s="1"/>
  <c r="E88" i="4"/>
  <c r="G88" i="4" s="1"/>
  <c r="E89" i="4" s="1"/>
  <c r="G89" i="4" s="1"/>
  <c r="E90" i="4" s="1"/>
  <c r="G90" i="4" s="1"/>
  <c r="E91" i="4" l="1"/>
  <c r="G91" i="4" s="1"/>
  <c r="E92" i="4" s="1"/>
  <c r="G92" i="4" s="1"/>
  <c r="E93" i="4" s="1"/>
  <c r="G93" i="4" s="1"/>
  <c r="E94" i="4" s="1"/>
  <c r="G94" i="4" s="1"/>
  <c r="E95" i="4" s="1"/>
  <c r="G95" i="4" s="1"/>
  <c r="E96" i="4" s="1"/>
  <c r="G96" i="4" s="1"/>
  <c r="E97" i="4" s="1"/>
  <c r="G97" i="4" s="1"/>
  <c r="E98" i="4" s="1"/>
  <c r="G98" i="4" s="1"/>
  <c r="K99" i="4" s="1"/>
  <c r="G99" i="7"/>
  <c r="E100" i="7" s="1"/>
  <c r="G100" i="7" s="1"/>
  <c r="E101" i="7" s="1"/>
  <c r="G101" i="7" s="1"/>
  <c r="E102" i="7" s="1"/>
  <c r="G102" i="7" s="1"/>
  <c r="E103" i="7" s="1"/>
  <c r="G103" i="7" s="1"/>
  <c r="E104" i="7" s="1"/>
  <c r="G104" i="7" s="1"/>
  <c r="E105" i="7" s="1"/>
  <c r="G105" i="7" s="1"/>
  <c r="E106" i="7" s="1"/>
  <c r="G106" i="7" s="1"/>
  <c r="E107" i="7" s="1"/>
  <c r="G107" i="7" s="1"/>
  <c r="E108" i="7" s="1"/>
  <c r="G108" i="7" s="1"/>
  <c r="E109" i="7" s="1"/>
  <c r="G109" i="7" s="1"/>
  <c r="E110" i="7" s="1"/>
  <c r="G110" i="7" s="1"/>
  <c r="J110" i="7"/>
  <c r="M99" i="4"/>
  <c r="K98" i="4"/>
  <c r="O98" i="4" s="1"/>
  <c r="M111" i="7" l="1"/>
  <c r="K110" i="7"/>
  <c r="K111" i="7"/>
  <c r="D110" i="4"/>
  <c r="D102" i="4"/>
  <c r="D105" i="4"/>
  <c r="D109" i="4"/>
  <c r="D101" i="4"/>
  <c r="D108" i="4"/>
  <c r="D100" i="4"/>
  <c r="D107" i="4"/>
  <c r="D99" i="4"/>
  <c r="E99" i="4" s="1"/>
  <c r="G99" i="4" s="1"/>
  <c r="D104" i="4"/>
  <c r="D106" i="4"/>
  <c r="D103" i="4"/>
  <c r="M98" i="4"/>
  <c r="N98" i="4" s="1"/>
  <c r="I103" i="4" s="1"/>
  <c r="D120" i="7" l="1"/>
  <c r="D115" i="7"/>
  <c r="D117" i="7"/>
  <c r="D112" i="7"/>
  <c r="D122" i="7"/>
  <c r="D119" i="7"/>
  <c r="D114" i="7"/>
  <c r="D116" i="7"/>
  <c r="D121" i="7"/>
  <c r="D118" i="7"/>
  <c r="D113" i="7"/>
  <c r="D111" i="7"/>
  <c r="E111" i="7" s="1"/>
  <c r="M110" i="7"/>
  <c r="N110" i="7" s="1"/>
  <c r="I115" i="7" s="1"/>
  <c r="O110" i="7"/>
  <c r="J110" i="4"/>
  <c r="E100" i="4"/>
  <c r="G100" i="4" s="1"/>
  <c r="E101" i="4" s="1"/>
  <c r="G101" i="4" s="1"/>
  <c r="E102" i="4" s="1"/>
  <c r="G102" i="4" s="1"/>
  <c r="E103" i="4" s="1"/>
  <c r="G103" i="4" s="1"/>
  <c r="E104" i="4" s="1"/>
  <c r="G104" i="4" s="1"/>
  <c r="E105" i="4" s="1"/>
  <c r="G105" i="4" s="1"/>
  <c r="E106" i="4" s="1"/>
  <c r="G106" i="4" s="1"/>
  <c r="E107" i="4" s="1"/>
  <c r="G107" i="4" s="1"/>
  <c r="E108" i="4" s="1"/>
  <c r="G108" i="4" s="1"/>
  <c r="E109" i="4" s="1"/>
  <c r="G109" i="4" s="1"/>
  <c r="E110" i="4" s="1"/>
  <c r="G110" i="4" s="1"/>
  <c r="G111" i="7" l="1"/>
  <c r="E112" i="7" s="1"/>
  <c r="G112" i="7" s="1"/>
  <c r="E113" i="7" s="1"/>
  <c r="G113" i="7" s="1"/>
  <c r="E114" i="7" s="1"/>
  <c r="G114" i="7" s="1"/>
  <c r="E115" i="7" s="1"/>
  <c r="G115" i="7" s="1"/>
  <c r="E116" i="7" s="1"/>
  <c r="G116" i="7" s="1"/>
  <c r="E117" i="7" s="1"/>
  <c r="G117" i="7" s="1"/>
  <c r="E118" i="7" s="1"/>
  <c r="G118" i="7" s="1"/>
  <c r="E119" i="7" s="1"/>
  <c r="G119" i="7" s="1"/>
  <c r="E120" i="7" s="1"/>
  <c r="G120" i="7" s="1"/>
  <c r="E121" i="7" s="1"/>
  <c r="G121" i="7" s="1"/>
  <c r="E122" i="7" s="1"/>
  <c r="G122" i="7" s="1"/>
  <c r="J122" i="7"/>
  <c r="M111" i="4"/>
  <c r="K110" i="4"/>
  <c r="M110" i="4" s="1"/>
  <c r="N110" i="4" s="1"/>
  <c r="I115" i="4" s="1"/>
  <c r="K111" i="4"/>
  <c r="M123" i="7" l="1"/>
  <c r="K122" i="7"/>
  <c r="K123" i="7"/>
  <c r="O110" i="4"/>
  <c r="D118" i="4"/>
  <c r="D117" i="4"/>
  <c r="D116" i="4"/>
  <c r="D122" i="4"/>
  <c r="D113" i="4"/>
  <c r="D115" i="4"/>
  <c r="D114" i="4"/>
  <c r="D121" i="4"/>
  <c r="D120" i="4"/>
  <c r="D112" i="4"/>
  <c r="D119" i="4"/>
  <c r="D111" i="4"/>
  <c r="E111" i="4" s="1"/>
  <c r="G111" i="4" s="1"/>
  <c r="D128" i="7" l="1"/>
  <c r="D133" i="7"/>
  <c r="D130" i="7"/>
  <c r="D125" i="7"/>
  <c r="D123" i="7"/>
  <c r="E123" i="7" s="1"/>
  <c r="D132" i="7"/>
  <c r="D127" i="7"/>
  <c r="D129" i="7"/>
  <c r="D124" i="7"/>
  <c r="D134" i="7"/>
  <c r="D131" i="7"/>
  <c r="D126" i="7"/>
  <c r="O122" i="7"/>
  <c r="M122" i="7"/>
  <c r="N122" i="7" s="1"/>
  <c r="I127" i="7" s="1"/>
  <c r="E112" i="4"/>
  <c r="G112" i="4" s="1"/>
  <c r="E113" i="4" s="1"/>
  <c r="G113" i="4" s="1"/>
  <c r="E114" i="4" s="1"/>
  <c r="G114" i="4" s="1"/>
  <c r="E115" i="4" s="1"/>
  <c r="G115" i="4" s="1"/>
  <c r="E116" i="4" s="1"/>
  <c r="G116" i="4" s="1"/>
  <c r="E117" i="4" s="1"/>
  <c r="G117" i="4" s="1"/>
  <c r="E118" i="4" s="1"/>
  <c r="G118" i="4" s="1"/>
  <c r="E119" i="4" s="1"/>
  <c r="G119" i="4" s="1"/>
  <c r="E120" i="4" s="1"/>
  <c r="G120" i="4" s="1"/>
  <c r="E121" i="4" s="1"/>
  <c r="G121" i="4" s="1"/>
  <c r="E122" i="4" s="1"/>
  <c r="G122" i="4" s="1"/>
  <c r="J122" i="4"/>
  <c r="G123" i="7" l="1"/>
  <c r="E124" i="7" s="1"/>
  <c r="G124" i="7" s="1"/>
  <c r="E125" i="7" s="1"/>
  <c r="G125" i="7" s="1"/>
  <c r="E126" i="7" s="1"/>
  <c r="G126" i="7" s="1"/>
  <c r="E127" i="7" s="1"/>
  <c r="G127" i="7" s="1"/>
  <c r="E128" i="7" s="1"/>
  <c r="G128" i="7" s="1"/>
  <c r="E129" i="7" s="1"/>
  <c r="G129" i="7" s="1"/>
  <c r="E130" i="7" s="1"/>
  <c r="G130" i="7" s="1"/>
  <c r="E131" i="7" s="1"/>
  <c r="G131" i="7" s="1"/>
  <c r="E132" i="7" s="1"/>
  <c r="G132" i="7" s="1"/>
  <c r="E133" i="7" s="1"/>
  <c r="G133" i="7" s="1"/>
  <c r="E134" i="7" s="1"/>
  <c r="G134" i="7" s="1"/>
  <c r="J134" i="7"/>
  <c r="K123" i="4"/>
  <c r="M123" i="4"/>
  <c r="K122" i="4"/>
  <c r="M122" i="4" s="1"/>
  <c r="N122" i="4" s="1"/>
  <c r="I127" i="4" s="1"/>
  <c r="M135" i="7" l="1"/>
  <c r="K134" i="7"/>
  <c r="K135" i="7"/>
  <c r="O122" i="4"/>
  <c r="D134" i="4"/>
  <c r="D126" i="4"/>
  <c r="D130" i="4"/>
  <c r="D133" i="4"/>
  <c r="D125" i="4"/>
  <c r="D132" i="4"/>
  <c r="D124" i="4"/>
  <c r="D131" i="4"/>
  <c r="D123" i="4"/>
  <c r="E123" i="4" s="1"/>
  <c r="G123" i="4" s="1"/>
  <c r="D128" i="4"/>
  <c r="D127" i="4"/>
  <c r="D129" i="4"/>
  <c r="D144" i="7" l="1"/>
  <c r="D139" i="7"/>
  <c r="D141" i="7"/>
  <c r="D136" i="7"/>
  <c r="D146" i="7"/>
  <c r="D143" i="7"/>
  <c r="D138" i="7"/>
  <c r="D140" i="7"/>
  <c r="D145" i="7"/>
  <c r="D142" i="7"/>
  <c r="D137" i="7"/>
  <c r="D135" i="7"/>
  <c r="E135" i="7" s="1"/>
  <c r="M134" i="7"/>
  <c r="N134" i="7" s="1"/>
  <c r="I139" i="7" s="1"/>
  <c r="O134" i="7"/>
  <c r="E124" i="4"/>
  <c r="G124" i="4" s="1"/>
  <c r="E125" i="4" s="1"/>
  <c r="G125" i="4" s="1"/>
  <c r="E126" i="4" s="1"/>
  <c r="G126" i="4" s="1"/>
  <c r="E127" i="4" s="1"/>
  <c r="G127" i="4" s="1"/>
  <c r="E128" i="4" s="1"/>
  <c r="G128" i="4" s="1"/>
  <c r="E129" i="4" s="1"/>
  <c r="G129" i="4" s="1"/>
  <c r="E130" i="4" s="1"/>
  <c r="G130" i="4" s="1"/>
  <c r="E131" i="4" s="1"/>
  <c r="G131" i="4" s="1"/>
  <c r="E132" i="4" s="1"/>
  <c r="G132" i="4" s="1"/>
  <c r="E133" i="4" s="1"/>
  <c r="G133" i="4" s="1"/>
  <c r="E134" i="4" s="1"/>
  <c r="G134" i="4" s="1"/>
  <c r="J134" i="4"/>
  <c r="G135" i="7" l="1"/>
  <c r="E136" i="7" s="1"/>
  <c r="G136" i="7" s="1"/>
  <c r="E137" i="7" s="1"/>
  <c r="G137" i="7" s="1"/>
  <c r="E138" i="7" s="1"/>
  <c r="G138" i="7" s="1"/>
  <c r="E139" i="7" s="1"/>
  <c r="G139" i="7" s="1"/>
  <c r="E140" i="7" s="1"/>
  <c r="G140" i="7" s="1"/>
  <c r="E141" i="7" s="1"/>
  <c r="G141" i="7" s="1"/>
  <c r="E142" i="7" s="1"/>
  <c r="G142" i="7" s="1"/>
  <c r="E143" i="7" s="1"/>
  <c r="G143" i="7" s="1"/>
  <c r="E144" i="7" s="1"/>
  <c r="G144" i="7" s="1"/>
  <c r="E145" i="7" s="1"/>
  <c r="G145" i="7" s="1"/>
  <c r="E146" i="7" s="1"/>
  <c r="G146" i="7" s="1"/>
  <c r="J146" i="7"/>
  <c r="K134" i="4"/>
  <c r="M134" i="4" s="1"/>
  <c r="N134" i="4" s="1"/>
  <c r="I139" i="4" s="1"/>
  <c r="M135" i="4"/>
  <c r="K135" i="4"/>
  <c r="M147" i="7" l="1"/>
  <c r="K146" i="7"/>
  <c r="K147" i="7"/>
  <c r="O134" i="4"/>
  <c r="D142" i="4"/>
  <c r="D145" i="4"/>
  <c r="D141" i="4"/>
  <c r="D138" i="4"/>
  <c r="D140" i="4"/>
  <c r="D139" i="4"/>
  <c r="D144" i="4"/>
  <c r="D136" i="4"/>
  <c r="D146" i="4"/>
  <c r="D137" i="4"/>
  <c r="D143" i="4"/>
  <c r="D135" i="4"/>
  <c r="E135" i="4" s="1"/>
  <c r="G135" i="4" s="1"/>
  <c r="D152" i="7" l="1"/>
  <c r="D157" i="7"/>
  <c r="D154" i="7"/>
  <c r="D149" i="7"/>
  <c r="D147" i="7"/>
  <c r="E147" i="7" s="1"/>
  <c r="D156" i="7"/>
  <c r="D151" i="7"/>
  <c r="D153" i="7"/>
  <c r="D148" i="7"/>
  <c r="D158" i="7"/>
  <c r="D150" i="7"/>
  <c r="D155" i="7"/>
  <c r="O146" i="7"/>
  <c r="M146" i="7"/>
  <c r="N146" i="7" s="1"/>
  <c r="I151" i="7" s="1"/>
  <c r="E136" i="4"/>
  <c r="G136" i="4" s="1"/>
  <c r="E137" i="4" s="1"/>
  <c r="G137" i="4" s="1"/>
  <c r="E138" i="4" s="1"/>
  <c r="G138" i="4" s="1"/>
  <c r="E139" i="4" s="1"/>
  <c r="G139" i="4" s="1"/>
  <c r="E140" i="4" s="1"/>
  <c r="G140" i="4" s="1"/>
  <c r="E141" i="4" s="1"/>
  <c r="G141" i="4" s="1"/>
  <c r="E142" i="4" s="1"/>
  <c r="G142" i="4" s="1"/>
  <c r="E143" i="4" s="1"/>
  <c r="G143" i="4" s="1"/>
  <c r="E144" i="4" s="1"/>
  <c r="G144" i="4" s="1"/>
  <c r="E145" i="4" s="1"/>
  <c r="G145" i="4" s="1"/>
  <c r="E146" i="4" s="1"/>
  <c r="G146" i="4" s="1"/>
  <c r="K147" i="4" s="1"/>
  <c r="J146" i="4"/>
  <c r="G147" i="7" l="1"/>
  <c r="E148" i="7" s="1"/>
  <c r="G148" i="7" s="1"/>
  <c r="E149" i="7" s="1"/>
  <c r="G149" i="7" s="1"/>
  <c r="E150" i="7" s="1"/>
  <c r="G150" i="7" s="1"/>
  <c r="E151" i="7" s="1"/>
  <c r="G151" i="7" s="1"/>
  <c r="E152" i="7" s="1"/>
  <c r="G152" i="7" s="1"/>
  <c r="E153" i="7" s="1"/>
  <c r="G153" i="7" s="1"/>
  <c r="E154" i="7" s="1"/>
  <c r="G154" i="7" s="1"/>
  <c r="E155" i="7" s="1"/>
  <c r="G155" i="7" s="1"/>
  <c r="E156" i="7" s="1"/>
  <c r="G156" i="7" s="1"/>
  <c r="E157" i="7" s="1"/>
  <c r="G157" i="7" s="1"/>
  <c r="E158" i="7" s="1"/>
  <c r="G158" i="7" s="1"/>
  <c r="J158" i="7"/>
  <c r="K146" i="4"/>
  <c r="O146" i="4" s="1"/>
  <c r="M147" i="4"/>
  <c r="D158" i="4"/>
  <c r="D150" i="4"/>
  <c r="D157" i="4"/>
  <c r="D149" i="4"/>
  <c r="D156" i="4"/>
  <c r="D148" i="4"/>
  <c r="D153" i="4"/>
  <c r="D155" i="4"/>
  <c r="D147" i="4"/>
  <c r="E147" i="4" s="1"/>
  <c r="G147" i="4" s="1"/>
  <c r="D154" i="4"/>
  <c r="D152" i="4"/>
  <c r="D151" i="4"/>
  <c r="M159" i="7" l="1"/>
  <c r="K158" i="7"/>
  <c r="K159" i="7"/>
  <c r="M146" i="4"/>
  <c r="N146" i="4" s="1"/>
  <c r="I151" i="4" s="1"/>
  <c r="J158" i="4" s="1"/>
  <c r="E148" i="4"/>
  <c r="G148" i="4" s="1"/>
  <c r="E149" i="4" s="1"/>
  <c r="G149" i="4" s="1"/>
  <c r="E150" i="4" s="1"/>
  <c r="G150" i="4" s="1"/>
  <c r="D168" i="7" l="1"/>
  <c r="D163" i="7"/>
  <c r="D165" i="7"/>
  <c r="D160" i="7"/>
  <c r="D170" i="7"/>
  <c r="D167" i="7"/>
  <c r="D162" i="7"/>
  <c r="D164" i="7"/>
  <c r="D169" i="7"/>
  <c r="D166" i="7"/>
  <c r="D161" i="7"/>
  <c r="D159" i="7"/>
  <c r="E159" i="7" s="1"/>
  <c r="M158" i="7"/>
  <c r="N158" i="7" s="1"/>
  <c r="I163" i="7" s="1"/>
  <c r="O158" i="7"/>
  <c r="E151" i="4"/>
  <c r="G151" i="4" s="1"/>
  <c r="E152" i="4" s="1"/>
  <c r="G152" i="4" s="1"/>
  <c r="E153" i="4" s="1"/>
  <c r="G153" i="4" s="1"/>
  <c r="E154" i="4" s="1"/>
  <c r="G154" i="4" s="1"/>
  <c r="E155" i="4" s="1"/>
  <c r="G155" i="4" s="1"/>
  <c r="E156" i="4" s="1"/>
  <c r="G156" i="4" s="1"/>
  <c r="E157" i="4" s="1"/>
  <c r="G157" i="4" s="1"/>
  <c r="E158" i="4" s="1"/>
  <c r="G158" i="4" s="1"/>
  <c r="K158" i="4" s="1"/>
  <c r="G159" i="7" l="1"/>
  <c r="E160" i="7" s="1"/>
  <c r="G160" i="7" s="1"/>
  <c r="E161" i="7" s="1"/>
  <c r="G161" i="7" s="1"/>
  <c r="E162" i="7" s="1"/>
  <c r="G162" i="7" s="1"/>
  <c r="E163" i="7" s="1"/>
  <c r="G163" i="7" s="1"/>
  <c r="E164" i="7" s="1"/>
  <c r="G164" i="7" s="1"/>
  <c r="E165" i="7" s="1"/>
  <c r="G165" i="7" s="1"/>
  <c r="E166" i="7" s="1"/>
  <c r="G166" i="7" s="1"/>
  <c r="E167" i="7" s="1"/>
  <c r="G167" i="7" s="1"/>
  <c r="E168" i="7" s="1"/>
  <c r="G168" i="7" s="1"/>
  <c r="E169" i="7" s="1"/>
  <c r="G169" i="7" s="1"/>
  <c r="E170" i="7" s="1"/>
  <c r="G170" i="7" s="1"/>
  <c r="J170" i="7"/>
  <c r="K159" i="4"/>
  <c r="D170" i="4" s="1"/>
  <c r="M159" i="4"/>
  <c r="O158" i="4"/>
  <c r="M158" i="4"/>
  <c r="N158" i="4" s="1"/>
  <c r="I163" i="4" s="1"/>
  <c r="M171" i="7" l="1"/>
  <c r="K170" i="7"/>
  <c r="K171" i="7"/>
  <c r="D163" i="4"/>
  <c r="D164" i="4"/>
  <c r="D167" i="4"/>
  <c r="D166" i="4"/>
  <c r="D160" i="4"/>
  <c r="D168" i="4"/>
  <c r="D161" i="4"/>
  <c r="D169" i="4"/>
  <c r="D162" i="4"/>
  <c r="D159" i="4"/>
  <c r="E159" i="4" s="1"/>
  <c r="G159" i="4" s="1"/>
  <c r="D165" i="4"/>
  <c r="D176" i="7" l="1"/>
  <c r="D181" i="7"/>
  <c r="D178" i="7"/>
  <c r="D173" i="7"/>
  <c r="D171" i="7"/>
  <c r="E171" i="7" s="1"/>
  <c r="D180" i="7"/>
  <c r="D175" i="7"/>
  <c r="D177" i="7"/>
  <c r="D172" i="7"/>
  <c r="D182" i="7"/>
  <c r="D179" i="7"/>
  <c r="D174" i="7"/>
  <c r="O170" i="7"/>
  <c r="M170" i="7"/>
  <c r="N170" i="7" s="1"/>
  <c r="I175" i="7" s="1"/>
  <c r="E160" i="4"/>
  <c r="G160" i="4" s="1"/>
  <c r="E161" i="4" s="1"/>
  <c r="G161" i="4" s="1"/>
  <c r="E162" i="4" s="1"/>
  <c r="G162" i="4" s="1"/>
  <c r="E163" i="4" s="1"/>
  <c r="G163" i="4" s="1"/>
  <c r="E164" i="4" s="1"/>
  <c r="G164" i="4" s="1"/>
  <c r="E165" i="4" s="1"/>
  <c r="G165" i="4" s="1"/>
  <c r="E166" i="4" s="1"/>
  <c r="G166" i="4" s="1"/>
  <c r="E167" i="4" s="1"/>
  <c r="G167" i="4" s="1"/>
  <c r="E168" i="4" s="1"/>
  <c r="G168" i="4" s="1"/>
  <c r="E169" i="4" s="1"/>
  <c r="G169" i="4" s="1"/>
  <c r="E170" i="4" s="1"/>
  <c r="G170" i="4" s="1"/>
  <c r="K171" i="4" s="1"/>
  <c r="J170" i="4"/>
  <c r="G171" i="7" l="1"/>
  <c r="E172" i="7" s="1"/>
  <c r="G172" i="7" s="1"/>
  <c r="E173" i="7" s="1"/>
  <c r="G173" i="7" s="1"/>
  <c r="E174" i="7" s="1"/>
  <c r="G174" i="7" s="1"/>
  <c r="E175" i="7" s="1"/>
  <c r="G175" i="7" s="1"/>
  <c r="E176" i="7" s="1"/>
  <c r="G176" i="7" s="1"/>
  <c r="E177" i="7" s="1"/>
  <c r="G177" i="7" s="1"/>
  <c r="E178" i="7" s="1"/>
  <c r="G178" i="7" s="1"/>
  <c r="E179" i="7" s="1"/>
  <c r="G179" i="7" s="1"/>
  <c r="E180" i="7" s="1"/>
  <c r="G180" i="7" s="1"/>
  <c r="E181" i="7" s="1"/>
  <c r="G181" i="7" s="1"/>
  <c r="E182" i="7" s="1"/>
  <c r="G182" i="7" s="1"/>
  <c r="J182" i="7"/>
  <c r="M171" i="4"/>
  <c r="K170" i="4"/>
  <c r="O170" i="4" s="1"/>
  <c r="D182" i="4"/>
  <c r="D174" i="4"/>
  <c r="D181" i="4"/>
  <c r="D173" i="4"/>
  <c r="D180" i="4"/>
  <c r="D172" i="4"/>
  <c r="D178" i="4"/>
  <c r="D179" i="4"/>
  <c r="D171" i="4"/>
  <c r="E171" i="4" s="1"/>
  <c r="G171" i="4" s="1"/>
  <c r="D176" i="4"/>
  <c r="D177" i="4"/>
  <c r="D175" i="4"/>
  <c r="M170" i="4" l="1"/>
  <c r="N170" i="4" s="1"/>
  <c r="I175" i="4" s="1"/>
  <c r="M183" i="7"/>
  <c r="K182" i="7"/>
  <c r="K183" i="7"/>
  <c r="E172" i="4"/>
  <c r="G172" i="4" s="1"/>
  <c r="E173" i="4" s="1"/>
  <c r="G173" i="4" s="1"/>
  <c r="E174" i="4" s="1"/>
  <c r="G174" i="4" s="1"/>
  <c r="E175" i="4" s="1"/>
  <c r="G175" i="4" s="1"/>
  <c r="E176" i="4" s="1"/>
  <c r="G176" i="4" s="1"/>
  <c r="E177" i="4" s="1"/>
  <c r="G177" i="4" s="1"/>
  <c r="E178" i="4" s="1"/>
  <c r="G178" i="4" s="1"/>
  <c r="E179" i="4" s="1"/>
  <c r="G179" i="4" s="1"/>
  <c r="E180" i="4" s="1"/>
  <c r="G180" i="4" s="1"/>
  <c r="E181" i="4" s="1"/>
  <c r="G181" i="4" s="1"/>
  <c r="E182" i="4" s="1"/>
  <c r="G182" i="4" s="1"/>
  <c r="J182" i="4"/>
  <c r="D192" i="7" l="1"/>
  <c r="D187" i="7"/>
  <c r="D189" i="7"/>
  <c r="D184" i="7"/>
  <c r="D194" i="7"/>
  <c r="D191" i="7"/>
  <c r="D186" i="7"/>
  <c r="D188" i="7"/>
  <c r="D193" i="7"/>
  <c r="D190" i="7"/>
  <c r="D185" i="7"/>
  <c r="D183" i="7"/>
  <c r="E183" i="7" s="1"/>
  <c r="M182" i="7"/>
  <c r="N182" i="7" s="1"/>
  <c r="I187" i="7" s="1"/>
  <c r="O182" i="7"/>
  <c r="K183" i="4"/>
  <c r="M183" i="4"/>
  <c r="K182" i="4"/>
  <c r="G183" i="7" l="1"/>
  <c r="E184" i="7" s="1"/>
  <c r="G184" i="7" s="1"/>
  <c r="E185" i="7" s="1"/>
  <c r="G185" i="7" s="1"/>
  <c r="E186" i="7" s="1"/>
  <c r="G186" i="7" s="1"/>
  <c r="E187" i="7" s="1"/>
  <c r="G187" i="7" s="1"/>
  <c r="E188" i="7" s="1"/>
  <c r="G188" i="7" s="1"/>
  <c r="E189" i="7" s="1"/>
  <c r="G189" i="7" s="1"/>
  <c r="E190" i="7" s="1"/>
  <c r="G190" i="7" s="1"/>
  <c r="E191" i="7" s="1"/>
  <c r="G191" i="7" s="1"/>
  <c r="E192" i="7" s="1"/>
  <c r="G192" i="7" s="1"/>
  <c r="E193" i="7" s="1"/>
  <c r="G193" i="7" s="1"/>
  <c r="E194" i="7" s="1"/>
  <c r="G194" i="7" s="1"/>
  <c r="J194" i="7"/>
  <c r="D190" i="4"/>
  <c r="D189" i="4"/>
  <c r="D193" i="4"/>
  <c r="D188" i="4"/>
  <c r="D185" i="4"/>
  <c r="D187" i="4"/>
  <c r="D194" i="4"/>
  <c r="D192" i="4"/>
  <c r="D184" i="4"/>
  <c r="D186" i="4"/>
  <c r="D191" i="4"/>
  <c r="D183" i="4"/>
  <c r="E183" i="4" s="1"/>
  <c r="G183" i="4" s="1"/>
  <c r="O182" i="4"/>
  <c r="M182" i="4"/>
  <c r="N182" i="4" s="1"/>
  <c r="I187" i="4" s="1"/>
  <c r="M195" i="7" l="1"/>
  <c r="K194" i="7"/>
  <c r="K195" i="7"/>
  <c r="E184" i="4"/>
  <c r="G184" i="4" s="1"/>
  <c r="E185" i="4" s="1"/>
  <c r="G185" i="4" s="1"/>
  <c r="E186" i="4" s="1"/>
  <c r="G186" i="4" s="1"/>
  <c r="E187" i="4" s="1"/>
  <c r="G187" i="4" s="1"/>
  <c r="E188" i="4" s="1"/>
  <c r="G188" i="4" s="1"/>
  <c r="E189" i="4" s="1"/>
  <c r="G189" i="4" s="1"/>
  <c r="E190" i="4" s="1"/>
  <c r="G190" i="4" s="1"/>
  <c r="E191" i="4" s="1"/>
  <c r="G191" i="4" s="1"/>
  <c r="E192" i="4" s="1"/>
  <c r="G192" i="4" s="1"/>
  <c r="E193" i="4" s="1"/>
  <c r="G193" i="4" s="1"/>
  <c r="E194" i="4" s="1"/>
  <c r="G194" i="4" s="1"/>
  <c r="J194" i="4"/>
  <c r="D200" i="7" l="1"/>
  <c r="D205" i="7"/>
  <c r="D202" i="7"/>
  <c r="D197" i="7"/>
  <c r="D195" i="7"/>
  <c r="E195" i="7" s="1"/>
  <c r="D204" i="7"/>
  <c r="D199" i="7"/>
  <c r="D201" i="7"/>
  <c r="D196" i="7"/>
  <c r="D206" i="7"/>
  <c r="D198" i="7"/>
  <c r="D203" i="7"/>
  <c r="O194" i="7"/>
  <c r="M194" i="7"/>
  <c r="N194" i="7" s="1"/>
  <c r="I199" i="7" s="1"/>
  <c r="K194" i="4"/>
  <c r="O194" i="4" s="1"/>
  <c r="M195" i="4"/>
  <c r="K195" i="4"/>
  <c r="G195" i="7" l="1"/>
  <c r="E196" i="7" s="1"/>
  <c r="G196" i="7" s="1"/>
  <c r="E197" i="7" s="1"/>
  <c r="G197" i="7" s="1"/>
  <c r="E198" i="7" s="1"/>
  <c r="G198" i="7" s="1"/>
  <c r="E199" i="7" s="1"/>
  <c r="G199" i="7" s="1"/>
  <c r="E200" i="7" s="1"/>
  <c r="G200" i="7" s="1"/>
  <c r="E201" i="7" s="1"/>
  <c r="G201" i="7" s="1"/>
  <c r="E202" i="7" s="1"/>
  <c r="G202" i="7" s="1"/>
  <c r="E203" i="7" s="1"/>
  <c r="G203" i="7" s="1"/>
  <c r="E204" i="7" s="1"/>
  <c r="G204" i="7" s="1"/>
  <c r="E205" i="7" s="1"/>
  <c r="G205" i="7" s="1"/>
  <c r="E206" i="7" s="1"/>
  <c r="G206" i="7" s="1"/>
  <c r="J206" i="7"/>
  <c r="D206" i="4"/>
  <c r="D198" i="4"/>
  <c r="D205" i="4"/>
  <c r="D197" i="4"/>
  <c r="D204" i="4"/>
  <c r="D196" i="4"/>
  <c r="D203" i="4"/>
  <c r="D195" i="4"/>
  <c r="E195" i="4" s="1"/>
  <c r="G195" i="4" s="1"/>
  <c r="D201" i="4"/>
  <c r="D200" i="4"/>
  <c r="D199" i="4"/>
  <c r="D202" i="4"/>
  <c r="M194" i="4"/>
  <c r="N194" i="4" s="1"/>
  <c r="I199" i="4" s="1"/>
  <c r="E196" i="4" l="1"/>
  <c r="G196" i="4" s="1"/>
  <c r="E197" i="4" s="1"/>
  <c r="G197" i="4" s="1"/>
  <c r="E198" i="4" s="1"/>
  <c r="G198" i="4" s="1"/>
  <c r="M207" i="7"/>
  <c r="K206" i="7"/>
  <c r="K207" i="7"/>
  <c r="J206" i="4"/>
  <c r="E199" i="4"/>
  <c r="G199" i="4" s="1"/>
  <c r="E200" i="4" s="1"/>
  <c r="G200" i="4" s="1"/>
  <c r="E201" i="4" s="1"/>
  <c r="G201" i="4" s="1"/>
  <c r="E202" i="4" s="1"/>
  <c r="G202" i="4" s="1"/>
  <c r="E203" i="4" s="1"/>
  <c r="G203" i="4" s="1"/>
  <c r="E204" i="4" s="1"/>
  <c r="G204" i="4" s="1"/>
  <c r="E205" i="4" s="1"/>
  <c r="G205" i="4" s="1"/>
  <c r="E206" i="4" s="1"/>
  <c r="G206" i="4" s="1"/>
  <c r="M206" i="7" l="1"/>
  <c r="N206" i="7" s="1"/>
  <c r="I211" i="7" s="1"/>
  <c r="O206" i="7"/>
  <c r="D216" i="7"/>
  <c r="D211" i="7"/>
  <c r="D213" i="7"/>
  <c r="D208" i="7"/>
  <c r="D218" i="7"/>
  <c r="D215" i="7"/>
  <c r="D210" i="7"/>
  <c r="D212" i="7"/>
  <c r="D217" i="7"/>
  <c r="D214" i="7"/>
  <c r="D209" i="7"/>
  <c r="D207" i="7"/>
  <c r="E207" i="7" s="1"/>
  <c r="M207" i="4"/>
  <c r="K207" i="4"/>
  <c r="K206" i="4"/>
  <c r="O206" i="4" s="1"/>
  <c r="G207" i="7" l="1"/>
  <c r="E208" i="7" s="1"/>
  <c r="G208" i="7" s="1"/>
  <c r="E209" i="7" s="1"/>
  <c r="G209" i="7" s="1"/>
  <c r="E210" i="7" s="1"/>
  <c r="G210" i="7" s="1"/>
  <c r="E211" i="7" s="1"/>
  <c r="G211" i="7" s="1"/>
  <c r="E212" i="7" s="1"/>
  <c r="G212" i="7" s="1"/>
  <c r="E213" i="7" s="1"/>
  <c r="G213" i="7" s="1"/>
  <c r="E214" i="7" s="1"/>
  <c r="G214" i="7" s="1"/>
  <c r="E215" i="7" s="1"/>
  <c r="G215" i="7" s="1"/>
  <c r="E216" i="7" s="1"/>
  <c r="G216" i="7" s="1"/>
  <c r="E217" i="7" s="1"/>
  <c r="G217" i="7" s="1"/>
  <c r="E218" i="7" s="1"/>
  <c r="G218" i="7" s="1"/>
  <c r="J218" i="7"/>
  <c r="D214" i="4"/>
  <c r="D209" i="4"/>
  <c r="D213" i="4"/>
  <c r="D212" i="4"/>
  <c r="D210" i="4"/>
  <c r="D217" i="4"/>
  <c r="D211" i="4"/>
  <c r="D216" i="4"/>
  <c r="D208" i="4"/>
  <c r="D218" i="4"/>
  <c r="D215" i="4"/>
  <c r="D207" i="4"/>
  <c r="E207" i="4" s="1"/>
  <c r="G207" i="4" s="1"/>
  <c r="M206" i="4"/>
  <c r="N206" i="4" s="1"/>
  <c r="I211" i="4" s="1"/>
  <c r="M219" i="7" l="1"/>
  <c r="K218" i="7"/>
  <c r="K219" i="7"/>
  <c r="E208" i="4"/>
  <c r="G208" i="4" s="1"/>
  <c r="E209" i="4" s="1"/>
  <c r="G209" i="4" s="1"/>
  <c r="E210" i="4" s="1"/>
  <c r="G210" i="4" s="1"/>
  <c r="E211" i="4" s="1"/>
  <c r="G211" i="4" s="1"/>
  <c r="E212" i="4" s="1"/>
  <c r="G212" i="4" s="1"/>
  <c r="E213" i="4" s="1"/>
  <c r="G213" i="4" s="1"/>
  <c r="E214" i="4" s="1"/>
  <c r="G214" i="4" s="1"/>
  <c r="E215" i="4" s="1"/>
  <c r="G215" i="4" s="1"/>
  <c r="E216" i="4" s="1"/>
  <c r="G216" i="4" s="1"/>
  <c r="E217" i="4" s="1"/>
  <c r="G217" i="4" s="1"/>
  <c r="E218" i="4" s="1"/>
  <c r="G218" i="4" s="1"/>
  <c r="J218" i="4"/>
  <c r="D224" i="7" l="1"/>
  <c r="D229" i="7"/>
  <c r="D226" i="7"/>
  <c r="D221" i="7"/>
  <c r="D219" i="7"/>
  <c r="E219" i="7" s="1"/>
  <c r="D228" i="7"/>
  <c r="D223" i="7"/>
  <c r="D225" i="7"/>
  <c r="D220" i="7"/>
  <c r="D230" i="7"/>
  <c r="D227" i="7"/>
  <c r="D222" i="7"/>
  <c r="O218" i="7"/>
  <c r="M218" i="7"/>
  <c r="N218" i="7" s="1"/>
  <c r="I223" i="7" s="1"/>
  <c r="M219" i="4"/>
  <c r="K219" i="4"/>
  <c r="K218" i="4"/>
  <c r="M218" i="4" s="1"/>
  <c r="N218" i="4" s="1"/>
  <c r="I223" i="4" s="1"/>
  <c r="G219" i="7" l="1"/>
  <c r="E220" i="7" s="1"/>
  <c r="G220" i="7" s="1"/>
  <c r="E221" i="7" s="1"/>
  <c r="G221" i="7" s="1"/>
  <c r="E222" i="7" s="1"/>
  <c r="G222" i="7" s="1"/>
  <c r="E223" i="7" s="1"/>
  <c r="G223" i="7" s="1"/>
  <c r="E224" i="7" s="1"/>
  <c r="G224" i="7" s="1"/>
  <c r="E225" i="7" s="1"/>
  <c r="G225" i="7" s="1"/>
  <c r="E226" i="7" s="1"/>
  <c r="G226" i="7" s="1"/>
  <c r="E227" i="7" s="1"/>
  <c r="G227" i="7" s="1"/>
  <c r="E228" i="7" s="1"/>
  <c r="G228" i="7" s="1"/>
  <c r="E229" i="7" s="1"/>
  <c r="G229" i="7" s="1"/>
  <c r="E230" i="7" s="1"/>
  <c r="G230" i="7" s="1"/>
  <c r="J230" i="7"/>
  <c r="D230" i="4"/>
  <c r="D222" i="4"/>
  <c r="D226" i="4"/>
  <c r="D229" i="4"/>
  <c r="D221" i="4"/>
  <c r="D228" i="4"/>
  <c r="D220" i="4"/>
  <c r="D227" i="4"/>
  <c r="D219" i="4"/>
  <c r="E219" i="4" s="1"/>
  <c r="G219" i="4" s="1"/>
  <c r="D224" i="4"/>
  <c r="D223" i="4"/>
  <c r="D225" i="4"/>
  <c r="O218" i="4"/>
  <c r="M231" i="7" l="1"/>
  <c r="K230" i="7"/>
  <c r="K231" i="7"/>
  <c r="E220" i="4"/>
  <c r="G220" i="4" s="1"/>
  <c r="E221" i="4" s="1"/>
  <c r="G221" i="4" s="1"/>
  <c r="E222" i="4" s="1"/>
  <c r="G222" i="4" s="1"/>
  <c r="E223" i="4" s="1"/>
  <c r="G223" i="4" s="1"/>
  <c r="E224" i="4" s="1"/>
  <c r="G224" i="4" s="1"/>
  <c r="E225" i="4" s="1"/>
  <c r="G225" i="4" s="1"/>
  <c r="E226" i="4" s="1"/>
  <c r="G226" i="4" s="1"/>
  <c r="E227" i="4" s="1"/>
  <c r="G227" i="4" s="1"/>
  <c r="E228" i="4" s="1"/>
  <c r="G228" i="4" s="1"/>
  <c r="E229" i="4" s="1"/>
  <c r="G229" i="4" s="1"/>
  <c r="E230" i="4" s="1"/>
  <c r="G230" i="4" s="1"/>
  <c r="K231" i="4" s="1"/>
  <c r="J230" i="4"/>
  <c r="M230" i="7" l="1"/>
  <c r="N230" i="7" s="1"/>
  <c r="I235" i="7" s="1"/>
  <c r="O230" i="7"/>
  <c r="D240" i="7"/>
  <c r="D235" i="7"/>
  <c r="D237" i="7"/>
  <c r="D232" i="7"/>
  <c r="D242" i="7"/>
  <c r="D239" i="7"/>
  <c r="D234" i="7"/>
  <c r="D236" i="7"/>
  <c r="D241" i="7"/>
  <c r="D238" i="7"/>
  <c r="D233" i="7"/>
  <c r="D231" i="7"/>
  <c r="E231" i="7" s="1"/>
  <c r="M231" i="4"/>
  <c r="K230" i="4"/>
  <c r="D238" i="4"/>
  <c r="D237" i="4"/>
  <c r="D234" i="4"/>
  <c r="D236" i="4"/>
  <c r="D235" i="4"/>
  <c r="D242" i="4"/>
  <c r="D233" i="4"/>
  <c r="D240" i="4"/>
  <c r="D232" i="4"/>
  <c r="D241" i="4"/>
  <c r="D239" i="4"/>
  <c r="D231" i="4"/>
  <c r="E231" i="4" s="1"/>
  <c r="G231" i="7" l="1"/>
  <c r="E232" i="7" s="1"/>
  <c r="G232" i="7" s="1"/>
  <c r="E233" i="7" s="1"/>
  <c r="G233" i="7" s="1"/>
  <c r="E234" i="7" s="1"/>
  <c r="G234" i="7" s="1"/>
  <c r="E235" i="7" s="1"/>
  <c r="G235" i="7" s="1"/>
  <c r="E236" i="7" s="1"/>
  <c r="G236" i="7" s="1"/>
  <c r="E237" i="7" s="1"/>
  <c r="G237" i="7" s="1"/>
  <c r="E238" i="7" s="1"/>
  <c r="G238" i="7" s="1"/>
  <c r="E239" i="7" s="1"/>
  <c r="G239" i="7" s="1"/>
  <c r="E240" i="7" s="1"/>
  <c r="G240" i="7" s="1"/>
  <c r="E241" i="7" s="1"/>
  <c r="G241" i="7" s="1"/>
  <c r="E242" i="7" s="1"/>
  <c r="G242" i="7" s="1"/>
  <c r="J242" i="7"/>
  <c r="G231" i="4"/>
  <c r="E232" i="4" s="1"/>
  <c r="G232" i="4" s="1"/>
  <c r="E233" i="4" s="1"/>
  <c r="G233" i="4" s="1"/>
  <c r="E234" i="4" s="1"/>
  <c r="G234" i="4" s="1"/>
  <c r="M230" i="4"/>
  <c r="N230" i="4" s="1"/>
  <c r="I235" i="4" s="1"/>
  <c r="J242" i="4" s="1"/>
  <c r="O230" i="4"/>
  <c r="M243" i="7" l="1"/>
  <c r="K242" i="7"/>
  <c r="K243" i="7"/>
  <c r="E235" i="4"/>
  <c r="G235" i="4" s="1"/>
  <c r="E236" i="4" s="1"/>
  <c r="G236" i="4" s="1"/>
  <c r="E237" i="4" s="1"/>
  <c r="G237" i="4" s="1"/>
  <c r="E238" i="4" s="1"/>
  <c r="G238" i="4" s="1"/>
  <c r="E239" i="4" s="1"/>
  <c r="G239" i="4" s="1"/>
  <c r="E240" i="4" s="1"/>
  <c r="G240" i="4" s="1"/>
  <c r="E241" i="4" s="1"/>
  <c r="G241" i="4" s="1"/>
  <c r="E242" i="4" s="1"/>
  <c r="G242" i="4" s="1"/>
  <c r="D248" i="7" l="1"/>
  <c r="D253" i="7"/>
  <c r="D250" i="7"/>
  <c r="D245" i="7"/>
  <c r="D243" i="7"/>
  <c r="E243" i="7" s="1"/>
  <c r="D252" i="7"/>
  <c r="D247" i="7"/>
  <c r="D249" i="7"/>
  <c r="D244" i="7"/>
  <c r="D254" i="7"/>
  <c r="D251" i="7"/>
  <c r="D246" i="7"/>
  <c r="O242" i="7"/>
  <c r="M242" i="7"/>
  <c r="N242" i="7" s="1"/>
  <c r="I247" i="7" s="1"/>
  <c r="K243" i="4"/>
  <c r="M243" i="4"/>
  <c r="K242" i="4"/>
  <c r="G243" i="7" l="1"/>
  <c r="E244" i="7" s="1"/>
  <c r="G244" i="7" s="1"/>
  <c r="E245" i="7" s="1"/>
  <c r="G245" i="7" s="1"/>
  <c r="E246" i="7" s="1"/>
  <c r="G246" i="7" s="1"/>
  <c r="E247" i="7" s="1"/>
  <c r="G247" i="7" s="1"/>
  <c r="E248" i="7" s="1"/>
  <c r="G248" i="7" s="1"/>
  <c r="E249" i="7" s="1"/>
  <c r="G249" i="7" s="1"/>
  <c r="E250" i="7" s="1"/>
  <c r="G250" i="7" s="1"/>
  <c r="E251" i="7" s="1"/>
  <c r="G251" i="7" s="1"/>
  <c r="E252" i="7" s="1"/>
  <c r="G252" i="7" s="1"/>
  <c r="E253" i="7" s="1"/>
  <c r="G253" i="7" s="1"/>
  <c r="E254" i="7" s="1"/>
  <c r="G254" i="7" s="1"/>
  <c r="K254" i="7" s="1"/>
  <c r="J254" i="7"/>
  <c r="O242" i="4"/>
  <c r="M242" i="4"/>
  <c r="N242" i="4" s="1"/>
  <c r="I247" i="4" s="1"/>
  <c r="D254" i="4"/>
  <c r="D246" i="4"/>
  <c r="D253" i="4"/>
  <c r="D245" i="4"/>
  <c r="D252" i="4"/>
  <c r="D244" i="4"/>
  <c r="D251" i="4"/>
  <c r="D243" i="4"/>
  <c r="E243" i="4" s="1"/>
  <c r="G243" i="4" s="1"/>
  <c r="D250" i="4"/>
  <c r="D249" i="4"/>
  <c r="D248" i="4"/>
  <c r="D247" i="4"/>
  <c r="O254" i="7" l="1"/>
  <c r="M254" i="7"/>
  <c r="N254" i="7" s="1"/>
  <c r="E244" i="4"/>
  <c r="G244" i="4" s="1"/>
  <c r="E245" i="4" s="1"/>
  <c r="G245" i="4" s="1"/>
  <c r="E246" i="4" s="1"/>
  <c r="G246" i="4" s="1"/>
  <c r="E247" i="4" s="1"/>
  <c r="G247" i="4" s="1"/>
  <c r="E248" i="4" s="1"/>
  <c r="G248" i="4" s="1"/>
  <c r="E249" i="4" s="1"/>
  <c r="G249" i="4" s="1"/>
  <c r="E250" i="4" s="1"/>
  <c r="G250" i="4" s="1"/>
  <c r="E251" i="4" s="1"/>
  <c r="G251" i="4" s="1"/>
  <c r="E252" i="4" s="1"/>
  <c r="G252" i="4" s="1"/>
  <c r="E253" i="4" s="1"/>
  <c r="G253" i="4" s="1"/>
  <c r="E254" i="4" s="1"/>
  <c r="G254" i="4" s="1"/>
  <c r="J254" i="4"/>
  <c r="K254" i="4" l="1"/>
  <c r="O254" i="4" s="1"/>
  <c r="M254" i="4" l="1"/>
  <c r="N254" i="4" s="1"/>
</calcChain>
</file>

<file path=xl/sharedStrings.xml><?xml version="1.0" encoding="utf-8"?>
<sst xmlns="http://schemas.openxmlformats.org/spreadsheetml/2006/main" count="50" uniqueCount="38">
  <si>
    <t>[전업투자]</t>
    <phoneticPr fontId="1" type="noConversion"/>
  </si>
  <si>
    <t>[개인연금계좌 계시 1억 추정]</t>
    <phoneticPr fontId="1" type="noConversion"/>
  </si>
  <si>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</si>
  <si>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</si>
  <si>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</si>
  <si>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</si>
  <si>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</si>
  <si>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</si>
  <si>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</si>
  <si>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</si>
  <si>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</si>
  <si>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</si>
  <si>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</si>
  <si>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</si>
  <si>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</si>
  <si>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용돈A</t>
    <phoneticPr fontId="1" type="noConversion"/>
  </si>
  <si>
    <t>용돈B</t>
    <phoneticPr fontId="1" type="noConversion"/>
  </si>
  <si>
    <t>합계</t>
    <phoneticPr fontId="1" type="noConversion"/>
  </si>
  <si>
    <t>생활패턴A</t>
    <phoneticPr fontId="1" type="noConversion"/>
  </si>
  <si>
    <t>생활패턴B</t>
    <phoneticPr fontId="1" type="noConversion"/>
  </si>
  <si>
    <t>배당금</t>
    <phoneticPr fontId="1" type="noConversion"/>
  </si>
  <si>
    <t>원금</t>
    <phoneticPr fontId="1" type="noConversion"/>
  </si>
  <si>
    <t>목표수익율</t>
    <phoneticPr fontId="1" type="noConversion"/>
  </si>
  <si>
    <t>목표금</t>
    <phoneticPr fontId="1" type="noConversion"/>
  </si>
  <si>
    <t>기준</t>
    <phoneticPr fontId="1" type="noConversion"/>
  </si>
  <si>
    <t>합산금액</t>
    <phoneticPr fontId="1" type="noConversion"/>
  </si>
  <si>
    <t>차감금</t>
    <phoneticPr fontId="1" type="noConversion"/>
  </si>
  <si>
    <t>생활패턴C</t>
    <phoneticPr fontId="1" type="noConversion"/>
  </si>
  <si>
    <t>생활패턴D</t>
    <phoneticPr fontId="1" type="noConversion"/>
  </si>
  <si>
    <t>생활패턴E</t>
    <phoneticPr fontId="1" type="noConversion"/>
  </si>
  <si>
    <t>생활패턴F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</si>
  <si>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</si>
  <si>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</si>
  <si>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</si>
  <si>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8월 현재 매매법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</si>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</sst>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₩&quot;#,##0"/>
    <numFmt numFmtId="177" formatCode="&quot;₩&quot;#,##0_);[Red]\(&quot;₩&quot;#,##0\)"/>
    <numFmt numFmtId="178" formatCode="&quot;₩&quot;#,##0.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8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0" fillId="4" borderId="1" xfId="0" applyFill="1" applyBorder="1">
      <alignment vertical="center"/>
    </xf>
    <xf numFmtId="176" fontId="0" fillId="4" borderId="1" xfId="0" applyNumberFormat="1" applyFill="1" applyBorder="1">
      <alignment vertical="center"/>
    </xf>
    <xf numFmtId="177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6" fontId="0" fillId="5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77" fontId="2" fillId="4" borderId="1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5" borderId="1" xfId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4"/>
  <sheetViews>
    <sheetView topLeftCell="A118" workbookViewId="0">
      <selection activeCell="I27" sqref="I27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2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18536343.815343726</v>
      </c>
      <c r="F15" s="8">
        <v>1.7999999999999999E-2</v>
      </c>
      <c r="G15" s="9">
        <f xml:space="preserve"> (E15 * F15) + E15</f>
        <v>18869998.004019912</v>
      </c>
      <c r="H15" s="9"/>
      <c r="I15" s="10">
        <v>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22603562.912892506</v>
      </c>
      <c r="F16" s="8">
        <v>1.7999999999999999E-2</v>
      </c>
      <c r="G16" s="9">
        <f xml:space="preserve"> (E16 * F16) + E16</f>
        <v>23010427.045324571</v>
      </c>
      <c r="H16" s="9"/>
      <c r="I16" s="10">
        <v>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3733564.9088725941</v>
      </c>
      <c r="E17" s="9">
        <f t="shared" si="2"/>
        <v>26743991.954197165</v>
      </c>
      <c r="F17" s="8">
        <v>1.7999999999999999E-2</v>
      </c>
      <c r="G17" s="9">
        <f xml:space="preserve"> (E17 * F17) + E17</f>
        <v>27225383.809372712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3733564.9088725941</v>
      </c>
      <c r="E18" s="9">
        <f t="shared" si="2"/>
        <v>30958948.718245305</v>
      </c>
      <c r="F18" s="8">
        <v>1.7999999999999999E-2</v>
      </c>
      <c r="G18" s="9">
        <f t="shared" ref="G18:G26" si="3" xml:space="preserve"> (E18 * F18) + E18</f>
        <v>31516209.79517372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3733564.9088725941</v>
      </c>
      <c r="E19" s="9">
        <f t="shared" si="2"/>
        <v>34731038.413975552</v>
      </c>
      <c r="F19" s="8">
        <v>1.7999999999999999E-2</v>
      </c>
      <c r="G19" s="9">
        <f t="shared" si="3"/>
        <v>35356197.105427109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3733564.9088725941</v>
      </c>
      <c r="E20" s="9">
        <f t="shared" si="2"/>
        <v>39089762.014299706</v>
      </c>
      <c r="F20" s="8">
        <v>1.7999999999999999E-2</v>
      </c>
      <c r="G20" s="9">
        <f t="shared" si="3"/>
        <v>39793377.730557099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3733564.9088725941</v>
      </c>
      <c r="E21" s="9">
        <f t="shared" si="2"/>
        <v>43526942.639429696</v>
      </c>
      <c r="F21" s="8">
        <v>1.7999999999999999E-2</v>
      </c>
      <c r="G21" s="9">
        <f t="shared" si="3"/>
        <v>44310427.606939428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3733564.9088725941</v>
      </c>
      <c r="E22" s="9">
        <f t="shared" si="2"/>
        <v>48043992.515812024</v>
      </c>
      <c r="F22" s="8">
        <v>1.7999999999999999E-2</v>
      </c>
      <c r="G22" s="9">
        <f t="shared" si="3"/>
        <v>48908784.381096639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3733564.9088725941</v>
      </c>
      <c r="E23" s="9">
        <f t="shared" si="2"/>
        <v>52642349.289969236</v>
      </c>
      <c r="F23" s="8">
        <v>1.7999999999999999E-2</v>
      </c>
      <c r="G23" s="9">
        <f t="shared" si="3"/>
        <v>53589911.577188686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3733564.9088725941</v>
      </c>
      <c r="E24" s="9">
        <f t="shared" si="2"/>
        <v>57323476.486061282</v>
      </c>
      <c r="F24" s="8">
        <v>1.7999999999999999E-2</v>
      </c>
      <c r="G24" s="9">
        <f t="shared" si="3"/>
        <v>58355299.062810384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3733564.9088725941</v>
      </c>
      <c r="E25" s="9">
        <f t="shared" si="2"/>
        <v>62088863.971682981</v>
      </c>
      <c r="F25" s="8">
        <v>1.7999999999999999E-2</v>
      </c>
      <c r="G25" s="9">
        <f t="shared" si="3"/>
        <v>63206463.523173273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3733564.9088725941</v>
      </c>
      <c r="E26" s="19">
        <f t="shared" si="2"/>
        <v>16940028.43204587</v>
      </c>
      <c r="F26" s="18">
        <v>1.7999999999999999E-2</v>
      </c>
      <c r="G26" s="19">
        <f t="shared" si="3"/>
        <v>17244948.943822697</v>
      </c>
      <c r="H26" s="19"/>
      <c r="I26" s="20">
        <v>50000000</v>
      </c>
      <c r="J26" s="19">
        <f xml:space="preserve"> (E15 + SUM(D16:D26)) - SUM(I15:I26)</f>
        <v>9086821.5228715017</v>
      </c>
      <c r="K26" s="19">
        <f xml:space="preserve"> G26 - J26</f>
        <v>8158127.4209511951</v>
      </c>
      <c r="L26" s="18">
        <v>0.84</v>
      </c>
      <c r="M26" s="19">
        <f xml:space="preserve"> K26 * L26</f>
        <v>6852827.0335990032</v>
      </c>
      <c r="N26" s="19">
        <f xml:space="preserve"> K26 - M26</f>
        <v>1305300.3873521918</v>
      </c>
      <c r="O26" s="18">
        <f xml:space="preserve"> K26 / J26 * 100</f>
        <v>89.779769531262545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3218539.5393259455</v>
      </c>
      <c r="E27" s="9">
        <f xml:space="preserve"> (G26 / 2) + D27 - I27</f>
        <v>11841014.011237293</v>
      </c>
      <c r="F27" s="8">
        <v>1.7999999999999999E-2</v>
      </c>
      <c r="G27" s="9">
        <f xml:space="preserve"> (E27 * F27) + E27</f>
        <v>12054152.263439564</v>
      </c>
      <c r="H27" s="9"/>
      <c r="I27" s="10">
        <v>0</v>
      </c>
      <c r="K27" s="11">
        <f xml:space="preserve"> (G26 / 2 / 12) +2500000</f>
        <v>3218539.5393259455</v>
      </c>
      <c r="M27" s="9">
        <f xml:space="preserve"> (G26 / 2 )</f>
        <v>8622474.4719113484</v>
      </c>
      <c r="P27" s="9"/>
    </row>
    <row r="28" spans="1:16" s="8" customFormat="1" x14ac:dyDescent="0.3">
      <c r="B28" s="36"/>
      <c r="C28" s="8">
        <v>2</v>
      </c>
      <c r="D28" s="9">
        <f>K27</f>
        <v>3218539.5393259455</v>
      </c>
      <c r="E28" s="9">
        <f t="shared" ref="E28:E38" si="4" xml:space="preserve"> G27 + D28 - I28</f>
        <v>15272691.802765509</v>
      </c>
      <c r="F28" s="8">
        <v>1.7999999999999999E-2</v>
      </c>
      <c r="G28" s="9">
        <f xml:space="preserve"> (E28 * F28) + E28</f>
        <v>15547600.255215289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3218539.5393259455</v>
      </c>
      <c r="E29" s="9">
        <f t="shared" si="4"/>
        <v>18766139.794541236</v>
      </c>
      <c r="F29" s="8">
        <v>1.7999999999999999E-2</v>
      </c>
      <c r="G29" s="9">
        <f xml:space="preserve"> (E29 * F29) + E29</f>
        <v>19103930.31084298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3218539.5393259455</v>
      </c>
      <c r="E30" s="9">
        <f t="shared" si="4"/>
        <v>22322469.850168925</v>
      </c>
      <c r="F30" s="8">
        <v>1.7999999999999999E-2</v>
      </c>
      <c r="G30" s="9">
        <f t="shared" ref="G30:G93" si="5" xml:space="preserve"> (E30 * F30) + E30</f>
        <v>22724274.307471965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3218539.5393259455</v>
      </c>
      <c r="E31" s="9">
        <f t="shared" si="4"/>
        <v>24637513.459445719</v>
      </c>
      <c r="F31" s="8">
        <v>1.7999999999999999E-2</v>
      </c>
      <c r="G31" s="9">
        <f t="shared" si="5"/>
        <v>25080988.701715741</v>
      </c>
      <c r="H31" s="9"/>
      <c r="I31" s="10">
        <f xml:space="preserve"> N26</f>
        <v>1305300.3873521918</v>
      </c>
      <c r="P31" s="9"/>
    </row>
    <row r="32" spans="1:16" s="8" customFormat="1" x14ac:dyDescent="0.3">
      <c r="B32" s="36"/>
      <c r="C32" s="8">
        <v>6</v>
      </c>
      <c r="D32" s="9">
        <f>K27</f>
        <v>3218539.5393259455</v>
      </c>
      <c r="E32" s="9">
        <f t="shared" si="4"/>
        <v>28299528.241041686</v>
      </c>
      <c r="F32" s="8">
        <v>1.7999999999999999E-2</v>
      </c>
      <c r="G32" s="9">
        <f t="shared" si="5"/>
        <v>28808919.749380436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3218539.5393259455</v>
      </c>
      <c r="E33" s="9">
        <f t="shared" si="4"/>
        <v>32027459.288706381</v>
      </c>
      <c r="F33" s="8">
        <v>1.7999999999999999E-2</v>
      </c>
      <c r="G33" s="9">
        <f t="shared" si="5"/>
        <v>32603953.555903096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3218539.5393259455</v>
      </c>
      <c r="E34" s="9">
        <f t="shared" si="4"/>
        <v>35822493.095229045</v>
      </c>
      <c r="F34" s="8">
        <v>1.7999999999999999E-2</v>
      </c>
      <c r="G34" s="9">
        <f t="shared" si="5"/>
        <v>36467297.970943168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3218539.5393259455</v>
      </c>
      <c r="E35" s="9">
        <f t="shared" si="4"/>
        <v>39685837.510269113</v>
      </c>
      <c r="F35" s="8">
        <v>1.7999999999999999E-2</v>
      </c>
      <c r="G35" s="9">
        <f t="shared" si="5"/>
        <v>40400182.585453957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3218539.5393259455</v>
      </c>
      <c r="E36" s="9">
        <f t="shared" si="4"/>
        <v>43618722.124779902</v>
      </c>
      <c r="F36" s="8">
        <v>1.7999999999999999E-2</v>
      </c>
      <c r="G36" s="9">
        <f t="shared" si="5"/>
        <v>44403859.123025939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3218539.5393259455</v>
      </c>
      <c r="E37" s="9">
        <f t="shared" si="4"/>
        <v>47622398.662351884</v>
      </c>
      <c r="F37" s="8">
        <v>1.7999999999999999E-2</v>
      </c>
      <c r="G37" s="9">
        <f t="shared" si="5"/>
        <v>48479601.838274218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3218539.5393259455</v>
      </c>
      <c r="E38" s="19">
        <f t="shared" si="4"/>
        <v>51698141.377600163</v>
      </c>
      <c r="F38" s="18">
        <v>1.7999999999999999E-2</v>
      </c>
      <c r="G38" s="19">
        <f t="shared" si="5"/>
        <v>52628707.922396965</v>
      </c>
      <c r="H38" s="19"/>
      <c r="I38" s="20">
        <v>0</v>
      </c>
      <c r="J38" s="19">
        <f xml:space="preserve"> (E27 + SUM(D28:D38)) - SUM(I27:I38)</f>
        <v>45939648.556470506</v>
      </c>
      <c r="K38" s="19">
        <f xml:space="preserve"> G38 - J38</f>
        <v>6689059.3659264594</v>
      </c>
      <c r="L38" s="18">
        <v>0.84</v>
      </c>
      <c r="M38" s="19">
        <f xml:space="preserve"> K38 * L38</f>
        <v>5618809.8673782256</v>
      </c>
      <c r="N38" s="19">
        <f xml:space="preserve"> K38 - M38</f>
        <v>1070249.4985482339</v>
      </c>
      <c r="O38" s="18">
        <f xml:space="preserve"> K38 / J38 * 100</f>
        <v>14.560536652134051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4692862.8300998732</v>
      </c>
      <c r="E39" s="9">
        <f xml:space="preserve"> (G38 / 2) + D39 - I39</f>
        <v>31007216.791298356</v>
      </c>
      <c r="F39" s="8">
        <v>1.7999999999999999E-2</v>
      </c>
      <c r="G39" s="9">
        <f t="shared" si="5"/>
        <v>31565346.693541728</v>
      </c>
      <c r="H39" s="9"/>
      <c r="I39" s="10">
        <v>0</v>
      </c>
      <c r="K39" s="11">
        <f xml:space="preserve"> ((G38 - I39) / 2 / 12) +2500000</f>
        <v>4692862.8300998732</v>
      </c>
      <c r="M39" s="9">
        <f xml:space="preserve"> (G38 / 2 )</f>
        <v>26314353.961198483</v>
      </c>
      <c r="P39" s="9"/>
    </row>
    <row r="40" spans="1:16" s="8" customFormat="1" x14ac:dyDescent="0.3">
      <c r="B40" s="36"/>
      <c r="C40" s="8">
        <v>2</v>
      </c>
      <c r="D40" s="9">
        <f>K39</f>
        <v>4692862.8300998732</v>
      </c>
      <c r="E40" s="9">
        <f t="shared" ref="E40:E50" si="6" xml:space="preserve"> G39 + D40 - I40</f>
        <v>36258209.523641601</v>
      </c>
      <c r="F40" s="8">
        <v>1.7999999999999999E-2</v>
      </c>
      <c r="G40" s="9">
        <f t="shared" si="5"/>
        <v>36910857.295067146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4692862.8300998732</v>
      </c>
      <c r="E41" s="9">
        <f t="shared" si="6"/>
        <v>41603720.12516702</v>
      </c>
      <c r="F41" s="8">
        <v>1.7999999999999999E-2</v>
      </c>
      <c r="G41" s="9">
        <f t="shared" si="5"/>
        <v>42352587.087420024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4692862.8300998732</v>
      </c>
      <c r="E42" s="9">
        <f t="shared" si="6"/>
        <v>47045449.917519897</v>
      </c>
      <c r="F42" s="8">
        <v>1.7999999999999999E-2</v>
      </c>
      <c r="G42" s="9">
        <f t="shared" si="5"/>
        <v>47892268.016035259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4692862.8300998732</v>
      </c>
      <c r="E43" s="9">
        <f t="shared" si="6"/>
        <v>51514881.3475869</v>
      </c>
      <c r="F43" s="8">
        <v>1.7999999999999999E-2</v>
      </c>
      <c r="G43" s="9">
        <f t="shared" si="5"/>
        <v>52442149.211843461</v>
      </c>
      <c r="H43" s="9"/>
      <c r="I43" s="10">
        <f xml:space="preserve"> N38</f>
        <v>1070249.4985482339</v>
      </c>
      <c r="P43" s="9"/>
    </row>
    <row r="44" spans="1:16" s="8" customFormat="1" x14ac:dyDescent="0.3">
      <c r="B44" s="36"/>
      <c r="C44" s="8">
        <v>6</v>
      </c>
      <c r="D44" s="9">
        <f>K39</f>
        <v>4692862.8300998732</v>
      </c>
      <c r="E44" s="9">
        <f t="shared" si="6"/>
        <v>57135012.041943334</v>
      </c>
      <c r="F44" s="8">
        <v>1.7999999999999999E-2</v>
      </c>
      <c r="G44" s="9">
        <f t="shared" si="5"/>
        <v>58163442.258698314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4692862.8300998732</v>
      </c>
      <c r="E45" s="9">
        <f t="shared" si="6"/>
        <v>62856305.088798188</v>
      </c>
      <c r="F45" s="8">
        <v>1.7999999999999999E-2</v>
      </c>
      <c r="G45" s="9">
        <f t="shared" si="5"/>
        <v>63987718.580396555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4692862.8300998732</v>
      </c>
      <c r="E46" s="9">
        <f t="shared" si="6"/>
        <v>68680581.410496429</v>
      </c>
      <c r="F46" s="8">
        <v>1.7999999999999999E-2</v>
      </c>
      <c r="G46" s="9">
        <f t="shared" si="5"/>
        <v>69916831.875885367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4692862.8300998732</v>
      </c>
      <c r="E47" s="9">
        <f t="shared" si="6"/>
        <v>74609694.705985248</v>
      </c>
      <c r="F47" s="8">
        <v>1.7999999999999999E-2</v>
      </c>
      <c r="G47" s="9">
        <f t="shared" si="5"/>
        <v>75952669.210692987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4692862.8300998732</v>
      </c>
      <c r="E48" s="9">
        <f t="shared" si="6"/>
        <v>80645532.040792853</v>
      </c>
      <c r="F48" s="8">
        <v>1.7999999999999999E-2</v>
      </c>
      <c r="G48" s="9">
        <f t="shared" si="5"/>
        <v>82097151.617527127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4692862.8300998732</v>
      </c>
      <c r="E49" s="9">
        <f t="shared" si="6"/>
        <v>86790014.447627008</v>
      </c>
      <c r="F49" s="8">
        <v>1.7999999999999999E-2</v>
      </c>
      <c r="G49" s="9">
        <f t="shared" si="5"/>
        <v>88352234.707684293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4692862.8300998732</v>
      </c>
      <c r="E50" s="19">
        <f t="shared" si="6"/>
        <v>93045097.537784159</v>
      </c>
      <c r="F50" s="18">
        <v>1.7999999999999999E-2</v>
      </c>
      <c r="G50" s="19">
        <f t="shared" si="5"/>
        <v>94719909.293464273</v>
      </c>
      <c r="H50" s="19"/>
      <c r="I50" s="10">
        <v>0</v>
      </c>
      <c r="J50" s="19">
        <f xml:space="preserve"> (E39 + SUM(D40:D50)) - SUM(I40:I50)</f>
        <v>81558458.423848718</v>
      </c>
      <c r="K50" s="19">
        <f xml:space="preserve"> G50 - J50</f>
        <v>13161450.869615555</v>
      </c>
      <c r="L50" s="18">
        <v>0.84</v>
      </c>
      <c r="M50" s="19">
        <f xml:space="preserve"> K50 * L50</f>
        <v>11055618.730477065</v>
      </c>
      <c r="N50" s="19">
        <f xml:space="preserve"> K50 - M50</f>
        <v>2105832.13913849</v>
      </c>
      <c r="O50" s="18">
        <f xml:space="preserve"> K50 / J50 * 100</f>
        <v>16.137444385249662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6446662.8872276787</v>
      </c>
      <c r="E51" s="9">
        <f xml:space="preserve"> (G50 / 2) + D51 - I51</f>
        <v>53806617.533959813</v>
      </c>
      <c r="F51" s="8">
        <v>1.7999999999999999E-2</v>
      </c>
      <c r="G51" s="9">
        <f t="shared" si="5"/>
        <v>54775136.649571091</v>
      </c>
      <c r="H51" s="9"/>
      <c r="I51" s="10">
        <v>0</v>
      </c>
      <c r="K51" s="11">
        <f xml:space="preserve"> ((G50 - I51) / 2 / 12) +2500000</f>
        <v>6446662.8872276787</v>
      </c>
      <c r="M51" s="9">
        <f xml:space="preserve"> (G50 / 2 )</f>
        <v>47359954.646732137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6446662.8872276787</v>
      </c>
      <c r="E52" s="9">
        <f t="shared" ref="E52:E62" si="7" xml:space="preserve"> G51 + D52 - I52</f>
        <v>61221799.536798768</v>
      </c>
      <c r="F52" s="8">
        <v>1.7999999999999999E-2</v>
      </c>
      <c r="G52" s="9">
        <f t="shared" si="5"/>
        <v>62323791.928461142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6446662.8872276787</v>
      </c>
      <c r="E53" s="9">
        <f t="shared" si="7"/>
        <v>68770454.815688819</v>
      </c>
      <c r="F53" s="8">
        <v>1.7999999999999999E-2</v>
      </c>
      <c r="G53" s="9">
        <f t="shared" si="5"/>
        <v>70008323.002371222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6446662.8872276787</v>
      </c>
      <c r="E54" s="9">
        <f t="shared" si="7"/>
        <v>76454985.889598906</v>
      </c>
      <c r="F54" s="8">
        <v>1.7999999999999999E-2</v>
      </c>
      <c r="G54" s="9">
        <f t="shared" si="5"/>
        <v>77831175.635611683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6446662.8872276787</v>
      </c>
      <c r="E55" s="9">
        <f t="shared" si="7"/>
        <v>82172006.383700877</v>
      </c>
      <c r="F55" s="8">
        <v>1.7999999999999999E-2</v>
      </c>
      <c r="G55" s="9">
        <f t="shared" si="5"/>
        <v>83651102.498607486</v>
      </c>
      <c r="H55" s="9"/>
      <c r="I55" s="10">
        <f xml:space="preserve"> N50</f>
        <v>2105832.13913849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6446662.8872276787</v>
      </c>
      <c r="E56" s="9">
        <f t="shared" si="7"/>
        <v>90097765.385835171</v>
      </c>
      <c r="F56" s="8">
        <v>1.7999999999999999E-2</v>
      </c>
      <c r="G56" s="9">
        <f t="shared" si="5"/>
        <v>91719525.16278021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6446662.8872276787</v>
      </c>
      <c r="E57" s="9">
        <f t="shared" si="7"/>
        <v>98166188.050007895</v>
      </c>
      <c r="F57" s="8">
        <v>1.7999999999999999E-2</v>
      </c>
      <c r="G57" s="9">
        <f t="shared" si="5"/>
        <v>99933179.434908032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6446662.8872276787</v>
      </c>
      <c r="E58" s="9">
        <f t="shared" si="7"/>
        <v>106379842.32213572</v>
      </c>
      <c r="F58" s="8">
        <v>1.7999999999999999E-2</v>
      </c>
      <c r="G58" s="9">
        <f t="shared" si="5"/>
        <v>108294679.48393416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6446662.8872276787</v>
      </c>
      <c r="E59" s="9">
        <f t="shared" si="7"/>
        <v>114741342.37116185</v>
      </c>
      <c r="F59" s="8">
        <v>1.7999999999999999E-2</v>
      </c>
      <c r="G59" s="9">
        <f t="shared" si="5"/>
        <v>116806686.53384276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6446662.8872276787</v>
      </c>
      <c r="E60" s="9">
        <f t="shared" si="7"/>
        <v>123253349.42107044</v>
      </c>
      <c r="F60" s="8">
        <v>1.7999999999999999E-2</v>
      </c>
      <c r="G60" s="9">
        <f t="shared" si="5"/>
        <v>125471909.71064971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6446662.8872276787</v>
      </c>
      <c r="E61" s="9">
        <f t="shared" si="7"/>
        <v>131918572.5978774</v>
      </c>
      <c r="F61" s="8">
        <v>1.7999999999999999E-2</v>
      </c>
      <c r="G61" s="9">
        <f t="shared" si="5"/>
        <v>134293106.90463918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6446662.8872276787</v>
      </c>
      <c r="E62" s="19">
        <f t="shared" si="7"/>
        <v>140739769.79186687</v>
      </c>
      <c r="F62" s="18">
        <v>1.7999999999999999E-2</v>
      </c>
      <c r="G62" s="19">
        <f t="shared" si="5"/>
        <v>143273085.64812046</v>
      </c>
      <c r="H62" s="19"/>
      <c r="I62" s="20">
        <v>0</v>
      </c>
      <c r="J62" s="19">
        <f xml:space="preserve"> (E51 + SUM(D52:D62)) - SUM(I52:I62)</f>
        <v>122614077.15432578</v>
      </c>
      <c r="K62" s="19">
        <f xml:space="preserve"> G62 - J62</f>
        <v>20659008.49379468</v>
      </c>
      <c r="L62" s="18">
        <v>0.84</v>
      </c>
      <c r="M62" s="19">
        <f xml:space="preserve"> K62 * L62</f>
        <v>17353567.13478753</v>
      </c>
      <c r="N62" s="19">
        <f xml:space="preserve"> K62 - M62</f>
        <v>3305441.3590071499</v>
      </c>
      <c r="O62" s="18">
        <f xml:space="preserve"> K62 / J62 * 100</f>
        <v>16.848806412164752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8469711.9020050205</v>
      </c>
      <c r="E63" s="9">
        <f xml:space="preserve"> (G62 / 2) + D63 - I63</f>
        <v>80106254.726065248</v>
      </c>
      <c r="F63" s="8">
        <v>1.7999999999999999E-2</v>
      </c>
      <c r="G63" s="9">
        <f t="shared" si="5"/>
        <v>81548167.311134428</v>
      </c>
      <c r="H63" s="9"/>
      <c r="I63" s="10">
        <v>0</v>
      </c>
      <c r="K63" s="11">
        <f xml:space="preserve"> ((G62 - I63) / 2 / 12) +2500000</f>
        <v>8469711.9020050205</v>
      </c>
      <c r="M63" s="9">
        <f xml:space="preserve"> (G62 / 2 )</f>
        <v>71636542.824060231</v>
      </c>
      <c r="P63" s="9"/>
    </row>
    <row r="64" spans="1:16" s="8" customFormat="1" x14ac:dyDescent="0.3">
      <c r="B64" s="36"/>
      <c r="C64" s="8">
        <v>2</v>
      </c>
      <c r="D64" s="9">
        <f>K63</f>
        <v>8469711.9020050205</v>
      </c>
      <c r="E64" s="9">
        <f t="shared" ref="E64:E74" si="8" xml:space="preserve"> G63 + D64 - I64</f>
        <v>90017879.213139445</v>
      </c>
      <c r="F64" s="8">
        <v>1.7999999999999999E-2</v>
      </c>
      <c r="G64" s="9">
        <f t="shared" si="5"/>
        <v>91638201.038975954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8469711.9020050205</v>
      </c>
      <c r="E65" s="9">
        <f t="shared" si="8"/>
        <v>100107912.94098097</v>
      </c>
      <c r="F65" s="8">
        <v>1.7999999999999999E-2</v>
      </c>
      <c r="G65" s="9">
        <f t="shared" si="5"/>
        <v>101909855.37391862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8469711.9020050205</v>
      </c>
      <c r="E66" s="9">
        <f t="shared" si="8"/>
        <v>110379567.27592364</v>
      </c>
      <c r="F66" s="8">
        <v>1.7999999999999999E-2</v>
      </c>
      <c r="G66" s="9">
        <f t="shared" si="5"/>
        <v>112366399.48689027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8469711.9020050205</v>
      </c>
      <c r="E67" s="9">
        <f t="shared" si="8"/>
        <v>117530670.02988814</v>
      </c>
      <c r="F67" s="8">
        <v>1.7999999999999999E-2</v>
      </c>
      <c r="G67" s="9">
        <f t="shared" si="5"/>
        <v>119646222.09042612</v>
      </c>
      <c r="H67" s="9"/>
      <c r="I67" s="10">
        <f xml:space="preserve"> N62</f>
        <v>3305441.3590071499</v>
      </c>
      <c r="P67" s="9"/>
    </row>
    <row r="68" spans="1:16" s="8" customFormat="1" x14ac:dyDescent="0.3">
      <c r="B68" s="36"/>
      <c r="C68" s="8">
        <v>6</v>
      </c>
      <c r="D68" s="9">
        <f>K63</f>
        <v>8469711.9020050205</v>
      </c>
      <c r="E68" s="9">
        <f t="shared" si="8"/>
        <v>128115933.99243113</v>
      </c>
      <c r="F68" s="8">
        <v>1.7999999999999999E-2</v>
      </c>
      <c r="G68" s="9">
        <f t="shared" si="5"/>
        <v>130422020.8042949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8469711.9020050205</v>
      </c>
      <c r="E69" s="9">
        <f t="shared" si="8"/>
        <v>138891732.70629993</v>
      </c>
      <c r="F69" s="8">
        <v>1.7999999999999999E-2</v>
      </c>
      <c r="G69" s="9">
        <f t="shared" si="5"/>
        <v>141391783.89501333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8469711.9020050205</v>
      </c>
      <c r="E70" s="9">
        <f t="shared" si="8"/>
        <v>149861495.79701835</v>
      </c>
      <c r="F70" s="8">
        <v>1.7999999999999999E-2</v>
      </c>
      <c r="G70" s="9">
        <f t="shared" si="5"/>
        <v>152559002.72136468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8469711.9020050205</v>
      </c>
      <c r="E71" s="9">
        <f t="shared" si="8"/>
        <v>161028714.62336969</v>
      </c>
      <c r="F71" s="8">
        <v>1.7999999999999999E-2</v>
      </c>
      <c r="G71" s="9">
        <f t="shared" si="5"/>
        <v>163927231.48659036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8469711.9020050205</v>
      </c>
      <c r="E72" s="9">
        <f t="shared" si="8"/>
        <v>172396943.38859537</v>
      </c>
      <c r="F72" s="8">
        <v>1.7999999999999999E-2</v>
      </c>
      <c r="G72" s="9">
        <f t="shared" si="5"/>
        <v>175500088.3695901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8469711.9020050205</v>
      </c>
      <c r="E73" s="9">
        <f t="shared" si="8"/>
        <v>183969800.27159512</v>
      </c>
      <c r="F73" s="8">
        <v>1.7999999999999999E-2</v>
      </c>
      <c r="G73" s="9">
        <f t="shared" si="5"/>
        <v>187281256.67648384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8469711.9020050205</v>
      </c>
      <c r="E74" s="19">
        <f t="shared" si="8"/>
        <v>195750968.57848886</v>
      </c>
      <c r="F74" s="18">
        <v>1.7999999999999999E-2</v>
      </c>
      <c r="G74" s="19">
        <f t="shared" si="5"/>
        <v>199274486.01290166</v>
      </c>
      <c r="H74" s="19"/>
      <c r="I74" s="20">
        <v>0</v>
      </c>
      <c r="J74" s="19">
        <f xml:space="preserve"> (E63 + SUM(D64:D74)) - SUM(I64:I74)</f>
        <v>169967644.28911331</v>
      </c>
      <c r="K74" s="19">
        <f xml:space="preserve"> G74 - J74</f>
        <v>29306841.723788351</v>
      </c>
      <c r="L74" s="18">
        <v>0.84</v>
      </c>
      <c r="M74" s="19">
        <f xml:space="preserve"> K74 * L74</f>
        <v>24617747.047982212</v>
      </c>
      <c r="N74" s="19">
        <f xml:space="preserve"> K74 - M74</f>
        <v>4689094.6758061387</v>
      </c>
      <c r="O74" s="18">
        <f xml:space="preserve"> K74 / J74 * 100</f>
        <v>17.242600405720573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10803103.583870903</v>
      </c>
      <c r="E75" s="9">
        <f xml:space="preserve"> (G74 / 2) + D75 - I75</f>
        <v>110440346.59032173</v>
      </c>
      <c r="F75" s="8">
        <v>1.7999999999999999E-2</v>
      </c>
      <c r="G75" s="9">
        <f t="shared" si="5"/>
        <v>112428272.82894753</v>
      </c>
      <c r="H75" s="9"/>
      <c r="I75" s="10">
        <v>0</v>
      </c>
      <c r="K75" s="11">
        <f xml:space="preserve"> ((G74 - I75) / 2 / 12) +2500000</f>
        <v>10803103.583870903</v>
      </c>
      <c r="M75" s="9">
        <f xml:space="preserve"> (G74 / 2 )</f>
        <v>99637243.006450832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10803103.583870903</v>
      </c>
      <c r="E76" s="9">
        <f t="shared" ref="E76:E86" si="9" xml:space="preserve"> G75 + D76 - I76</f>
        <v>123231376.41281843</v>
      </c>
      <c r="F76" s="8">
        <v>1.7999999999999999E-2</v>
      </c>
      <c r="G76" s="9">
        <f t="shared" si="5"/>
        <v>125449541.18824917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10803103.583870903</v>
      </c>
      <c r="E77" s="9">
        <f t="shared" si="9"/>
        <v>136252644.77212006</v>
      </c>
      <c r="F77" s="8">
        <v>1.7999999999999999E-2</v>
      </c>
      <c r="G77" s="9">
        <f t="shared" si="5"/>
        <v>138705192.37801823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10803103.583870903</v>
      </c>
      <c r="E78" s="9">
        <f t="shared" si="9"/>
        <v>149508295.96188915</v>
      </c>
      <c r="F78" s="8">
        <v>1.7999999999999999E-2</v>
      </c>
      <c r="G78" s="9">
        <f t="shared" si="5"/>
        <v>152199445.28920317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10803103.583870903</v>
      </c>
      <c r="E79" s="9">
        <f t="shared" si="9"/>
        <v>158313454.19726792</v>
      </c>
      <c r="F79" s="8">
        <v>1.7999999999999999E-2</v>
      </c>
      <c r="G79" s="9">
        <f t="shared" si="5"/>
        <v>161163096.37281874</v>
      </c>
      <c r="H79" s="9"/>
      <c r="I79" s="10">
        <f xml:space="preserve"> N74</f>
        <v>4689094.6758061387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10803103.583870903</v>
      </c>
      <c r="E80" s="9">
        <f t="shared" si="9"/>
        <v>171966199.95668966</v>
      </c>
      <c r="F80" s="8">
        <v>1.7999999999999999E-2</v>
      </c>
      <c r="G80" s="9">
        <f t="shared" si="5"/>
        <v>175061591.55591008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10803103.583870903</v>
      </c>
      <c r="E81" s="9">
        <f t="shared" si="9"/>
        <v>185864695.139781</v>
      </c>
      <c r="F81" s="8">
        <v>1.7999999999999999E-2</v>
      </c>
      <c r="G81" s="9">
        <f t="shared" si="5"/>
        <v>189210259.65229705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10803103.583870903</v>
      </c>
      <c r="E82" s="9">
        <f t="shared" si="9"/>
        <v>200013363.23616797</v>
      </c>
      <c r="F82" s="8">
        <v>1.7999999999999999E-2</v>
      </c>
      <c r="G82" s="9">
        <f t="shared" si="5"/>
        <v>203613603.77441898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10803103.583870903</v>
      </c>
      <c r="E83" s="9">
        <f t="shared" si="9"/>
        <v>214416707.3582899</v>
      </c>
      <c r="F83" s="8">
        <v>1.7999999999999999E-2</v>
      </c>
      <c r="G83" s="9">
        <f t="shared" si="5"/>
        <v>218276208.0907391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10803103.583870903</v>
      </c>
      <c r="E84" s="9">
        <f t="shared" si="9"/>
        <v>229079311.67461002</v>
      </c>
      <c r="F84" s="8">
        <v>1.7999999999999999E-2</v>
      </c>
      <c r="G84" s="9">
        <f t="shared" si="5"/>
        <v>233202739.28475299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10803103.583870903</v>
      </c>
      <c r="E85" s="9">
        <f t="shared" si="9"/>
        <v>244005842.86862391</v>
      </c>
      <c r="F85" s="8">
        <v>1.7999999999999999E-2</v>
      </c>
      <c r="G85" s="9">
        <f t="shared" si="5"/>
        <v>248397948.04025915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10803103.583870903</v>
      </c>
      <c r="E86" s="19">
        <f t="shared" si="9"/>
        <v>259201051.62413007</v>
      </c>
      <c r="F86" s="18">
        <v>1.7999999999999999E-2</v>
      </c>
      <c r="G86" s="19">
        <f t="shared" si="5"/>
        <v>263866670.5533644</v>
      </c>
      <c r="H86" s="19"/>
      <c r="I86" s="20">
        <v>0</v>
      </c>
      <c r="J86" s="19">
        <f xml:space="preserve"> (E75 + SUM(D76:D86)) - SUM(I76:I86)</f>
        <v>224585391.33709553</v>
      </c>
      <c r="K86" s="19">
        <f xml:space="preserve"> G86 - J86</f>
        <v>39281279.216268867</v>
      </c>
      <c r="L86" s="18">
        <v>0.84</v>
      </c>
      <c r="M86" s="19">
        <f xml:space="preserve"> K86 * L86</f>
        <v>32996274.541665848</v>
      </c>
      <c r="N86" s="19">
        <f xml:space="preserve"> K86 - M86</f>
        <v>6285004.6746030189</v>
      </c>
      <c r="O86" s="18">
        <f xml:space="preserve"> K86 / J86 * 100</f>
        <v>17.490576293677499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13494444.606390184</v>
      </c>
      <c r="E87" s="9">
        <f xml:space="preserve"> (G86 / 2) + D87 - I87</f>
        <v>145427779.88307238</v>
      </c>
      <c r="F87" s="8">
        <v>1.7999999999999999E-2</v>
      </c>
      <c r="G87" s="9">
        <f t="shared" si="5"/>
        <v>148045479.92096767</v>
      </c>
      <c r="H87" s="9"/>
      <c r="I87" s="10">
        <v>0</v>
      </c>
      <c r="K87" s="11">
        <f xml:space="preserve"> ((G86 - I87) / 2 / 12) +2500000</f>
        <v>13494444.606390184</v>
      </c>
      <c r="M87" s="9">
        <f xml:space="preserve"> (G86 / 2 )</f>
        <v>131933335.2766822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13494444.606390184</v>
      </c>
      <c r="E88" s="9">
        <f t="shared" ref="E88:E98" si="10" xml:space="preserve"> G87 + D88 - I88</f>
        <v>161539924.52735785</v>
      </c>
      <c r="F88" s="8">
        <v>1.7999999999999999E-2</v>
      </c>
      <c r="G88" s="9">
        <f t="shared" si="5"/>
        <v>164447643.16885027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13494444.606390184</v>
      </c>
      <c r="E89" s="9">
        <f t="shared" si="10"/>
        <v>177942087.77524045</v>
      </c>
      <c r="F89" s="8">
        <v>1.7999999999999999E-2</v>
      </c>
      <c r="G89" s="9">
        <f t="shared" si="5"/>
        <v>181145045.35519478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13494444.606390184</v>
      </c>
      <c r="E90" s="9">
        <f t="shared" si="10"/>
        <v>194639489.96158496</v>
      </c>
      <c r="F90" s="8">
        <v>1.7999999999999999E-2</v>
      </c>
      <c r="G90" s="9">
        <f t="shared" si="5"/>
        <v>198143000.78089347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13494444.606390184</v>
      </c>
      <c r="E91" s="9">
        <f t="shared" si="10"/>
        <v>205352440.71268064</v>
      </c>
      <c r="F91" s="8">
        <v>1.7999999999999999E-2</v>
      </c>
      <c r="G91" s="9">
        <f t="shared" si="5"/>
        <v>209048784.64550889</v>
      </c>
      <c r="H91" s="9"/>
      <c r="I91" s="10">
        <f xml:space="preserve"> N86</f>
        <v>6285004.6746030189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13494444.606390184</v>
      </c>
      <c r="E92" s="9">
        <f t="shared" si="10"/>
        <v>222543229.25189906</v>
      </c>
      <c r="F92" s="8">
        <v>1.7999999999999999E-2</v>
      </c>
      <c r="G92" s="9">
        <f t="shared" si="5"/>
        <v>226549007.37843326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13494444.606390184</v>
      </c>
      <c r="E93" s="9">
        <f t="shared" si="10"/>
        <v>240043451.98482344</v>
      </c>
      <c r="F93" s="8">
        <v>1.7999999999999999E-2</v>
      </c>
      <c r="G93" s="9">
        <f t="shared" si="5"/>
        <v>244364234.12055025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13494444.606390184</v>
      </c>
      <c r="E94" s="9">
        <f t="shared" si="10"/>
        <v>257858678.72694042</v>
      </c>
      <c r="F94" s="8">
        <v>1.7999999999999999E-2</v>
      </c>
      <c r="G94" s="9">
        <f t="shared" ref="G94:G157" si="11" xml:space="preserve"> (E94 * F94) + E94</f>
        <v>262500134.94402534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13494444.606390184</v>
      </c>
      <c r="E95" s="9">
        <f t="shared" si="10"/>
        <v>275994579.55041552</v>
      </c>
      <c r="F95" s="8">
        <v>1.7999999999999999E-2</v>
      </c>
      <c r="G95" s="9">
        <f t="shared" si="11"/>
        <v>280962481.98232299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13494444.606390184</v>
      </c>
      <c r="E96" s="9">
        <f t="shared" si="10"/>
        <v>294456926.58871317</v>
      </c>
      <c r="F96" s="8">
        <v>1.7999999999999999E-2</v>
      </c>
      <c r="G96" s="9">
        <f t="shared" si="11"/>
        <v>299757151.26731002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13494444.606390184</v>
      </c>
      <c r="E97" s="9">
        <f t="shared" si="10"/>
        <v>313251595.8737002</v>
      </c>
      <c r="F97" s="8">
        <v>1.7999999999999999E-2</v>
      </c>
      <c r="G97" s="9">
        <f t="shared" si="11"/>
        <v>318890124.59942681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13494444.606390184</v>
      </c>
      <c r="E98" s="19">
        <f t="shared" si="10"/>
        <v>332384569.20581698</v>
      </c>
      <c r="F98" s="18">
        <v>1.7999999999999999E-2</v>
      </c>
      <c r="G98" s="19">
        <f t="shared" si="11"/>
        <v>338367491.45152169</v>
      </c>
      <c r="H98" s="19"/>
      <c r="I98" s="20">
        <v>0</v>
      </c>
      <c r="J98" s="19">
        <f xml:space="preserve"> (E87 + SUM(D88:D98)) - SUM(I88:I98)</f>
        <v>287581665.87876135</v>
      </c>
      <c r="K98" s="19">
        <f xml:space="preserve"> G98 - J98</f>
        <v>50785825.572760344</v>
      </c>
      <c r="L98" s="18">
        <v>0.84</v>
      </c>
      <c r="M98" s="19">
        <f xml:space="preserve"> K98 * L98</f>
        <v>42660093.481118686</v>
      </c>
      <c r="N98" s="19">
        <f xml:space="preserve"> K98 - M98</f>
        <v>8125732.0916416571</v>
      </c>
      <c r="O98" s="18">
        <f xml:space="preserve"> K98 / J98 * 100</f>
        <v>17.659618674776933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16598645.477146737</v>
      </c>
      <c r="E99" s="9">
        <f xml:space="preserve"> (G98 / 2) + D99 - I99</f>
        <v>185782391.20290759</v>
      </c>
      <c r="F99" s="8">
        <v>1.7999999999999999E-2</v>
      </c>
      <c r="G99" s="9">
        <f t="shared" si="11"/>
        <v>189126474.24455991</v>
      </c>
      <c r="H99" s="9"/>
      <c r="I99" s="10">
        <v>0</v>
      </c>
      <c r="K99" s="11">
        <f xml:space="preserve"> ((G98 - I99) / 2 / 12) +2500000</f>
        <v>16598645.477146737</v>
      </c>
      <c r="M99" s="9">
        <f xml:space="preserve"> (G98 / 2 )</f>
        <v>169183745.72576085</v>
      </c>
      <c r="P99" s="9"/>
    </row>
    <row r="100" spans="1:16" s="8" customFormat="1" x14ac:dyDescent="0.3">
      <c r="B100" s="36"/>
      <c r="C100" s="8">
        <v>2</v>
      </c>
      <c r="D100" s="9">
        <f>K99</f>
        <v>16598645.477146737</v>
      </c>
      <c r="E100" s="9">
        <f t="shared" ref="E100:E110" si="12" xml:space="preserve"> G99 + D100 - I100</f>
        <v>205725119.72170666</v>
      </c>
      <c r="F100" s="8">
        <v>1.7999999999999999E-2</v>
      </c>
      <c r="G100" s="9">
        <f t="shared" si="11"/>
        <v>209428171.87669739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16598645.477146737</v>
      </c>
      <c r="E101" s="9">
        <f t="shared" si="12"/>
        <v>226026817.35384414</v>
      </c>
      <c r="F101" s="8">
        <v>1.7999999999999999E-2</v>
      </c>
      <c r="G101" s="9">
        <f t="shared" si="11"/>
        <v>230095300.06621334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16598645.477146737</v>
      </c>
      <c r="E102" s="9">
        <f t="shared" si="12"/>
        <v>246693945.54336008</v>
      </c>
      <c r="F102" s="8">
        <v>1.7999999999999999E-2</v>
      </c>
      <c r="G102" s="9">
        <f t="shared" si="11"/>
        <v>251134436.56314057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16598645.477146737</v>
      </c>
      <c r="E103" s="9">
        <f t="shared" si="12"/>
        <v>259607349.94864565</v>
      </c>
      <c r="F103" s="8">
        <v>1.7999999999999999E-2</v>
      </c>
      <c r="G103" s="9">
        <f t="shared" si="11"/>
        <v>264280282.24772128</v>
      </c>
      <c r="H103" s="9"/>
      <c r="I103" s="10">
        <f xml:space="preserve"> N98</f>
        <v>8125732.0916416571</v>
      </c>
      <c r="P103" s="9"/>
    </row>
    <row r="104" spans="1:16" s="8" customFormat="1" x14ac:dyDescent="0.3">
      <c r="B104" s="36"/>
      <c r="C104" s="8">
        <v>6</v>
      </c>
      <c r="D104" s="9">
        <f>K99</f>
        <v>16598645.477146737</v>
      </c>
      <c r="E104" s="9">
        <f t="shared" si="12"/>
        <v>280878927.724868</v>
      </c>
      <c r="F104" s="8">
        <v>1.7999999999999999E-2</v>
      </c>
      <c r="G104" s="9">
        <f t="shared" si="11"/>
        <v>285934748.42391562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16598645.477146737</v>
      </c>
      <c r="E105" s="9">
        <f t="shared" si="12"/>
        <v>302533393.90106237</v>
      </c>
      <c r="F105" s="8">
        <v>1.7999999999999999E-2</v>
      </c>
      <c r="G105" s="9">
        <f t="shared" si="11"/>
        <v>307978994.99128151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16598645.477146737</v>
      </c>
      <c r="E106" s="9">
        <f t="shared" si="12"/>
        <v>324577640.46842825</v>
      </c>
      <c r="F106" s="8">
        <v>1.7999999999999999E-2</v>
      </c>
      <c r="G106" s="9">
        <f t="shared" si="11"/>
        <v>330420037.99685997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16598645.477146737</v>
      </c>
      <c r="E107" s="9">
        <f t="shared" si="12"/>
        <v>347018683.47400671</v>
      </c>
      <c r="F107" s="8">
        <v>1.7999999999999999E-2</v>
      </c>
      <c r="G107" s="9">
        <f t="shared" si="11"/>
        <v>353265019.77653885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16598645.477146737</v>
      </c>
      <c r="E108" s="9">
        <f t="shared" si="12"/>
        <v>369863665.25368559</v>
      </c>
      <c r="F108" s="8">
        <v>1.7999999999999999E-2</v>
      </c>
      <c r="G108" s="9">
        <f t="shared" si="11"/>
        <v>376521211.22825193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16598645.477146737</v>
      </c>
      <c r="E109" s="9">
        <f t="shared" si="12"/>
        <v>393119856.70539868</v>
      </c>
      <c r="F109" s="8">
        <v>1.7999999999999999E-2</v>
      </c>
      <c r="G109" s="9">
        <f t="shared" si="11"/>
        <v>400196014.12609583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16598645.477146737</v>
      </c>
      <c r="E110" s="19">
        <f t="shared" si="12"/>
        <v>416794659.60324258</v>
      </c>
      <c r="F110" s="18">
        <v>1.7999999999999999E-2</v>
      </c>
      <c r="G110" s="19">
        <f t="shared" si="11"/>
        <v>424296963.47610092</v>
      </c>
      <c r="H110" s="19"/>
      <c r="I110" s="20">
        <v>0</v>
      </c>
      <c r="J110" s="19">
        <f xml:space="preserve"> (E99 + SUM(D100:D110)) - SUM(I100:I110)</f>
        <v>360241759.35988009</v>
      </c>
      <c r="K110" s="19">
        <f xml:space="preserve"> G110 - J110</f>
        <v>64055204.116220832</v>
      </c>
      <c r="L110" s="18">
        <v>0.84</v>
      </c>
      <c r="M110" s="19">
        <f xml:space="preserve"> K110 * L110</f>
        <v>53806371.457625493</v>
      </c>
      <c r="N110" s="19">
        <f xml:space="preserve"> K110 - M110</f>
        <v>10248832.658595338</v>
      </c>
      <c r="O110" s="18">
        <f xml:space="preserve"> K110 / J110 * 100</f>
        <v>17.781171241790972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20179040.14483754</v>
      </c>
      <c r="E111" s="9">
        <f xml:space="preserve"> (G110 / 2) + D111 - I111</f>
        <v>232327521.88288799</v>
      </c>
      <c r="F111" s="8">
        <v>1.7999999999999999E-2</v>
      </c>
      <c r="G111" s="9">
        <f t="shared" si="11"/>
        <v>236509417.27677998</v>
      </c>
      <c r="H111" s="9"/>
      <c r="I111" s="10">
        <v>0</v>
      </c>
      <c r="K111" s="11">
        <f xml:space="preserve"> ((G110 - I111) / 2 / 12) +2500000</f>
        <v>20179040.14483754</v>
      </c>
      <c r="M111" s="9">
        <f xml:space="preserve"> (G110 / 2 )</f>
        <v>212148481.73805046</v>
      </c>
      <c r="P111" s="9"/>
    </row>
    <row r="112" spans="1:16" s="8" customFormat="1" x14ac:dyDescent="0.3">
      <c r="B112" s="36"/>
      <c r="C112" s="8">
        <v>2</v>
      </c>
      <c r="D112" s="9">
        <f>K111</f>
        <v>20179040.14483754</v>
      </c>
      <c r="E112" s="9">
        <f t="shared" ref="E112:E122" si="13" xml:space="preserve"> G111 + D112 - I112</f>
        <v>256688457.42161751</v>
      </c>
      <c r="F112" s="8">
        <v>1.7999999999999999E-2</v>
      </c>
      <c r="G112" s="9">
        <f t="shared" si="11"/>
        <v>261308849.65520662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20179040.14483754</v>
      </c>
      <c r="E113" s="9">
        <f t="shared" si="13"/>
        <v>281487889.80004418</v>
      </c>
      <c r="F113" s="8">
        <v>1.7999999999999999E-2</v>
      </c>
      <c r="G113" s="9">
        <f t="shared" si="11"/>
        <v>286554671.81644499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20179040.14483754</v>
      </c>
      <c r="E114" s="9">
        <f t="shared" si="13"/>
        <v>306733711.96128255</v>
      </c>
      <c r="F114" s="8">
        <v>1.7999999999999999E-2</v>
      </c>
      <c r="G114" s="9">
        <f t="shared" si="11"/>
        <v>312254918.77658564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20179040.14483754</v>
      </c>
      <c r="E115" s="9">
        <f t="shared" si="13"/>
        <v>322185126.26282787</v>
      </c>
      <c r="F115" s="8">
        <v>1.7999999999999999E-2</v>
      </c>
      <c r="G115" s="9">
        <f t="shared" si="11"/>
        <v>327984458.53555876</v>
      </c>
      <c r="H115" s="9"/>
      <c r="I115" s="10">
        <f xml:space="preserve"> N110</f>
        <v>10248832.658595338</v>
      </c>
      <c r="P115" s="9"/>
    </row>
    <row r="116" spans="1:16" s="8" customFormat="1" x14ac:dyDescent="0.3">
      <c r="B116" s="36"/>
      <c r="C116" s="8">
        <v>6</v>
      </c>
      <c r="D116" s="9">
        <f>K111</f>
        <v>20179040.14483754</v>
      </c>
      <c r="E116" s="9">
        <f t="shared" si="13"/>
        <v>348163498.68039632</v>
      </c>
      <c r="F116" s="8">
        <v>1.7999999999999999E-2</v>
      </c>
      <c r="G116" s="9">
        <f t="shared" si="11"/>
        <v>354430441.65664345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20179040.14483754</v>
      </c>
      <c r="E117" s="9">
        <f t="shared" si="13"/>
        <v>374609481.80148101</v>
      </c>
      <c r="F117" s="8">
        <v>1.7999999999999999E-2</v>
      </c>
      <c r="G117" s="9">
        <f t="shared" si="11"/>
        <v>381352452.47390765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20179040.14483754</v>
      </c>
      <c r="E118" s="9">
        <f t="shared" si="13"/>
        <v>401531492.61874521</v>
      </c>
      <c r="F118" s="8">
        <v>1.7999999999999999E-2</v>
      </c>
      <c r="G118" s="9">
        <f t="shared" si="11"/>
        <v>408759059.48588264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20179040.14483754</v>
      </c>
      <c r="E119" s="9">
        <f t="shared" si="13"/>
        <v>428938099.6307202</v>
      </c>
      <c r="F119" s="8">
        <v>1.7999999999999999E-2</v>
      </c>
      <c r="G119" s="9">
        <f t="shared" si="11"/>
        <v>436658985.42407316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20179040.14483754</v>
      </c>
      <c r="E120" s="9">
        <f t="shared" si="13"/>
        <v>456838025.56891072</v>
      </c>
      <c r="F120" s="8">
        <v>1.7999999999999999E-2</v>
      </c>
      <c r="G120" s="9">
        <f t="shared" si="11"/>
        <v>465061110.02915108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20179040.14483754</v>
      </c>
      <c r="E121" s="9">
        <f t="shared" si="13"/>
        <v>485240150.17398864</v>
      </c>
      <c r="F121" s="8">
        <v>1.7999999999999999E-2</v>
      </c>
      <c r="G121" s="9">
        <f t="shared" si="11"/>
        <v>493974472.87712044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20179040.14483754</v>
      </c>
      <c r="E122" s="19">
        <f t="shared" si="13"/>
        <v>514153513.02195799</v>
      </c>
      <c r="F122" s="18">
        <v>1.7999999999999999E-2</v>
      </c>
      <c r="G122" s="19">
        <f t="shared" si="11"/>
        <v>523408276.25635326</v>
      </c>
      <c r="H122" s="19"/>
      <c r="I122" s="20">
        <v>0</v>
      </c>
      <c r="J122" s="19">
        <f xml:space="preserve"> (E111 + SUM(D112:D122)) - SUM(I112:I122)</f>
        <v>444048130.8175056</v>
      </c>
      <c r="K122" s="19">
        <f xml:space="preserve"> G122 - J122</f>
        <v>79360145.438847661</v>
      </c>
      <c r="L122" s="18">
        <v>0.84</v>
      </c>
      <c r="M122" s="19">
        <f xml:space="preserve"> K122 * L122</f>
        <v>66662522.16863203</v>
      </c>
      <c r="N122" s="19">
        <f xml:space="preserve"> K122 - M122</f>
        <v>12697623.270215631</v>
      </c>
      <c r="O122" s="18">
        <f xml:space="preserve"> K122 / J122 * 100</f>
        <v>17.871969259896066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24308678.177348051</v>
      </c>
      <c r="E123" s="9">
        <f xml:space="preserve"> (G122 / 2) + D123 - I123</f>
        <v>286012816.30552471</v>
      </c>
      <c r="F123" s="8">
        <v>1.7999999999999999E-2</v>
      </c>
      <c r="G123" s="9">
        <f t="shared" si="11"/>
        <v>291161046.99902415</v>
      </c>
      <c r="H123" s="9"/>
      <c r="I123" s="10"/>
      <c r="K123" s="11">
        <f xml:space="preserve"> ((G122 - I123) / 2 / 12) +2500000</f>
        <v>24308678.177348051</v>
      </c>
      <c r="M123" s="9">
        <f xml:space="preserve"> (G122 / 2 )</f>
        <v>261704138.12817663</v>
      </c>
      <c r="P123" s="9"/>
    </row>
    <row r="124" spans="1:16" s="8" customFormat="1" x14ac:dyDescent="0.3">
      <c r="B124" s="36"/>
      <c r="C124" s="8">
        <v>2</v>
      </c>
      <c r="D124" s="9">
        <f>K123</f>
        <v>24308678.177348051</v>
      </c>
      <c r="E124" s="9">
        <f t="shared" ref="E124:E134" si="14" xml:space="preserve"> G123 + D124 - I124</f>
        <v>315469725.17637223</v>
      </c>
      <c r="F124" s="8">
        <v>1.7999999999999999E-2</v>
      </c>
      <c r="G124" s="9">
        <f t="shared" si="11"/>
        <v>321148180.2295469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24308678.177348051</v>
      </c>
      <c r="E125" s="9">
        <f t="shared" si="14"/>
        <v>345456858.40689498</v>
      </c>
      <c r="F125" s="8">
        <v>1.7999999999999999E-2</v>
      </c>
      <c r="G125" s="9">
        <f t="shared" si="11"/>
        <v>351675081.85821909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24308678.177348051</v>
      </c>
      <c r="E126" s="9">
        <f t="shared" si="14"/>
        <v>375983760.03556716</v>
      </c>
      <c r="F126" s="8">
        <v>1.7999999999999999E-2</v>
      </c>
      <c r="G126" s="9">
        <f t="shared" si="11"/>
        <v>382751467.71620739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24308678.177348051</v>
      </c>
      <c r="E127" s="9">
        <f t="shared" si="14"/>
        <v>394362522.62333983</v>
      </c>
      <c r="F127" s="8">
        <v>1.7999999999999999E-2</v>
      </c>
      <c r="G127" s="9">
        <f t="shared" si="11"/>
        <v>401461048.03055996</v>
      </c>
      <c r="H127" s="9"/>
      <c r="I127" s="10">
        <f xml:space="preserve"> N122</f>
        <v>12697623.270215631</v>
      </c>
      <c r="P127" s="9"/>
    </row>
    <row r="128" spans="1:16" s="8" customFormat="1" x14ac:dyDescent="0.3">
      <c r="B128" s="36"/>
      <c r="C128" s="8">
        <v>6</v>
      </c>
      <c r="D128" s="9">
        <f>K123</f>
        <v>24308678.177348051</v>
      </c>
      <c r="E128" s="9">
        <f t="shared" si="14"/>
        <v>425769726.20790803</v>
      </c>
      <c r="F128" s="8">
        <v>1.7999999999999999E-2</v>
      </c>
      <c r="G128" s="9">
        <f t="shared" si="11"/>
        <v>433433581.27965039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24308678.177348051</v>
      </c>
      <c r="E129" s="9">
        <f t="shared" si="14"/>
        <v>457742259.45699847</v>
      </c>
      <c r="F129" s="8">
        <v>1.7999999999999999E-2</v>
      </c>
      <c r="G129" s="9">
        <f t="shared" si="11"/>
        <v>465981620.12722445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24308678.177348051</v>
      </c>
      <c r="E130" s="9">
        <f t="shared" si="14"/>
        <v>490290298.30457252</v>
      </c>
      <c r="F130" s="8">
        <v>1.7999999999999999E-2</v>
      </c>
      <c r="G130" s="9">
        <f t="shared" si="11"/>
        <v>499115523.6740548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24308678.177348051</v>
      </c>
      <c r="E131" s="9">
        <f t="shared" si="14"/>
        <v>523424201.85140288</v>
      </c>
      <c r="F131" s="8">
        <v>1.7999999999999999E-2</v>
      </c>
      <c r="G131" s="9">
        <f t="shared" si="11"/>
        <v>532845837.48472816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24308678.177348051</v>
      </c>
      <c r="E132" s="9">
        <f t="shared" si="14"/>
        <v>557154515.66207623</v>
      </c>
      <c r="F132" s="8">
        <v>1.7999999999999999E-2</v>
      </c>
      <c r="G132" s="9">
        <f t="shared" si="11"/>
        <v>567183296.94399357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24308678.177348051</v>
      </c>
      <c r="E133" s="9">
        <f t="shared" si="14"/>
        <v>591491975.12134159</v>
      </c>
      <c r="F133" s="8">
        <v>1.7999999999999999E-2</v>
      </c>
      <c r="G133" s="9">
        <f t="shared" si="11"/>
        <v>602138830.67352569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24308678.177348051</v>
      </c>
      <c r="E134" s="19">
        <f t="shared" si="14"/>
        <v>590447508.85087371</v>
      </c>
      <c r="F134" s="18">
        <v>1.7999999999999999E-2</v>
      </c>
      <c r="G134" s="19">
        <f t="shared" si="11"/>
        <v>601075564.01018941</v>
      </c>
      <c r="H134" s="19"/>
      <c r="I134" s="24">
        <v>36000000</v>
      </c>
      <c r="J134" s="19">
        <f xml:space="preserve"> (E123 + SUM(D124:D134)) - SUM(I124:I134)</f>
        <v>504710652.98613763</v>
      </c>
      <c r="K134" s="19">
        <f xml:space="preserve"> G134 - J134</f>
        <v>96364911.024051785</v>
      </c>
      <c r="L134" s="18">
        <v>0.84</v>
      </c>
      <c r="M134" s="19">
        <f xml:space="preserve"> K134 * L134</f>
        <v>80946525.260203496</v>
      </c>
      <c r="N134" s="19">
        <f xml:space="preserve"> K134 - M134</f>
        <v>15418385.76384829</v>
      </c>
      <c r="O134" s="18">
        <f xml:space="preserve"> K134 / J134 * 100</f>
        <v>19.093100265252087</v>
      </c>
      <c r="P134" s="19"/>
    </row>
    <row r="135" spans="1:16" s="12" customFormat="1" x14ac:dyDescent="0.3">
      <c r="A135" s="12">
        <v>12</v>
      </c>
      <c r="B135" s="37">
        <v>2033</v>
      </c>
      <c r="C135" s="12">
        <v>1</v>
      </c>
      <c r="D135" s="13">
        <f>K135</f>
        <v>25044815.167091224</v>
      </c>
      <c r="E135" s="13">
        <f xml:space="preserve"> (G134 / 2) + D135 - I135</f>
        <v>325582597.17218596</v>
      </c>
      <c r="F135" s="12">
        <v>1.7999999999999999E-2</v>
      </c>
      <c r="G135" s="13">
        <f t="shared" si="11"/>
        <v>331443083.92128533</v>
      </c>
      <c r="H135" s="13"/>
      <c r="I135" s="14">
        <v>0</v>
      </c>
      <c r="K135" s="15">
        <f xml:space="preserve"> ((G134 - I135) / 2 / 12)</f>
        <v>25044815.167091224</v>
      </c>
      <c r="M135" s="13">
        <f xml:space="preserve"> (G134 - I135) / 2</f>
        <v>300537782.00509471</v>
      </c>
      <c r="N135" s="16" t="s">
        <v>0</v>
      </c>
      <c r="P135" s="13"/>
    </row>
    <row r="136" spans="1:16" s="12" customFormat="1" x14ac:dyDescent="0.3">
      <c r="B136" s="37"/>
      <c r="C136" s="12">
        <v>2</v>
      </c>
      <c r="D136" s="13">
        <f>K135</f>
        <v>25044815.167091224</v>
      </c>
      <c r="E136" s="13">
        <f t="shared" ref="E136:E146" si="15" xml:space="preserve"> G135 + D136 - I136</f>
        <v>356487899.08837658</v>
      </c>
      <c r="F136" s="12">
        <v>1.7999999999999999E-2</v>
      </c>
      <c r="G136" s="13">
        <f t="shared" si="11"/>
        <v>362904681.27196735</v>
      </c>
      <c r="H136" s="13"/>
      <c r="I136" s="14"/>
      <c r="P136" s="13"/>
    </row>
    <row r="137" spans="1:16" s="12" customFormat="1" x14ac:dyDescent="0.3">
      <c r="B137" s="37"/>
      <c r="C137" s="12">
        <v>3</v>
      </c>
      <c r="D137" s="13">
        <f>K135</f>
        <v>25044815.167091224</v>
      </c>
      <c r="E137" s="13">
        <f t="shared" si="15"/>
        <v>387949496.4390586</v>
      </c>
      <c r="F137" s="12">
        <v>1.7999999999999999E-2</v>
      </c>
      <c r="G137" s="13">
        <f t="shared" si="11"/>
        <v>394932587.37496167</v>
      </c>
      <c r="H137" s="13"/>
      <c r="I137" s="14"/>
      <c r="P137" s="13"/>
    </row>
    <row r="138" spans="1:16" s="12" customFormat="1" x14ac:dyDescent="0.3">
      <c r="B138" s="37"/>
      <c r="C138" s="12">
        <v>4</v>
      </c>
      <c r="D138" s="13">
        <f>K135</f>
        <v>25044815.167091224</v>
      </c>
      <c r="E138" s="13">
        <f t="shared" si="15"/>
        <v>419977402.54205292</v>
      </c>
      <c r="F138" s="12">
        <v>1.7999999999999999E-2</v>
      </c>
      <c r="G138" s="13">
        <f t="shared" si="11"/>
        <v>427536995.78780985</v>
      </c>
      <c r="H138" s="13"/>
      <c r="I138" s="14"/>
      <c r="P138" s="13"/>
    </row>
    <row r="139" spans="1:16" s="12" customFormat="1" x14ac:dyDescent="0.3">
      <c r="B139" s="37"/>
      <c r="C139" s="12">
        <v>5</v>
      </c>
      <c r="D139" s="13">
        <f>K135</f>
        <v>25044815.167091224</v>
      </c>
      <c r="E139" s="13">
        <f t="shared" si="15"/>
        <v>437163425.19105279</v>
      </c>
      <c r="F139" s="12">
        <v>1.7999999999999999E-2</v>
      </c>
      <c r="G139" s="13">
        <f t="shared" si="11"/>
        <v>445032366.84449172</v>
      </c>
      <c r="H139" s="13"/>
      <c r="I139" s="14">
        <f xml:space="preserve"> N134</f>
        <v>15418385.76384829</v>
      </c>
      <c r="P139" s="13"/>
    </row>
    <row r="140" spans="1:16" s="12" customFormat="1" x14ac:dyDescent="0.3">
      <c r="B140" s="37"/>
      <c r="C140" s="12">
        <v>6</v>
      </c>
      <c r="D140" s="13">
        <f>K135</f>
        <v>25044815.167091224</v>
      </c>
      <c r="E140" s="13">
        <f t="shared" si="15"/>
        <v>470077182.01158297</v>
      </c>
      <c r="F140" s="12">
        <v>1.7999999999999999E-2</v>
      </c>
      <c r="G140" s="13">
        <f t="shared" si="11"/>
        <v>478538571.28779149</v>
      </c>
      <c r="H140" s="13"/>
      <c r="I140" s="14"/>
      <c r="P140" s="13"/>
    </row>
    <row r="141" spans="1:16" s="12" customFormat="1" x14ac:dyDescent="0.3">
      <c r="B141" s="37"/>
      <c r="C141" s="12">
        <v>7</v>
      </c>
      <c r="D141" s="13">
        <f>K135</f>
        <v>25044815.167091224</v>
      </c>
      <c r="E141" s="13">
        <f t="shared" si="15"/>
        <v>503583386.45488274</v>
      </c>
      <c r="F141" s="12">
        <v>1.7999999999999999E-2</v>
      </c>
      <c r="G141" s="13">
        <f t="shared" si="11"/>
        <v>512647887.41107064</v>
      </c>
      <c r="H141" s="13"/>
      <c r="I141" s="14"/>
      <c r="P141" s="13"/>
    </row>
    <row r="142" spans="1:16" s="12" customFormat="1" x14ac:dyDescent="0.3">
      <c r="B142" s="37"/>
      <c r="C142" s="12">
        <v>8</v>
      </c>
      <c r="D142" s="13">
        <f>K135</f>
        <v>25044815.167091224</v>
      </c>
      <c r="E142" s="13">
        <f t="shared" si="15"/>
        <v>537692702.57816184</v>
      </c>
      <c r="F142" s="12">
        <v>1.7999999999999999E-2</v>
      </c>
      <c r="G142" s="13">
        <f t="shared" si="11"/>
        <v>547371171.22456872</v>
      </c>
      <c r="H142" s="13"/>
      <c r="I142" s="14"/>
      <c r="P142" s="13"/>
    </row>
    <row r="143" spans="1:16" s="12" customFormat="1" x14ac:dyDescent="0.3">
      <c r="B143" s="37"/>
      <c r="C143" s="12">
        <v>9</v>
      </c>
      <c r="D143" s="13">
        <f>K135</f>
        <v>25044815.167091224</v>
      </c>
      <c r="E143" s="13">
        <f t="shared" si="15"/>
        <v>572415986.39165998</v>
      </c>
      <c r="F143" s="12">
        <v>1.7999999999999999E-2</v>
      </c>
      <c r="G143" s="13">
        <f t="shared" si="11"/>
        <v>582719474.1467098</v>
      </c>
      <c r="H143" s="13"/>
      <c r="I143" s="14"/>
      <c r="P143" s="13"/>
    </row>
    <row r="144" spans="1:16" s="12" customFormat="1" x14ac:dyDescent="0.3">
      <c r="B144" s="37"/>
      <c r="C144" s="12">
        <v>10</v>
      </c>
      <c r="D144" s="13">
        <f>K135</f>
        <v>25044815.167091224</v>
      </c>
      <c r="E144" s="13">
        <f t="shared" si="15"/>
        <v>607764289.31380105</v>
      </c>
      <c r="F144" s="12">
        <v>1.7999999999999999E-2</v>
      </c>
      <c r="G144" s="13">
        <f t="shared" si="11"/>
        <v>618704046.52144945</v>
      </c>
      <c r="H144" s="13"/>
      <c r="I144" s="14"/>
      <c r="P144" s="13"/>
    </row>
    <row r="145" spans="1:16" s="12" customFormat="1" x14ac:dyDescent="0.3">
      <c r="B145" s="37"/>
      <c r="C145" s="12">
        <v>11</v>
      </c>
      <c r="D145" s="13">
        <f>K135</f>
        <v>25044815.167091224</v>
      </c>
      <c r="E145" s="13">
        <f t="shared" si="15"/>
        <v>643748861.6885407</v>
      </c>
      <c r="F145" s="12">
        <v>1.7999999999999999E-2</v>
      </c>
      <c r="G145" s="13">
        <f t="shared" si="11"/>
        <v>655336341.19893444</v>
      </c>
      <c r="H145" s="13"/>
      <c r="I145" s="14"/>
      <c r="P145" s="13"/>
    </row>
    <row r="146" spans="1:16" s="18" customFormat="1" x14ac:dyDescent="0.3">
      <c r="B146" s="37"/>
      <c r="C146" s="18">
        <v>12</v>
      </c>
      <c r="D146" s="19">
        <f>K135</f>
        <v>25044815.167091224</v>
      </c>
      <c r="E146" s="19">
        <f t="shared" si="15"/>
        <v>644381156.36602569</v>
      </c>
      <c r="F146" s="18">
        <v>1.7999999999999999E-2</v>
      </c>
      <c r="G146" s="19">
        <f t="shared" si="11"/>
        <v>655980017.18061411</v>
      </c>
      <c r="H146" s="19"/>
      <c r="I146" s="24">
        <v>36000000</v>
      </c>
      <c r="J146" s="19">
        <f xml:space="preserve"> (E135 + SUM(D136:D146)) - SUM(I136:I146)</f>
        <v>549657178.24634111</v>
      </c>
      <c r="K146" s="19">
        <f xml:space="preserve"> G146 - J146</f>
        <v>106322838.934273</v>
      </c>
      <c r="L146" s="18">
        <v>0.84</v>
      </c>
      <c r="M146" s="19">
        <f xml:space="preserve"> K146 * L146</f>
        <v>89311184.704789326</v>
      </c>
      <c r="N146" s="19">
        <f xml:space="preserve"> K146 - M146</f>
        <v>17011654.229483679</v>
      </c>
      <c r="O146" s="18">
        <f xml:space="preserve"> K146 / J146 * 100</f>
        <v>19.343482290814741</v>
      </c>
      <c r="P146" s="19"/>
    </row>
    <row r="147" spans="1:16" s="12" customFormat="1" x14ac:dyDescent="0.3">
      <c r="A147" s="12">
        <v>13</v>
      </c>
      <c r="B147" s="37">
        <v>2034</v>
      </c>
      <c r="C147" s="12">
        <v>1</v>
      </c>
      <c r="D147" s="13">
        <f>K147</f>
        <v>27332500.715858921</v>
      </c>
      <c r="E147" s="13">
        <f xml:space="preserve"> (G146 / 2) + D147 - I147</f>
        <v>355322509.30616599</v>
      </c>
      <c r="F147" s="12">
        <v>1.7999999999999999E-2</v>
      </c>
      <c r="G147" s="13">
        <f t="shared" si="11"/>
        <v>361718314.47367698</v>
      </c>
      <c r="H147" s="13"/>
      <c r="I147" s="14"/>
      <c r="K147" s="15">
        <f xml:space="preserve"> ((G146 - I147) / 2 / 12)</f>
        <v>27332500.715858921</v>
      </c>
      <c r="M147" s="9">
        <f xml:space="preserve"> (G146 - I147) / 2</f>
        <v>327990008.59030706</v>
      </c>
      <c r="P147" s="13"/>
    </row>
    <row r="148" spans="1:16" s="12" customFormat="1" x14ac:dyDescent="0.3">
      <c r="B148" s="37"/>
      <c r="C148" s="12">
        <v>2</v>
      </c>
      <c r="D148" s="13">
        <f>K147</f>
        <v>27332500.715858921</v>
      </c>
      <c r="E148" s="13">
        <f t="shared" ref="E148:E158" si="16" xml:space="preserve"> G147 + D148 - I148</f>
        <v>389050815.18953592</v>
      </c>
      <c r="F148" s="12">
        <v>1.7999999999999999E-2</v>
      </c>
      <c r="G148" s="13">
        <f t="shared" si="11"/>
        <v>396053729.86294758</v>
      </c>
      <c r="H148" s="13"/>
      <c r="I148" s="14"/>
      <c r="P148" s="13"/>
    </row>
    <row r="149" spans="1:16" s="12" customFormat="1" x14ac:dyDescent="0.3">
      <c r="B149" s="37"/>
      <c r="C149" s="12">
        <v>3</v>
      </c>
      <c r="D149" s="13">
        <f>K147</f>
        <v>27332500.715858921</v>
      </c>
      <c r="E149" s="13">
        <f t="shared" si="16"/>
        <v>423386230.57880652</v>
      </c>
      <c r="F149" s="12">
        <v>1.7999999999999999E-2</v>
      </c>
      <c r="G149" s="13">
        <f t="shared" si="11"/>
        <v>431007182.72922504</v>
      </c>
      <c r="H149" s="13"/>
      <c r="I149" s="14"/>
      <c r="P149" s="13"/>
    </row>
    <row r="150" spans="1:16" s="12" customFormat="1" x14ac:dyDescent="0.3">
      <c r="B150" s="37"/>
      <c r="C150" s="12">
        <v>4</v>
      </c>
      <c r="D150" s="13">
        <f>K147</f>
        <v>27332500.715858921</v>
      </c>
      <c r="E150" s="13">
        <f t="shared" si="16"/>
        <v>458339683.44508398</v>
      </c>
      <c r="F150" s="12">
        <v>1.7999999999999999E-2</v>
      </c>
      <c r="G150" s="13">
        <f t="shared" si="11"/>
        <v>466589797.74709547</v>
      </c>
      <c r="H150" s="13"/>
      <c r="I150" s="14"/>
      <c r="P150" s="13"/>
    </row>
    <row r="151" spans="1:16" s="12" customFormat="1" x14ac:dyDescent="0.3">
      <c r="B151" s="37"/>
      <c r="C151" s="12">
        <v>5</v>
      </c>
      <c r="D151" s="13">
        <f>K147</f>
        <v>27332500.715858921</v>
      </c>
      <c r="E151" s="13">
        <f t="shared" si="16"/>
        <v>476910644.23347074</v>
      </c>
      <c r="F151" s="12">
        <v>1.7999999999999999E-2</v>
      </c>
      <c r="G151" s="13">
        <f t="shared" si="11"/>
        <v>485495035.82967323</v>
      </c>
      <c r="H151" s="13"/>
      <c r="I151" s="14">
        <f xml:space="preserve"> N146</f>
        <v>17011654.229483679</v>
      </c>
      <c r="P151" s="13"/>
    </row>
    <row r="152" spans="1:16" s="12" customFormat="1" x14ac:dyDescent="0.3">
      <c r="B152" s="37"/>
      <c r="C152" s="12">
        <v>6</v>
      </c>
      <c r="D152" s="13">
        <f>K147</f>
        <v>27332500.715858921</v>
      </c>
      <c r="E152" s="13">
        <f t="shared" si="16"/>
        <v>512827536.54553217</v>
      </c>
      <c r="F152" s="12">
        <v>1.7999999999999999E-2</v>
      </c>
      <c r="G152" s="13">
        <f t="shared" si="11"/>
        <v>522058432.20335174</v>
      </c>
      <c r="H152" s="13"/>
      <c r="I152" s="14"/>
      <c r="P152" s="13"/>
    </row>
    <row r="153" spans="1:16" s="12" customFormat="1" x14ac:dyDescent="0.3">
      <c r="B153" s="37"/>
      <c r="C153" s="12">
        <v>7</v>
      </c>
      <c r="D153" s="13">
        <f>K147</f>
        <v>27332500.715858921</v>
      </c>
      <c r="E153" s="13">
        <f t="shared" si="16"/>
        <v>549390932.91921067</v>
      </c>
      <c r="F153" s="12">
        <v>1.7999999999999999E-2</v>
      </c>
      <c r="G153" s="13">
        <f t="shared" si="11"/>
        <v>559279969.71175647</v>
      </c>
      <c r="H153" s="13"/>
      <c r="I153" s="14"/>
      <c r="P153" s="13"/>
    </row>
    <row r="154" spans="1:16" s="12" customFormat="1" x14ac:dyDescent="0.3">
      <c r="B154" s="37"/>
      <c r="C154" s="12">
        <v>8</v>
      </c>
      <c r="D154" s="13">
        <f>K147</f>
        <v>27332500.715858921</v>
      </c>
      <c r="E154" s="13">
        <f t="shared" si="16"/>
        <v>586612470.4276154</v>
      </c>
      <c r="F154" s="12">
        <v>1.7999999999999999E-2</v>
      </c>
      <c r="G154" s="13">
        <f t="shared" si="11"/>
        <v>597171494.89531243</v>
      </c>
      <c r="H154" s="13"/>
      <c r="I154" s="14"/>
      <c r="P154" s="13"/>
    </row>
    <row r="155" spans="1:16" s="12" customFormat="1" x14ac:dyDescent="0.3">
      <c r="B155" s="37"/>
      <c r="C155" s="12">
        <v>9</v>
      </c>
      <c r="D155" s="13">
        <f>K147</f>
        <v>27332500.715858921</v>
      </c>
      <c r="E155" s="13">
        <f t="shared" si="16"/>
        <v>624503995.61117136</v>
      </c>
      <c r="F155" s="12">
        <v>1.7999999999999999E-2</v>
      </c>
      <c r="G155" s="13">
        <f t="shared" si="11"/>
        <v>635745067.53217244</v>
      </c>
      <c r="H155" s="13"/>
      <c r="I155" s="14"/>
      <c r="P155" s="13"/>
    </row>
    <row r="156" spans="1:16" s="12" customFormat="1" x14ac:dyDescent="0.3">
      <c r="B156" s="37"/>
      <c r="C156" s="12">
        <v>10</v>
      </c>
      <c r="D156" s="13">
        <f>K147</f>
        <v>27332500.715858921</v>
      </c>
      <c r="E156" s="13">
        <f t="shared" si="16"/>
        <v>663077568.24803138</v>
      </c>
      <c r="F156" s="12">
        <v>1.7999999999999999E-2</v>
      </c>
      <c r="G156" s="13">
        <f t="shared" si="11"/>
        <v>675012964.47649598</v>
      </c>
      <c r="H156" s="13"/>
      <c r="I156" s="14"/>
      <c r="P156" s="13"/>
    </row>
    <row r="157" spans="1:16" s="12" customFormat="1" x14ac:dyDescent="0.3">
      <c r="B157" s="37"/>
      <c r="C157" s="12">
        <v>11</v>
      </c>
      <c r="D157" s="13">
        <f>K147</f>
        <v>27332500.715858921</v>
      </c>
      <c r="E157" s="13">
        <f t="shared" si="16"/>
        <v>702345465.19235492</v>
      </c>
      <c r="F157" s="12">
        <v>1.7999999999999999E-2</v>
      </c>
      <c r="G157" s="13">
        <f t="shared" si="11"/>
        <v>714987683.56581736</v>
      </c>
      <c r="H157" s="13"/>
      <c r="I157" s="14"/>
      <c r="P157" s="13"/>
    </row>
    <row r="158" spans="1:16" s="18" customFormat="1" x14ac:dyDescent="0.3">
      <c r="B158" s="37"/>
      <c r="C158" s="18">
        <v>12</v>
      </c>
      <c r="D158" s="19">
        <f>K147</f>
        <v>27332500.715858921</v>
      </c>
      <c r="E158" s="19">
        <f t="shared" si="16"/>
        <v>706320184.28167629</v>
      </c>
      <c r="F158" s="18">
        <v>1.7999999999999999E-2</v>
      </c>
      <c r="G158" s="19">
        <f t="shared" ref="G158:G221" si="17" xml:space="preserve"> (E158 * F158) + E158</f>
        <v>719033947.59874642</v>
      </c>
      <c r="H158" s="19"/>
      <c r="I158" s="24">
        <v>36000000</v>
      </c>
      <c r="J158" s="19">
        <f xml:space="preserve"> (E147 + SUM(D148:D158)) - SUM(I148:I158)</f>
        <v>602968362.95113051</v>
      </c>
      <c r="K158" s="19">
        <f xml:space="preserve"> G158 - J158</f>
        <v>116065584.64761591</v>
      </c>
      <c r="L158" s="18">
        <v>0.84</v>
      </c>
      <c r="M158" s="19">
        <f xml:space="preserve"> K158 * L158</f>
        <v>97495091.103997365</v>
      </c>
      <c r="N158" s="19">
        <f xml:space="preserve"> K158 - M158</f>
        <v>18570493.543618545</v>
      </c>
      <c r="O158" s="18">
        <f xml:space="preserve"> K158 / J158 * 100</f>
        <v>19.24903390943296</v>
      </c>
      <c r="P158" s="19"/>
    </row>
    <row r="159" spans="1:16" s="12" customFormat="1" x14ac:dyDescent="0.3">
      <c r="A159" s="12">
        <v>14</v>
      </c>
      <c r="B159" s="37">
        <v>2035</v>
      </c>
      <c r="C159" s="12">
        <v>1</v>
      </c>
      <c r="D159" s="13">
        <f>K159</f>
        <v>29959747.816614434</v>
      </c>
      <c r="E159" s="13">
        <f xml:space="preserve"> (G158 / 2) + D159 - I159</f>
        <v>389476721.61598766</v>
      </c>
      <c r="F159" s="12">
        <v>1.7999999999999999E-2</v>
      </c>
      <c r="G159" s="13">
        <f t="shared" si="17"/>
        <v>396487302.60507542</v>
      </c>
      <c r="H159" s="13"/>
      <c r="I159" s="14"/>
      <c r="K159" s="15">
        <f xml:space="preserve"> ((G158 - I159) / 2 / 12)</f>
        <v>29959747.816614434</v>
      </c>
      <c r="M159" s="9">
        <f xml:space="preserve"> (G158 - I159) / 2</f>
        <v>359516973.79937321</v>
      </c>
      <c r="P159" s="13"/>
    </row>
    <row r="160" spans="1:16" s="12" customFormat="1" x14ac:dyDescent="0.3">
      <c r="B160" s="37"/>
      <c r="C160" s="12">
        <v>2</v>
      </c>
      <c r="D160" s="13">
        <f>K159</f>
        <v>29959747.816614434</v>
      </c>
      <c r="E160" s="13">
        <f t="shared" ref="E160:E170" si="18" xml:space="preserve"> G159 + D160 - I160</f>
        <v>426447050.42168987</v>
      </c>
      <c r="F160" s="12">
        <v>1.7999999999999999E-2</v>
      </c>
      <c r="G160" s="13">
        <f t="shared" si="17"/>
        <v>434123097.32928026</v>
      </c>
      <c r="H160" s="13"/>
      <c r="I160" s="14"/>
      <c r="P160" s="13"/>
    </row>
    <row r="161" spans="1:16" s="12" customFormat="1" x14ac:dyDescent="0.3">
      <c r="B161" s="37"/>
      <c r="C161" s="12">
        <v>3</v>
      </c>
      <c r="D161" s="13">
        <f>K159</f>
        <v>29959747.816614434</v>
      </c>
      <c r="E161" s="13">
        <f t="shared" si="18"/>
        <v>464082845.14589471</v>
      </c>
      <c r="F161" s="12">
        <v>1.7999999999999999E-2</v>
      </c>
      <c r="G161" s="13">
        <f t="shared" si="17"/>
        <v>472436336.35852081</v>
      </c>
      <c r="H161" s="13"/>
      <c r="I161" s="14"/>
      <c r="P161" s="13"/>
    </row>
    <row r="162" spans="1:16" s="12" customFormat="1" x14ac:dyDescent="0.3">
      <c r="B162" s="37"/>
      <c r="C162" s="12">
        <v>4</v>
      </c>
      <c r="D162" s="13">
        <f>K159</f>
        <v>29959747.816614434</v>
      </c>
      <c r="E162" s="13">
        <f t="shared" si="18"/>
        <v>502396084.17513525</v>
      </c>
      <c r="F162" s="12">
        <v>1.7999999999999999E-2</v>
      </c>
      <c r="G162" s="13">
        <f t="shared" si="17"/>
        <v>511439213.69028771</v>
      </c>
      <c r="H162" s="13"/>
      <c r="I162" s="14"/>
      <c r="P162" s="13"/>
    </row>
    <row r="163" spans="1:16" s="12" customFormat="1" x14ac:dyDescent="0.3">
      <c r="B163" s="37"/>
      <c r="C163" s="12">
        <v>5</v>
      </c>
      <c r="D163" s="13">
        <f>K159</f>
        <v>29959747.816614434</v>
      </c>
      <c r="E163" s="13">
        <f t="shared" si="18"/>
        <v>522828467.96328354</v>
      </c>
      <c r="F163" s="12">
        <v>1.7999999999999999E-2</v>
      </c>
      <c r="G163" s="13">
        <f t="shared" si="17"/>
        <v>532239380.38662267</v>
      </c>
      <c r="H163" s="13"/>
      <c r="I163" s="14">
        <f xml:space="preserve"> N158</f>
        <v>18570493.543618545</v>
      </c>
      <c r="P163" s="13"/>
    </row>
    <row r="164" spans="1:16" s="12" customFormat="1" x14ac:dyDescent="0.3">
      <c r="B164" s="37"/>
      <c r="C164" s="12">
        <v>6</v>
      </c>
      <c r="D164" s="13">
        <f>K159</f>
        <v>29959747.816614434</v>
      </c>
      <c r="E164" s="13">
        <f t="shared" si="18"/>
        <v>562199128.20323706</v>
      </c>
      <c r="F164" s="12">
        <v>1.7999999999999999E-2</v>
      </c>
      <c r="G164" s="13">
        <f t="shared" si="17"/>
        <v>572318712.51089537</v>
      </c>
      <c r="H164" s="13"/>
      <c r="I164" s="14"/>
      <c r="P164" s="13"/>
    </row>
    <row r="165" spans="1:16" s="12" customFormat="1" x14ac:dyDescent="0.3">
      <c r="B165" s="37"/>
      <c r="C165" s="12">
        <v>7</v>
      </c>
      <c r="D165" s="13">
        <f>K159</f>
        <v>29959747.816614434</v>
      </c>
      <c r="E165" s="13">
        <f t="shared" si="18"/>
        <v>602278460.32750976</v>
      </c>
      <c r="F165" s="12">
        <v>1.7999999999999999E-2</v>
      </c>
      <c r="G165" s="13">
        <f t="shared" si="17"/>
        <v>613119472.61340499</v>
      </c>
      <c r="H165" s="13"/>
      <c r="I165" s="14"/>
      <c r="P165" s="13"/>
    </row>
    <row r="166" spans="1:16" s="12" customFormat="1" x14ac:dyDescent="0.3">
      <c r="B166" s="37"/>
      <c r="C166" s="12">
        <v>8</v>
      </c>
      <c r="D166" s="13">
        <f>K159</f>
        <v>29959747.816614434</v>
      </c>
      <c r="E166" s="13">
        <f t="shared" si="18"/>
        <v>643079220.43001938</v>
      </c>
      <c r="F166" s="12">
        <v>1.7999999999999999E-2</v>
      </c>
      <c r="G166" s="13">
        <f t="shared" si="17"/>
        <v>654654646.39775968</v>
      </c>
      <c r="H166" s="13"/>
      <c r="I166" s="14"/>
      <c r="P166" s="13"/>
    </row>
    <row r="167" spans="1:16" s="12" customFormat="1" x14ac:dyDescent="0.3">
      <c r="B167" s="37"/>
      <c r="C167" s="12">
        <v>9</v>
      </c>
      <c r="D167" s="13">
        <f>K159</f>
        <v>29959747.816614434</v>
      </c>
      <c r="E167" s="13">
        <f t="shared" si="18"/>
        <v>684614394.21437407</v>
      </c>
      <c r="F167" s="12">
        <v>1.7999999999999999E-2</v>
      </c>
      <c r="G167" s="13">
        <f t="shared" si="17"/>
        <v>696937453.31023276</v>
      </c>
      <c r="H167" s="13"/>
      <c r="I167" s="14"/>
      <c r="P167" s="13"/>
    </row>
    <row r="168" spans="1:16" s="12" customFormat="1" x14ac:dyDescent="0.3">
      <c r="B168" s="37"/>
      <c r="C168" s="12">
        <v>10</v>
      </c>
      <c r="D168" s="13">
        <f>K159</f>
        <v>29959747.816614434</v>
      </c>
      <c r="E168" s="13">
        <f t="shared" si="18"/>
        <v>726897201.12684715</v>
      </c>
      <c r="F168" s="12">
        <v>1.7999999999999999E-2</v>
      </c>
      <c r="G168" s="13">
        <f t="shared" si="17"/>
        <v>739981350.74713039</v>
      </c>
      <c r="H168" s="13"/>
      <c r="I168" s="14"/>
      <c r="P168" s="13"/>
    </row>
    <row r="169" spans="1:16" s="12" customFormat="1" x14ac:dyDescent="0.3">
      <c r="B169" s="37"/>
      <c r="C169" s="12">
        <v>11</v>
      </c>
      <c r="D169" s="13">
        <f>K159</f>
        <v>29959747.816614434</v>
      </c>
      <c r="E169" s="13">
        <f t="shared" si="18"/>
        <v>769941098.56374478</v>
      </c>
      <c r="F169" s="12">
        <v>1.7999999999999999E-2</v>
      </c>
      <c r="G169" s="13">
        <f t="shared" si="17"/>
        <v>783800038.33789217</v>
      </c>
      <c r="H169" s="13"/>
      <c r="I169" s="14"/>
      <c r="P169" s="13"/>
    </row>
    <row r="170" spans="1:16" s="18" customFormat="1" x14ac:dyDescent="0.3">
      <c r="B170" s="37"/>
      <c r="C170" s="18">
        <v>12</v>
      </c>
      <c r="D170" s="19">
        <f>K159</f>
        <v>29959747.816614434</v>
      </c>
      <c r="E170" s="19">
        <f t="shared" si="18"/>
        <v>777759786.15450656</v>
      </c>
      <c r="F170" s="18">
        <v>1.7999999999999999E-2</v>
      </c>
      <c r="G170" s="19">
        <f t="shared" si="17"/>
        <v>791759462.30528772</v>
      </c>
      <c r="H170" s="19"/>
      <c r="I170" s="24">
        <v>36000000</v>
      </c>
      <c r="J170" s="19">
        <f xml:space="preserve"> (E159 + SUM(D160:D170)) - SUM(I160:I170)</f>
        <v>664463454.05512798</v>
      </c>
      <c r="K170" s="19">
        <f xml:space="preserve"> G170 - J170</f>
        <v>127296008.25015974</v>
      </c>
      <c r="L170" s="18">
        <v>0.84</v>
      </c>
      <c r="M170" s="19">
        <f xml:space="preserve"> K170 * L170</f>
        <v>106928646.93013418</v>
      </c>
      <c r="N170" s="19">
        <f xml:space="preserve"> K170 - M170</f>
        <v>20367361.320025563</v>
      </c>
      <c r="O170" s="18">
        <f xml:space="preserve"> K170 / J170 * 100</f>
        <v>19.157714013207187</v>
      </c>
      <c r="P170" s="19"/>
    </row>
    <row r="171" spans="1:16" s="12" customFormat="1" x14ac:dyDescent="0.3">
      <c r="A171" s="12">
        <v>15</v>
      </c>
      <c r="B171" s="37">
        <v>2036</v>
      </c>
      <c r="C171" s="12">
        <v>1</v>
      </c>
      <c r="D171" s="13">
        <f>K171</f>
        <v>32989977.596053656</v>
      </c>
      <c r="E171" s="13">
        <f xml:space="preserve"> (G170 / 2) + D171 - I171</f>
        <v>428869708.74869752</v>
      </c>
      <c r="F171" s="12">
        <v>1.7999999999999999E-2</v>
      </c>
      <c r="G171" s="13">
        <f t="shared" si="17"/>
        <v>436589363.50617409</v>
      </c>
      <c r="H171" s="13"/>
      <c r="I171" s="14"/>
      <c r="K171" s="15">
        <f xml:space="preserve"> ((G170 - I171) / 2 / 12)</f>
        <v>32989977.596053656</v>
      </c>
      <c r="M171" s="9">
        <f xml:space="preserve"> (G170 - I171) / 2</f>
        <v>395879731.15264386</v>
      </c>
      <c r="P171" s="13"/>
    </row>
    <row r="172" spans="1:16" s="12" customFormat="1" x14ac:dyDescent="0.3">
      <c r="B172" s="37"/>
      <c r="C172" s="12">
        <v>2</v>
      </c>
      <c r="D172" s="13">
        <f>K171</f>
        <v>32989977.596053656</v>
      </c>
      <c r="E172" s="13">
        <f t="shared" ref="E172:E182" si="19" xml:space="preserve"> G171 + D172 - I172</f>
        <v>469579341.10222775</v>
      </c>
      <c r="F172" s="12">
        <v>1.7999999999999999E-2</v>
      </c>
      <c r="G172" s="13">
        <f t="shared" si="17"/>
        <v>478031769.24206787</v>
      </c>
      <c r="H172" s="13"/>
      <c r="I172" s="14"/>
      <c r="P172" s="13"/>
    </row>
    <row r="173" spans="1:16" s="12" customFormat="1" x14ac:dyDescent="0.3">
      <c r="B173" s="37"/>
      <c r="C173" s="12">
        <v>3</v>
      </c>
      <c r="D173" s="13">
        <f>K171</f>
        <v>32989977.596053656</v>
      </c>
      <c r="E173" s="13">
        <f t="shared" si="19"/>
        <v>511021746.83812153</v>
      </c>
      <c r="F173" s="12">
        <v>1.7999999999999999E-2</v>
      </c>
      <c r="G173" s="13">
        <f t="shared" si="17"/>
        <v>520220138.28120774</v>
      </c>
      <c r="H173" s="13"/>
      <c r="I173" s="14"/>
      <c r="P173" s="13"/>
    </row>
    <row r="174" spans="1:16" s="12" customFormat="1" x14ac:dyDescent="0.3">
      <c r="B174" s="37"/>
      <c r="C174" s="12">
        <v>4</v>
      </c>
      <c r="D174" s="13">
        <f>K171</f>
        <v>32989977.596053656</v>
      </c>
      <c r="E174" s="13">
        <f t="shared" si="19"/>
        <v>553210115.8772614</v>
      </c>
      <c r="F174" s="12">
        <v>1.7999999999999999E-2</v>
      </c>
      <c r="G174" s="13">
        <f t="shared" si="17"/>
        <v>563167897.96305215</v>
      </c>
      <c r="H174" s="13"/>
      <c r="I174" s="14"/>
      <c r="P174" s="13"/>
    </row>
    <row r="175" spans="1:16" s="12" customFormat="1" x14ac:dyDescent="0.3">
      <c r="B175" s="37"/>
      <c r="C175" s="12">
        <v>5</v>
      </c>
      <c r="D175" s="13">
        <f>K171</f>
        <v>32989977.596053656</v>
      </c>
      <c r="E175" s="13">
        <f t="shared" si="19"/>
        <v>575790514.23908019</v>
      </c>
      <c r="F175" s="12">
        <v>1.7999999999999999E-2</v>
      </c>
      <c r="G175" s="13">
        <f t="shared" si="17"/>
        <v>586154743.49538362</v>
      </c>
      <c r="H175" s="13"/>
      <c r="I175" s="14">
        <f xml:space="preserve"> N170</f>
        <v>20367361.320025563</v>
      </c>
      <c r="P175" s="13"/>
    </row>
    <row r="176" spans="1:16" s="12" customFormat="1" x14ac:dyDescent="0.3">
      <c r="B176" s="37"/>
      <c r="C176" s="12">
        <v>6</v>
      </c>
      <c r="D176" s="13">
        <f>K171</f>
        <v>32989977.596053656</v>
      </c>
      <c r="E176" s="13">
        <f t="shared" si="19"/>
        <v>619144721.09143722</v>
      </c>
      <c r="F176" s="12">
        <v>1.7999999999999999E-2</v>
      </c>
      <c r="G176" s="13">
        <f t="shared" si="17"/>
        <v>630289326.07108307</v>
      </c>
      <c r="H176" s="13"/>
      <c r="I176" s="14"/>
      <c r="P176" s="13"/>
    </row>
    <row r="177" spans="1:16" s="12" customFormat="1" x14ac:dyDescent="0.3">
      <c r="B177" s="37"/>
      <c r="C177" s="12">
        <v>7</v>
      </c>
      <c r="D177" s="13">
        <f>K171</f>
        <v>32989977.596053656</v>
      </c>
      <c r="E177" s="13">
        <f t="shared" si="19"/>
        <v>663279303.66713667</v>
      </c>
      <c r="F177" s="12">
        <v>1.7999999999999999E-2</v>
      </c>
      <c r="G177" s="13">
        <f t="shared" si="17"/>
        <v>675218331.13314509</v>
      </c>
      <c r="H177" s="13"/>
      <c r="I177" s="14"/>
      <c r="P177" s="13"/>
    </row>
    <row r="178" spans="1:16" s="12" customFormat="1" x14ac:dyDescent="0.3">
      <c r="B178" s="37"/>
      <c r="C178" s="12">
        <v>8</v>
      </c>
      <c r="D178" s="13">
        <f>K171</f>
        <v>32989977.596053656</v>
      </c>
      <c r="E178" s="13">
        <f t="shared" si="19"/>
        <v>708208308.72919869</v>
      </c>
      <c r="F178" s="12">
        <v>1.7999999999999999E-2</v>
      </c>
      <c r="G178" s="13">
        <f t="shared" si="17"/>
        <v>720956058.28632426</v>
      </c>
      <c r="H178" s="13"/>
      <c r="I178" s="14"/>
      <c r="P178" s="13"/>
    </row>
    <row r="179" spans="1:16" s="12" customFormat="1" x14ac:dyDescent="0.3">
      <c r="B179" s="37"/>
      <c r="C179" s="12">
        <v>9</v>
      </c>
      <c r="D179" s="13">
        <f>K171</f>
        <v>32989977.596053656</v>
      </c>
      <c r="E179" s="13">
        <f t="shared" si="19"/>
        <v>753946035.88237786</v>
      </c>
      <c r="F179" s="12">
        <v>1.7999999999999999E-2</v>
      </c>
      <c r="G179" s="13">
        <f t="shared" si="17"/>
        <v>767517064.52826071</v>
      </c>
      <c r="H179" s="13"/>
      <c r="I179" s="14"/>
      <c r="P179" s="13"/>
    </row>
    <row r="180" spans="1:16" s="12" customFormat="1" x14ac:dyDescent="0.3">
      <c r="B180" s="37"/>
      <c r="C180" s="12">
        <v>10</v>
      </c>
      <c r="D180" s="13">
        <f>K171</f>
        <v>32989977.596053656</v>
      </c>
      <c r="E180" s="13">
        <f t="shared" si="19"/>
        <v>800507042.12431431</v>
      </c>
      <c r="F180" s="12">
        <v>1.7999999999999999E-2</v>
      </c>
      <c r="G180" s="13">
        <f t="shared" si="17"/>
        <v>814916168.88255191</v>
      </c>
      <c r="H180" s="13"/>
      <c r="I180" s="14"/>
      <c r="P180" s="13"/>
    </row>
    <row r="181" spans="1:16" s="12" customFormat="1" x14ac:dyDescent="0.3">
      <c r="B181" s="37"/>
      <c r="C181" s="12">
        <v>11</v>
      </c>
      <c r="D181" s="13">
        <f>K171</f>
        <v>32989977.596053656</v>
      </c>
      <c r="E181" s="13">
        <f t="shared" si="19"/>
        <v>847906146.47860551</v>
      </c>
      <c r="F181" s="12">
        <v>1.7999999999999999E-2</v>
      </c>
      <c r="G181" s="13">
        <f t="shared" si="17"/>
        <v>863168457.11522043</v>
      </c>
      <c r="H181" s="13"/>
      <c r="I181" s="14"/>
      <c r="P181" s="13"/>
    </row>
    <row r="182" spans="1:16" s="18" customFormat="1" x14ac:dyDescent="0.3">
      <c r="B182" s="37"/>
      <c r="C182" s="18">
        <v>12</v>
      </c>
      <c r="D182" s="19">
        <f>K171</f>
        <v>32989977.596053656</v>
      </c>
      <c r="E182" s="19">
        <f t="shared" si="19"/>
        <v>860158434.71127403</v>
      </c>
      <c r="F182" s="18">
        <v>1.7999999999999999E-2</v>
      </c>
      <c r="G182" s="19">
        <f t="shared" si="17"/>
        <v>875641286.5360769</v>
      </c>
      <c r="H182" s="19"/>
      <c r="I182" s="24">
        <v>36000000</v>
      </c>
      <c r="J182" s="19">
        <f xml:space="preserve"> (E171 + SUM(D172:D182)) - SUM(I172:I182)</f>
        <v>735392100.98526216</v>
      </c>
      <c r="K182" s="19">
        <f xml:space="preserve"> G182 - J182</f>
        <v>140249185.55081475</v>
      </c>
      <c r="L182" s="18">
        <v>0.84</v>
      </c>
      <c r="M182" s="19">
        <f xml:space="preserve"> K182 * L182</f>
        <v>117809315.86268438</v>
      </c>
      <c r="N182" s="19">
        <f xml:space="preserve"> K182 - M182</f>
        <v>22439869.688130364</v>
      </c>
      <c r="O182" s="18">
        <f xml:space="preserve"> K182 / J182 * 100</f>
        <v>19.071347837828551</v>
      </c>
      <c r="P182" s="19"/>
    </row>
    <row r="183" spans="1:16" s="12" customFormat="1" x14ac:dyDescent="0.3">
      <c r="A183" s="12">
        <v>16</v>
      </c>
      <c r="B183" s="37">
        <v>2037</v>
      </c>
      <c r="C183" s="12">
        <v>1</v>
      </c>
      <c r="D183" s="13">
        <f>K183</f>
        <v>36485053.605669871</v>
      </c>
      <c r="E183" s="13">
        <f xml:space="preserve"> (G182 / 2) + D183 - I183</f>
        <v>474305696.87370831</v>
      </c>
      <c r="F183" s="12">
        <v>1.7999999999999999E-2</v>
      </c>
      <c r="G183" s="13">
        <f t="shared" si="17"/>
        <v>482843199.41743505</v>
      </c>
      <c r="H183" s="13"/>
      <c r="I183" s="14"/>
      <c r="K183" s="15">
        <f xml:space="preserve"> ((G182 - I183) / 2 / 12)</f>
        <v>36485053.605669871</v>
      </c>
      <c r="M183" s="9">
        <f xml:space="preserve"> (G182 - I183) / 2</f>
        <v>437820643.26803845</v>
      </c>
      <c r="P183" s="13"/>
    </row>
    <row r="184" spans="1:16" s="12" customFormat="1" x14ac:dyDescent="0.3">
      <c r="B184" s="37"/>
      <c r="C184" s="12">
        <v>2</v>
      </c>
      <c r="D184" s="13">
        <f>K183</f>
        <v>36485053.605669871</v>
      </c>
      <c r="E184" s="13">
        <f t="shared" ref="E184:E194" si="20" xml:space="preserve"> G183 + D184 - I184</f>
        <v>519328253.02310491</v>
      </c>
      <c r="F184" s="12">
        <v>1.7999999999999999E-2</v>
      </c>
      <c r="G184" s="13">
        <f t="shared" si="17"/>
        <v>528676161.57752079</v>
      </c>
      <c r="H184" s="13"/>
      <c r="I184" s="14"/>
      <c r="P184" s="13"/>
    </row>
    <row r="185" spans="1:16" s="12" customFormat="1" x14ac:dyDescent="0.3">
      <c r="B185" s="37"/>
      <c r="C185" s="12">
        <v>3</v>
      </c>
      <c r="D185" s="13">
        <f>K183</f>
        <v>36485053.605669871</v>
      </c>
      <c r="E185" s="13">
        <f t="shared" si="20"/>
        <v>565161215.1831907</v>
      </c>
      <c r="F185" s="12">
        <v>1.7999999999999999E-2</v>
      </c>
      <c r="G185" s="13">
        <f t="shared" si="17"/>
        <v>575334117.05648816</v>
      </c>
      <c r="H185" s="13"/>
      <c r="I185" s="14"/>
      <c r="P185" s="13"/>
    </row>
    <row r="186" spans="1:16" s="12" customFormat="1" x14ac:dyDescent="0.3">
      <c r="B186" s="37"/>
      <c r="C186" s="12">
        <v>4</v>
      </c>
      <c r="D186" s="13">
        <f>K183</f>
        <v>36485053.605669871</v>
      </c>
      <c r="E186" s="13">
        <f t="shared" si="20"/>
        <v>611819170.66215801</v>
      </c>
      <c r="F186" s="12">
        <v>1.7999999999999999E-2</v>
      </c>
      <c r="G186" s="13">
        <f t="shared" si="17"/>
        <v>622831915.73407686</v>
      </c>
      <c r="H186" s="13"/>
      <c r="I186" s="14"/>
      <c r="P186" s="13"/>
    </row>
    <row r="187" spans="1:16" s="12" customFormat="1" x14ac:dyDescent="0.3">
      <c r="B187" s="37"/>
      <c r="C187" s="12">
        <v>5</v>
      </c>
      <c r="D187" s="13">
        <f>K183</f>
        <v>36485053.605669871</v>
      </c>
      <c r="E187" s="13">
        <f t="shared" si="20"/>
        <v>636877099.65161633</v>
      </c>
      <c r="F187" s="12">
        <v>1.7999999999999999E-2</v>
      </c>
      <c r="G187" s="13">
        <f t="shared" si="17"/>
        <v>648340887.4453454</v>
      </c>
      <c r="H187" s="13"/>
      <c r="I187" s="14">
        <f xml:space="preserve"> N182</f>
        <v>22439869.688130364</v>
      </c>
      <c r="P187" s="13"/>
    </row>
    <row r="188" spans="1:16" s="12" customFormat="1" x14ac:dyDescent="0.3">
      <c r="B188" s="37"/>
      <c r="C188" s="12">
        <v>6</v>
      </c>
      <c r="D188" s="13">
        <f>K183</f>
        <v>36485053.605669871</v>
      </c>
      <c r="E188" s="13">
        <f t="shared" si="20"/>
        <v>684825941.05101526</v>
      </c>
      <c r="F188" s="12">
        <v>1.7999999999999999E-2</v>
      </c>
      <c r="G188" s="13">
        <f t="shared" si="17"/>
        <v>697152807.98993349</v>
      </c>
      <c r="H188" s="13"/>
      <c r="I188" s="14"/>
      <c r="P188" s="13"/>
    </row>
    <row r="189" spans="1:16" s="12" customFormat="1" x14ac:dyDescent="0.3">
      <c r="B189" s="37"/>
      <c r="C189" s="12">
        <v>7</v>
      </c>
      <c r="D189" s="13">
        <f>K183</f>
        <v>36485053.605669871</v>
      </c>
      <c r="E189" s="13">
        <f t="shared" si="20"/>
        <v>733637861.59560335</v>
      </c>
      <c r="F189" s="12">
        <v>1.7999999999999999E-2</v>
      </c>
      <c r="G189" s="13">
        <f t="shared" si="17"/>
        <v>746843343.10432422</v>
      </c>
      <c r="H189" s="13"/>
      <c r="I189" s="14"/>
      <c r="P189" s="13"/>
    </row>
    <row r="190" spans="1:16" s="12" customFormat="1" x14ac:dyDescent="0.3">
      <c r="B190" s="37"/>
      <c r="C190" s="12">
        <v>8</v>
      </c>
      <c r="D190" s="13">
        <f>K183</f>
        <v>36485053.605669871</v>
      </c>
      <c r="E190" s="13">
        <f t="shared" si="20"/>
        <v>783328396.70999408</v>
      </c>
      <c r="F190" s="12">
        <v>1.7999999999999999E-2</v>
      </c>
      <c r="G190" s="13">
        <f t="shared" si="17"/>
        <v>797428307.85077393</v>
      </c>
      <c r="H190" s="13"/>
      <c r="I190" s="14"/>
      <c r="P190" s="13"/>
    </row>
    <row r="191" spans="1:16" s="12" customFormat="1" x14ac:dyDescent="0.3">
      <c r="B191" s="37"/>
      <c r="C191" s="12">
        <v>9</v>
      </c>
      <c r="D191" s="13">
        <f>K183</f>
        <v>36485053.605669871</v>
      </c>
      <c r="E191" s="13">
        <f t="shared" si="20"/>
        <v>833913361.45644379</v>
      </c>
      <c r="F191" s="12">
        <v>1.7999999999999999E-2</v>
      </c>
      <c r="G191" s="13">
        <f t="shared" si="17"/>
        <v>848923801.96265972</v>
      </c>
      <c r="H191" s="13"/>
      <c r="I191" s="14"/>
      <c r="P191" s="13"/>
    </row>
    <row r="192" spans="1:16" s="12" customFormat="1" x14ac:dyDescent="0.3">
      <c r="B192" s="37"/>
      <c r="C192" s="12">
        <v>10</v>
      </c>
      <c r="D192" s="13">
        <f>K183</f>
        <v>36485053.605669871</v>
      </c>
      <c r="E192" s="13">
        <f t="shared" si="20"/>
        <v>885408855.56832957</v>
      </c>
      <c r="F192" s="12">
        <v>1.7999999999999999E-2</v>
      </c>
      <c r="G192" s="13">
        <f t="shared" si="17"/>
        <v>901346214.9685595</v>
      </c>
      <c r="H192" s="13"/>
      <c r="I192" s="14"/>
      <c r="P192" s="13"/>
    </row>
    <row r="193" spans="1:16" s="12" customFormat="1" x14ac:dyDescent="0.3">
      <c r="B193" s="37"/>
      <c r="C193" s="12">
        <v>11</v>
      </c>
      <c r="D193" s="13">
        <f>K183</f>
        <v>36485053.605669871</v>
      </c>
      <c r="E193" s="13">
        <f t="shared" si="20"/>
        <v>937831268.57422936</v>
      </c>
      <c r="F193" s="12">
        <v>1.7999999999999999E-2</v>
      </c>
      <c r="G193" s="13">
        <f t="shared" si="17"/>
        <v>954712231.40856552</v>
      </c>
      <c r="H193" s="13"/>
      <c r="I193" s="14"/>
      <c r="P193" s="13"/>
    </row>
    <row r="194" spans="1:16" s="18" customFormat="1" x14ac:dyDescent="0.3">
      <c r="B194" s="37"/>
      <c r="C194" s="18">
        <v>12</v>
      </c>
      <c r="D194" s="19">
        <f>K183</f>
        <v>36485053.605669871</v>
      </c>
      <c r="E194" s="19">
        <f t="shared" si="20"/>
        <v>855197285.01423538</v>
      </c>
      <c r="F194" s="18">
        <v>1.7999999999999999E-2</v>
      </c>
      <c r="G194" s="19">
        <f t="shared" si="17"/>
        <v>870590836.14449167</v>
      </c>
      <c r="H194" s="19"/>
      <c r="I194" s="24">
        <v>136000000</v>
      </c>
      <c r="J194" s="19">
        <f xml:space="preserve"> (E183 + SUM(D184:D194)) - SUM(I184:I194)</f>
        <v>717201416.84794641</v>
      </c>
      <c r="K194" s="19">
        <f xml:space="preserve"> G194 - J194</f>
        <v>153389419.29654527</v>
      </c>
      <c r="L194" s="18">
        <v>0.84</v>
      </c>
      <c r="M194" s="19">
        <f xml:space="preserve"> K194 * L194</f>
        <v>128847112.20909803</v>
      </c>
      <c r="N194" s="19">
        <f xml:space="preserve"> K194 - M194</f>
        <v>24542307.087447241</v>
      </c>
      <c r="O194" s="18">
        <f xml:space="preserve"> K194 / J194 * 100</f>
        <v>21.387216435054157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36274618.172687151</v>
      </c>
      <c r="E195" s="4">
        <f xml:space="preserve"> (G194 / 2) + D195 - I195</f>
        <v>471570036.24493301</v>
      </c>
      <c r="F195" s="3">
        <v>1.7999999999999999E-2</v>
      </c>
      <c r="G195" s="4">
        <f t="shared" si="17"/>
        <v>480058296.89734179</v>
      </c>
      <c r="H195" s="4"/>
      <c r="I195" s="5"/>
      <c r="K195" s="6">
        <f xml:space="preserve"> ((G194 - I195) / 2 / 12)</f>
        <v>36274618.172687151</v>
      </c>
      <c r="M195" s="9">
        <f xml:space="preserve"> (G194 - I195) / 2</f>
        <v>435295418.07224584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36274618.172687151</v>
      </c>
      <c r="E196" s="4">
        <f t="shared" ref="E196:E206" si="21" xml:space="preserve"> G195 + D196 - I196</f>
        <v>516332915.07002896</v>
      </c>
      <c r="F196" s="3">
        <v>1.7999999999999999E-2</v>
      </c>
      <c r="G196" s="4">
        <f t="shared" si="17"/>
        <v>525626907.54128951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36274618.172687151</v>
      </c>
      <c r="E197" s="4">
        <f t="shared" si="21"/>
        <v>561901525.71397662</v>
      </c>
      <c r="F197" s="3">
        <v>1.7999999999999999E-2</v>
      </c>
      <c r="G197" s="4">
        <f t="shared" si="17"/>
        <v>572015753.17682815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36274618.172687151</v>
      </c>
      <c r="E198" s="4">
        <f t="shared" si="21"/>
        <v>608290371.34951532</v>
      </c>
      <c r="F198" s="3">
        <v>1.7999999999999999E-2</v>
      </c>
      <c r="G198" s="4">
        <f t="shared" si="17"/>
        <v>619239598.03380656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36274618.172687151</v>
      </c>
      <c r="E199" s="4">
        <f t="shared" si="21"/>
        <v>630971909.11904645</v>
      </c>
      <c r="F199" s="3">
        <v>1.7999999999999999E-2</v>
      </c>
      <c r="G199" s="4">
        <f t="shared" si="17"/>
        <v>642329403.48318934</v>
      </c>
      <c r="H199" s="4"/>
      <c r="I199" s="5">
        <f xml:space="preserve"> N194</f>
        <v>24542307.087447241</v>
      </c>
      <c r="P199" s="4"/>
    </row>
    <row r="200" spans="1:16" s="3" customFormat="1" x14ac:dyDescent="0.3">
      <c r="B200" s="35"/>
      <c r="C200" s="3">
        <v>6</v>
      </c>
      <c r="D200" s="4">
        <f>K195</f>
        <v>36274618.172687151</v>
      </c>
      <c r="E200" s="4">
        <f t="shared" si="21"/>
        <v>678604021.65587652</v>
      </c>
      <c r="F200" s="3">
        <v>1.7999999999999999E-2</v>
      </c>
      <c r="G200" s="4">
        <f t="shared" si="17"/>
        <v>690818894.04568231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36274618.172687151</v>
      </c>
      <c r="E201" s="4">
        <f t="shared" si="21"/>
        <v>727093512.21836948</v>
      </c>
      <c r="F201" s="3">
        <v>1.7999999999999999E-2</v>
      </c>
      <c r="G201" s="4">
        <f t="shared" si="17"/>
        <v>740181195.43830013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36274618.172687151</v>
      </c>
      <c r="E202" s="4">
        <f t="shared" si="21"/>
        <v>776455813.61098731</v>
      </c>
      <c r="F202" s="3">
        <v>1.7999999999999999E-2</v>
      </c>
      <c r="G202" s="4">
        <f t="shared" si="17"/>
        <v>790432018.25598502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36274618.172687151</v>
      </c>
      <c r="E203" s="4">
        <f t="shared" si="21"/>
        <v>826706636.42867219</v>
      </c>
      <c r="F203" s="3">
        <v>1.7999999999999999E-2</v>
      </c>
      <c r="G203" s="4">
        <f t="shared" si="17"/>
        <v>841587355.88438833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36274618.172687151</v>
      </c>
      <c r="E204" s="4">
        <f t="shared" si="21"/>
        <v>877861974.0570755</v>
      </c>
      <c r="F204" s="3">
        <v>1.7999999999999999E-2</v>
      </c>
      <c r="G204" s="4">
        <f t="shared" si="17"/>
        <v>893663489.59010291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36274618.172687151</v>
      </c>
      <c r="E205" s="4">
        <f t="shared" si="21"/>
        <v>929938107.76279008</v>
      </c>
      <c r="F205" s="3">
        <v>1.7999999999999999E-2</v>
      </c>
      <c r="G205" s="4">
        <f t="shared" si="17"/>
        <v>946676993.70252025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36274618.172687151</v>
      </c>
      <c r="E206" s="4">
        <f t="shared" si="21"/>
        <v>942951611.87520742</v>
      </c>
      <c r="F206" s="3">
        <v>1.7999999999999999E-2</v>
      </c>
      <c r="G206" s="4">
        <f t="shared" si="17"/>
        <v>959924740.8889612</v>
      </c>
      <c r="H206" s="4"/>
      <c r="I206" s="17">
        <v>40000000</v>
      </c>
      <c r="J206" s="4">
        <f xml:space="preserve"> (E195 + SUM(D196:D206)) - SUM(I196:I206)</f>
        <v>806048529.05704439</v>
      </c>
      <c r="K206" s="9">
        <f xml:space="preserve"> G206 - J206</f>
        <v>153876211.83191681</v>
      </c>
      <c r="L206" s="3">
        <v>0.84</v>
      </c>
      <c r="M206" s="4">
        <f xml:space="preserve"> K206 * L206</f>
        <v>129256017.93881011</v>
      </c>
      <c r="N206" s="4">
        <f xml:space="preserve"> K206 - M206</f>
        <v>24620193.893106699</v>
      </c>
      <c r="O206" s="3">
        <f xml:space="preserve"> K206 / J206 * 100</f>
        <v>19.090192002698501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39996864.203706719</v>
      </c>
      <c r="E207" s="4">
        <f xml:space="preserve"> (G206 / 2) + D207 - I207</f>
        <v>519959234.64818734</v>
      </c>
      <c r="F207" s="3">
        <v>1.7999999999999999E-2</v>
      </c>
      <c r="G207" s="4">
        <f t="shared" si="17"/>
        <v>529318500.87185472</v>
      </c>
      <c r="H207" s="4"/>
      <c r="I207" s="5"/>
      <c r="K207" s="6">
        <f xml:space="preserve"> ((G206 - I207) / 2 / 12)</f>
        <v>39996864.203706719</v>
      </c>
      <c r="M207" s="9">
        <f xml:space="preserve"> (G206 - I207) / 2</f>
        <v>479962370.4444806</v>
      </c>
      <c r="P207" s="4"/>
    </row>
    <row r="208" spans="1:16" s="3" customFormat="1" x14ac:dyDescent="0.3">
      <c r="B208" s="35"/>
      <c r="C208" s="3">
        <v>2</v>
      </c>
      <c r="D208" s="4">
        <f>K207</f>
        <v>39996864.203706719</v>
      </c>
      <c r="E208" s="4">
        <f t="shared" ref="E208:E218" si="22" xml:space="preserve"> G207 + D208 - I208</f>
        <v>569315365.0755614</v>
      </c>
      <c r="F208" s="3">
        <v>1.7999999999999999E-2</v>
      </c>
      <c r="G208" s="4">
        <f t="shared" si="17"/>
        <v>579563041.64692152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39996864.203706719</v>
      </c>
      <c r="E209" s="4">
        <f t="shared" si="22"/>
        <v>619559905.85062826</v>
      </c>
      <c r="F209" s="3">
        <v>1.7999999999999999E-2</v>
      </c>
      <c r="G209" s="4">
        <f t="shared" si="17"/>
        <v>630711984.15593958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39996864.203706719</v>
      </c>
      <c r="E210" s="4">
        <f t="shared" si="22"/>
        <v>670708848.35964632</v>
      </c>
      <c r="F210" s="3">
        <v>1.7999999999999999E-2</v>
      </c>
      <c r="G210" s="4">
        <f t="shared" si="17"/>
        <v>682781607.63011992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39996864.203706719</v>
      </c>
      <c r="E211" s="4">
        <f t="shared" si="22"/>
        <v>698158277.94071996</v>
      </c>
      <c r="F211" s="3">
        <v>1.7999999999999999E-2</v>
      </c>
      <c r="G211" s="4">
        <f t="shared" si="17"/>
        <v>710725126.94365287</v>
      </c>
      <c r="H211" s="4"/>
      <c r="I211" s="5">
        <f xml:space="preserve"> N206</f>
        <v>24620193.893106699</v>
      </c>
      <c r="P211" s="4"/>
    </row>
    <row r="212" spans="1:16" s="3" customFormat="1" x14ac:dyDescent="0.3">
      <c r="B212" s="35"/>
      <c r="C212" s="3">
        <v>6</v>
      </c>
      <c r="D212" s="4">
        <f>K207</f>
        <v>39996864.203706719</v>
      </c>
      <c r="E212" s="4">
        <f t="shared" si="22"/>
        <v>750721991.14735961</v>
      </c>
      <c r="F212" s="3">
        <v>1.7999999999999999E-2</v>
      </c>
      <c r="G212" s="4">
        <f t="shared" si="17"/>
        <v>764234986.98801208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39996864.203706719</v>
      </c>
      <c r="E213" s="4">
        <f t="shared" si="22"/>
        <v>804231851.19171882</v>
      </c>
      <c r="F213" s="3">
        <v>1.7999999999999999E-2</v>
      </c>
      <c r="G213" s="4">
        <f t="shared" si="17"/>
        <v>818708024.51316977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39996864.203706719</v>
      </c>
      <c r="E214" s="4">
        <f t="shared" si="22"/>
        <v>858704888.71687651</v>
      </c>
      <c r="F214" s="3">
        <v>1.7999999999999999E-2</v>
      </c>
      <c r="G214" s="4">
        <f t="shared" si="17"/>
        <v>874161576.71378028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39996864.203706719</v>
      </c>
      <c r="E215" s="4">
        <f t="shared" si="22"/>
        <v>914158440.91748703</v>
      </c>
      <c r="F215" s="3">
        <v>1.7999999999999999E-2</v>
      </c>
      <c r="G215" s="4">
        <f t="shared" si="17"/>
        <v>930613292.85400176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39996864.203706719</v>
      </c>
      <c r="E216" s="4">
        <f t="shared" si="22"/>
        <v>970610157.0577085</v>
      </c>
      <c r="F216" s="3">
        <v>1.7999999999999999E-2</v>
      </c>
      <c r="G216" s="4">
        <f t="shared" si="17"/>
        <v>988081139.88474727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39996864.203706719</v>
      </c>
      <c r="E217" s="4">
        <f t="shared" si="22"/>
        <v>1028078004.088454</v>
      </c>
      <c r="F217" s="3">
        <v>1.7999999999999999E-2</v>
      </c>
      <c r="G217" s="4">
        <f t="shared" si="17"/>
        <v>1046583408.1620462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39996864.203706719</v>
      </c>
      <c r="E218" s="4">
        <f t="shared" si="22"/>
        <v>1046580272.3657529</v>
      </c>
      <c r="F218" s="3">
        <v>1.7999999999999999E-2</v>
      </c>
      <c r="G218" s="4">
        <f t="shared" si="17"/>
        <v>1065418717.2683365</v>
      </c>
      <c r="H218" s="4"/>
      <c r="I218" s="17">
        <v>40000000</v>
      </c>
      <c r="J218" s="4">
        <f xml:space="preserve"> (E207 + SUM(D208:D218)) - SUM(I208:I218)</f>
        <v>895304546.99585462</v>
      </c>
      <c r="K218" s="9">
        <f xml:space="preserve"> G218 - J218</f>
        <v>170114170.27248192</v>
      </c>
      <c r="L218" s="3">
        <v>0.84</v>
      </c>
      <c r="M218" s="4">
        <f xml:space="preserve"> K218 * L218</f>
        <v>142895903.0288848</v>
      </c>
      <c r="N218" s="4">
        <f xml:space="preserve"> K218 - M218</f>
        <v>27218267.24359712</v>
      </c>
      <c r="O218" s="3">
        <f xml:space="preserve"> K218 / J218 * 100</f>
        <v>19.000704379676243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44392446.552847356</v>
      </c>
      <c r="E219" s="4">
        <f xml:space="preserve"> (G218 / 2) + D219 - I219</f>
        <v>577101805.18701565</v>
      </c>
      <c r="F219" s="3">
        <v>1.7999999999999999E-2</v>
      </c>
      <c r="G219" s="4">
        <f t="shared" si="17"/>
        <v>587489637.68038189</v>
      </c>
      <c r="H219" s="4"/>
      <c r="I219" s="5"/>
      <c r="K219" s="6">
        <f xml:space="preserve"> ((G218 - I219) / 2 / 12)</f>
        <v>44392446.552847356</v>
      </c>
      <c r="M219" s="9">
        <f xml:space="preserve"> (G218 - I219) / 2</f>
        <v>532709358.63416827</v>
      </c>
      <c r="P219" s="4"/>
    </row>
    <row r="220" spans="1:16" s="3" customFormat="1" x14ac:dyDescent="0.3">
      <c r="B220" s="35"/>
      <c r="C220" s="3">
        <v>2</v>
      </c>
      <c r="D220" s="4">
        <f>K219</f>
        <v>44392446.552847356</v>
      </c>
      <c r="E220" s="4">
        <f t="shared" ref="E220:E230" si="23" xml:space="preserve"> G219 + D220 - I220</f>
        <v>631882084.23322928</v>
      </c>
      <c r="F220" s="3">
        <v>1.7999999999999999E-2</v>
      </c>
      <c r="G220" s="4">
        <f t="shared" si="17"/>
        <v>643255961.74942744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44392446.552847356</v>
      </c>
      <c r="E221" s="4">
        <f t="shared" si="23"/>
        <v>687648408.30227482</v>
      </c>
      <c r="F221" s="3">
        <v>1.7999999999999999E-2</v>
      </c>
      <c r="G221" s="4">
        <f t="shared" si="17"/>
        <v>700026079.65171576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44392446.552847356</v>
      </c>
      <c r="E222" s="4">
        <f t="shared" si="23"/>
        <v>744418526.20456314</v>
      </c>
      <c r="F222" s="3">
        <v>1.7999999999999999E-2</v>
      </c>
      <c r="G222" s="4">
        <f t="shared" ref="G222:G242" si="24" xml:space="preserve"> (E222 * F222) + E222</f>
        <v>757818059.67624533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44392446.552847356</v>
      </c>
      <c r="E223" s="4">
        <f t="shared" si="23"/>
        <v>774992238.98549557</v>
      </c>
      <c r="F223" s="3">
        <v>1.7999999999999999E-2</v>
      </c>
      <c r="G223" s="4">
        <f t="shared" si="24"/>
        <v>788942099.28723454</v>
      </c>
      <c r="H223" s="4"/>
      <c r="I223" s="5">
        <f xml:space="preserve"> N218</f>
        <v>27218267.24359712</v>
      </c>
      <c r="P223" s="4"/>
    </row>
    <row r="224" spans="1:16" s="3" customFormat="1" x14ac:dyDescent="0.3">
      <c r="B224" s="35"/>
      <c r="C224" s="3">
        <v>6</v>
      </c>
      <c r="D224" s="4">
        <f>K219</f>
        <v>44392446.552847356</v>
      </c>
      <c r="E224" s="4">
        <f t="shared" si="23"/>
        <v>833334545.84008193</v>
      </c>
      <c r="F224" s="3">
        <v>1.7999999999999999E-2</v>
      </c>
      <c r="G224" s="4">
        <f t="shared" si="24"/>
        <v>848334567.66520345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44392446.552847356</v>
      </c>
      <c r="E225" s="4">
        <f t="shared" si="23"/>
        <v>892727014.21805084</v>
      </c>
      <c r="F225" s="3">
        <v>1.7999999999999999E-2</v>
      </c>
      <c r="G225" s="4">
        <f t="shared" si="24"/>
        <v>908796100.47397578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44392446.552847356</v>
      </c>
      <c r="E226" s="4">
        <f t="shared" si="23"/>
        <v>953188547.02682316</v>
      </c>
      <c r="F226" s="3">
        <v>1.7999999999999999E-2</v>
      </c>
      <c r="G226" s="4">
        <f t="shared" si="24"/>
        <v>970345940.87330604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44392446.552847356</v>
      </c>
      <c r="E227" s="4">
        <f t="shared" si="23"/>
        <v>1014738387.4261534</v>
      </c>
      <c r="F227" s="3">
        <v>1.7999999999999999E-2</v>
      </c>
      <c r="G227" s="4">
        <f t="shared" si="24"/>
        <v>1033003678.3998241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44392446.552847356</v>
      </c>
      <c r="E228" s="4">
        <f t="shared" si="23"/>
        <v>1077396124.9526715</v>
      </c>
      <c r="F228" s="3">
        <v>1.7999999999999999E-2</v>
      </c>
      <c r="G228" s="4">
        <f t="shared" si="24"/>
        <v>1096789255.2018197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44392446.552847356</v>
      </c>
      <c r="E229" s="4">
        <f t="shared" si="23"/>
        <v>1141181701.754667</v>
      </c>
      <c r="F229" s="3">
        <v>1.7999999999999999E-2</v>
      </c>
      <c r="G229" s="4">
        <f t="shared" si="24"/>
        <v>1161722972.386251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44392446.552847356</v>
      </c>
      <c r="E230" s="4">
        <f t="shared" si="23"/>
        <v>1166115418.9390984</v>
      </c>
      <c r="F230" s="3">
        <v>1.7999999999999999E-2</v>
      </c>
      <c r="G230" s="4">
        <f t="shared" si="24"/>
        <v>1187105496.4800022</v>
      </c>
      <c r="H230" s="4"/>
      <c r="I230" s="17">
        <v>40000000</v>
      </c>
      <c r="J230" s="4">
        <f xml:space="preserve"> (E219 + SUM(D220:D230)) - SUM(I220:I230)</f>
        <v>998200450.0247395</v>
      </c>
      <c r="K230" s="9">
        <f xml:space="preserve"> G230 - J230</f>
        <v>188905046.45526266</v>
      </c>
      <c r="L230" s="3">
        <v>0.84</v>
      </c>
      <c r="M230" s="4">
        <f xml:space="preserve"> K230 * L230</f>
        <v>158680239.02242061</v>
      </c>
      <c r="N230" s="4">
        <f xml:space="preserve"> K230 - M230</f>
        <v>30224807.432842046</v>
      </c>
      <c r="O230" s="3">
        <f xml:space="preserve"> K230 / J230 * 100</f>
        <v>18.924560337613634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49462729.020000093</v>
      </c>
      <c r="E231" s="4">
        <f xml:space="preserve"> (G230 / 2) + D231 - I231</f>
        <v>643015477.26000118</v>
      </c>
      <c r="F231" s="3">
        <v>1.7999999999999999E-2</v>
      </c>
      <c r="G231" s="4">
        <f t="shared" si="24"/>
        <v>654589755.85068119</v>
      </c>
      <c r="H231" s="4"/>
      <c r="I231" s="5"/>
      <c r="K231" s="6">
        <f xml:space="preserve"> ((G230 - I231) / 2 / 12)</f>
        <v>49462729.020000093</v>
      </c>
      <c r="M231" s="9">
        <f xml:space="preserve"> (G230 - I231) / 2</f>
        <v>593552748.24000108</v>
      </c>
      <c r="P231" s="4"/>
    </row>
    <row r="232" spans="1:16" s="3" customFormat="1" x14ac:dyDescent="0.3">
      <c r="B232" s="35"/>
      <c r="C232" s="3">
        <v>2</v>
      </c>
      <c r="D232" s="4">
        <f>K231</f>
        <v>49462729.020000093</v>
      </c>
      <c r="E232" s="4">
        <f t="shared" ref="E232:E242" si="25" xml:space="preserve"> G231 + D232 - I232</f>
        <v>704052484.87068129</v>
      </c>
      <c r="F232" s="3">
        <v>1.7999999999999999E-2</v>
      </c>
      <c r="G232" s="4">
        <f t="shared" si="24"/>
        <v>716725429.59835351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49462729.020000093</v>
      </c>
      <c r="E233" s="4">
        <f t="shared" si="25"/>
        <v>766188158.61835361</v>
      </c>
      <c r="F233" s="3">
        <v>1.7999999999999999E-2</v>
      </c>
      <c r="G233" s="4">
        <f t="shared" si="24"/>
        <v>779979545.47348392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49462729.020000093</v>
      </c>
      <c r="E234" s="4">
        <f t="shared" si="25"/>
        <v>829442274.49348402</v>
      </c>
      <c r="F234" s="3">
        <v>1.7999999999999999E-2</v>
      </c>
      <c r="G234" s="4">
        <f t="shared" si="24"/>
        <v>844372235.4343667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49462729.020000093</v>
      </c>
      <c r="E235" s="4">
        <f t="shared" si="25"/>
        <v>863610157.02152479</v>
      </c>
      <c r="F235" s="3">
        <v>1.7999999999999999E-2</v>
      </c>
      <c r="G235" s="4">
        <f t="shared" si="24"/>
        <v>879155139.84791219</v>
      </c>
      <c r="H235" s="4"/>
      <c r="I235" s="5">
        <f xml:space="preserve"> N230</f>
        <v>30224807.432842046</v>
      </c>
      <c r="P235" s="4"/>
    </row>
    <row r="236" spans="1:16" s="3" customFormat="1" x14ac:dyDescent="0.3">
      <c r="B236" s="35"/>
      <c r="C236" s="3">
        <v>6</v>
      </c>
      <c r="D236" s="4">
        <f>K231</f>
        <v>49462729.020000093</v>
      </c>
      <c r="E236" s="4">
        <f t="shared" si="25"/>
        <v>928617868.86791229</v>
      </c>
      <c r="F236" s="3">
        <v>1.7999999999999999E-2</v>
      </c>
      <c r="G236" s="4">
        <f t="shared" si="24"/>
        <v>945332990.50753474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49462729.020000093</v>
      </c>
      <c r="E237" s="4">
        <f t="shared" si="25"/>
        <v>994795719.52753484</v>
      </c>
      <c r="F237" s="3">
        <v>1.7999999999999999E-2</v>
      </c>
      <c r="G237" s="4">
        <f t="shared" si="24"/>
        <v>1012702042.4790305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49462729.020000093</v>
      </c>
      <c r="E238" s="4">
        <f t="shared" si="25"/>
        <v>1062164771.4990306</v>
      </c>
      <c r="F238" s="3">
        <v>1.7999999999999999E-2</v>
      </c>
      <c r="G238" s="4">
        <f t="shared" si="24"/>
        <v>1081283737.386013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49462729.020000093</v>
      </c>
      <c r="E239" s="4">
        <f t="shared" si="25"/>
        <v>1130746466.406013</v>
      </c>
      <c r="F239" s="3">
        <v>1.7999999999999999E-2</v>
      </c>
      <c r="G239" s="4">
        <f t="shared" si="24"/>
        <v>1151099902.8013213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49462729.020000093</v>
      </c>
      <c r="E240" s="4">
        <f t="shared" si="25"/>
        <v>1200562631.8213212</v>
      </c>
      <c r="F240" s="3">
        <v>1.7999999999999999E-2</v>
      </c>
      <c r="G240" s="4">
        <f t="shared" si="24"/>
        <v>1222172759.1941051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49462729.020000093</v>
      </c>
      <c r="E241" s="4">
        <f t="shared" si="25"/>
        <v>1271635488.2141051</v>
      </c>
      <c r="F241" s="3">
        <v>1.7999999999999999E-2</v>
      </c>
      <c r="G241" s="4">
        <f t="shared" si="24"/>
        <v>1294524927.0019591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49462729.020000093</v>
      </c>
      <c r="E242" s="4">
        <f t="shared" si="25"/>
        <v>1303987656.0219591</v>
      </c>
      <c r="F242" s="3">
        <v>1.7999999999999999E-2</v>
      </c>
      <c r="G242" s="4">
        <f t="shared" si="24"/>
        <v>1327459433.8303542</v>
      </c>
      <c r="H242" s="4"/>
      <c r="I242" s="17">
        <v>40000000</v>
      </c>
      <c r="J242" s="4">
        <f xml:space="preserve"> (E231 + SUM(D232:D242)) - SUM(I232:I242)</f>
        <v>1116880689.0471601</v>
      </c>
      <c r="K242" s="9">
        <f xml:space="preserve"> G242 - J242</f>
        <v>210578744.78319407</v>
      </c>
      <c r="L242" s="3">
        <v>0.84</v>
      </c>
      <c r="M242" s="4">
        <f xml:space="preserve"> K242 * L242</f>
        <v>176886145.617883</v>
      </c>
      <c r="N242" s="4">
        <f xml:space="preserve"> K242 - M242</f>
        <v>33692599.165311068</v>
      </c>
      <c r="O242" s="3">
        <f xml:space="preserve"> K242 / J242 * 100</f>
        <v>18.854184412736533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55310809.742931426</v>
      </c>
      <c r="E243" s="4">
        <f xml:space="preserve"> (G242 / 2) + D243 - I243</f>
        <v>719040526.65810847</v>
      </c>
      <c r="F243" s="3">
        <v>1.7999999999999999E-2</v>
      </c>
      <c r="G243" s="4">
        <f t="shared" ref="G243:G254" si="26" xml:space="preserve"> (E243 * F243) + E243</f>
        <v>731983256.13795447</v>
      </c>
      <c r="H243" s="4"/>
      <c r="I243" s="5"/>
      <c r="K243" s="6">
        <f xml:space="preserve"> ((G242 - I243) / 2 / 12)</f>
        <v>55310809.742931426</v>
      </c>
      <c r="M243" s="9">
        <f xml:space="preserve"> (G242 - I243) / 2</f>
        <v>663729716.91517711</v>
      </c>
      <c r="P243" s="4"/>
    </row>
    <row r="244" spans="1:16" x14ac:dyDescent="0.3">
      <c r="A244" s="3"/>
      <c r="B244" s="35"/>
      <c r="C244" s="3">
        <v>2</v>
      </c>
      <c r="D244" s="4">
        <f>K243</f>
        <v>55310809.742931426</v>
      </c>
      <c r="E244" s="4">
        <f t="shared" ref="E244:E254" si="27" xml:space="preserve"> G243 + D244 - I244</f>
        <v>787294065.88088584</v>
      </c>
      <c r="F244" s="3">
        <v>1.7999999999999999E-2</v>
      </c>
      <c r="G244" s="4">
        <f t="shared" si="26"/>
        <v>801465359.06674182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55310809.742931426</v>
      </c>
      <c r="E245" s="4">
        <f t="shared" si="27"/>
        <v>856776168.80967331</v>
      </c>
      <c r="F245" s="3">
        <v>1.7999999999999999E-2</v>
      </c>
      <c r="G245" s="4">
        <f t="shared" si="26"/>
        <v>872198139.84824741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55310809.742931426</v>
      </c>
      <c r="E246" s="4">
        <f t="shared" si="27"/>
        <v>927508949.59117889</v>
      </c>
      <c r="F246" s="3">
        <v>1.7999999999999999E-2</v>
      </c>
      <c r="G246" s="4">
        <f t="shared" si="26"/>
        <v>944204110.68382013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55310809.742931426</v>
      </c>
      <c r="E247" s="4">
        <f t="shared" si="27"/>
        <v>965822321.26144052</v>
      </c>
      <c r="F247" s="3">
        <v>1.7999999999999999E-2</v>
      </c>
      <c r="G247" s="4">
        <f t="shared" si="26"/>
        <v>983207123.04414642</v>
      </c>
      <c r="H247" s="4"/>
      <c r="I247" s="5">
        <f xml:space="preserve"> N242</f>
        <v>33692599.165311068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55310809.742931426</v>
      </c>
      <c r="E248" s="4">
        <f t="shared" si="27"/>
        <v>1038517932.7870779</v>
      </c>
      <c r="F248" s="3">
        <v>1.7999999999999999E-2</v>
      </c>
      <c r="G248" s="4">
        <f t="shared" si="26"/>
        <v>1057211255.5772454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55310809.742931426</v>
      </c>
      <c r="E249" s="4">
        <f t="shared" si="27"/>
        <v>1112522065.3201768</v>
      </c>
      <c r="F249" s="3">
        <v>1.7999999999999999E-2</v>
      </c>
      <c r="G249" s="4">
        <f t="shared" si="26"/>
        <v>1132547462.49594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55310809.742931426</v>
      </c>
      <c r="E250" s="4">
        <f t="shared" si="27"/>
        <v>1187858272.2388713</v>
      </c>
      <c r="F250" s="3">
        <v>1.7999999999999999E-2</v>
      </c>
      <c r="G250" s="4">
        <f t="shared" si="26"/>
        <v>1209239721.1391711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55310809.742931426</v>
      </c>
      <c r="E251" s="4">
        <f t="shared" si="27"/>
        <v>1264550530.8821025</v>
      </c>
      <c r="F251" s="3">
        <v>1.7999999999999999E-2</v>
      </c>
      <c r="G251" s="4">
        <f t="shared" si="26"/>
        <v>1287312440.4379804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55310809.742931426</v>
      </c>
      <c r="E252" s="4">
        <f t="shared" si="27"/>
        <v>1342623250.1809118</v>
      </c>
      <c r="F252" s="3">
        <v>1.7999999999999999E-2</v>
      </c>
      <c r="G252" s="4">
        <f t="shared" si="26"/>
        <v>1366790468.6841681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55310809.742931426</v>
      </c>
      <c r="E253" s="4">
        <f t="shared" si="27"/>
        <v>1422101278.4270995</v>
      </c>
      <c r="F253" s="3">
        <v>1.7999999999999999E-2</v>
      </c>
      <c r="G253" s="4">
        <f t="shared" si="26"/>
        <v>1447699101.4387872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55310809.742931426</v>
      </c>
      <c r="E254" s="4">
        <f t="shared" si="27"/>
        <v>1503009911.1817186</v>
      </c>
      <c r="F254" s="3">
        <v>1.7999999999999999E-2</v>
      </c>
      <c r="G254" s="4">
        <f t="shared" si="26"/>
        <v>1530064089.5829895</v>
      </c>
      <c r="H254" s="4"/>
      <c r="I254" s="5"/>
      <c r="J254" s="4">
        <f xml:space="preserve"> (E243 + SUM(D244:D254)) - SUM(I244:I254)</f>
        <v>1293766834.6650431</v>
      </c>
      <c r="K254" s="9">
        <f xml:space="preserve"> G254 - J254</f>
        <v>236297254.91794634</v>
      </c>
      <c r="L254" s="3">
        <v>0.84</v>
      </c>
      <c r="M254" s="4">
        <f xml:space="preserve"> K254 * L254</f>
        <v>198489694.13107491</v>
      </c>
      <c r="N254" s="4">
        <f xml:space="preserve"> K254 - M254</f>
        <v>37807560.786871433</v>
      </c>
      <c r="O254" s="3">
        <f xml:space="preserve"> K254 / J254 * 100</f>
        <v>18.264284458885811</v>
      </c>
    </row>
  </sheetData>
  <mergeCells count="21">
    <mergeCell ref="B183:B194"/>
    <mergeCell ref="B195:B206"/>
    <mergeCell ref="B207:B218"/>
    <mergeCell ref="B219:B230"/>
    <mergeCell ref="B231:B242"/>
    <mergeCell ref="B243:B254"/>
    <mergeCell ref="B3:B14"/>
    <mergeCell ref="B15:B26"/>
    <mergeCell ref="B27:B38"/>
    <mergeCell ref="B39:B50"/>
    <mergeCell ref="B51:B62"/>
    <mergeCell ref="B63:B74"/>
    <mergeCell ref="B75:B86"/>
    <mergeCell ref="B135:B146"/>
    <mergeCell ref="B147:B158"/>
    <mergeCell ref="B159:B170"/>
    <mergeCell ref="B171:B182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4290-35C3-4A87-8E0C-A86402C7E94A}">
  <dimension ref="A1:P254"/>
  <sheetViews>
    <sheetView workbookViewId="0">
      <selection activeCell="J138" sqref="J138"/>
    </sheetView>
  </sheetViews>
  <sheetFormatPr defaultRowHeight="16.5" x14ac:dyDescent="0.3"/>
  <cols>
    <col min="4" max="4" width="12.875" bestFit="1" customWidth="1"/>
    <col min="5" max="5" width="21.875" bestFit="1" customWidth="1"/>
    <col min="7" max="7" width="14.375" bestFit="1" customWidth="1"/>
    <col min="8" max="8" width="8.25" bestFit="1" customWidth="1"/>
    <col min="9" max="9" width="15.5" style="2" bestFit="1" customWidth="1"/>
    <col min="10" max="10" width="14.375" bestFit="1" customWidth="1"/>
    <col min="11" max="11" width="15.875" customWidth="1"/>
    <col min="13" max="13" width="12.875" bestFit="1" customWidth="1"/>
    <col min="14" max="14" width="15.625" customWidth="1"/>
    <col min="16" max="16" width="12.875" style="1" bestFit="1" customWidth="1"/>
  </cols>
  <sheetData>
    <row r="1" spans="1:16" x14ac:dyDescent="0.3">
      <c r="D1" s="25" t="s">
        <v>21</v>
      </c>
      <c r="E1" s="25" t="s">
        <v>25</v>
      </c>
      <c r="F1" s="25" t="s">
        <v>22</v>
      </c>
      <c r="G1" s="25" t="s">
        <v>23</v>
      </c>
      <c r="H1" s="25" t="s">
        <v>20</v>
      </c>
      <c r="I1" s="26" t="s">
        <v>26</v>
      </c>
      <c r="N1" s="25" t="s">
        <v>2</v>
      </c>
    </row>
    <row r="2" spans="1:16" x14ac:dyDescent="0.3">
      <c r="A2" t="s">
        <v>24</v>
      </c>
      <c r="E2">
        <v>0</v>
      </c>
      <c r="G2">
        <v>0</v>
      </c>
    </row>
    <row r="3" spans="1:16" s="8" customFormat="1" x14ac:dyDescent="0.3">
      <c r="A3" s="8">
        <v>1</v>
      </c>
      <c r="B3" s="36">
        <v>2022</v>
      </c>
      <c r="C3" s="8">
        <v>1</v>
      </c>
      <c r="D3" s="9">
        <v>5000000</v>
      </c>
      <c r="E3" s="9">
        <f t="shared" ref="E3:E14" si="0" xml:space="preserve"> G2 + D3 - I3</f>
        <v>5000000</v>
      </c>
      <c r="F3" s="8">
        <v>1.7999999999999999E-2</v>
      </c>
      <c r="G3" s="9">
        <f xml:space="preserve"> (E3 * F3) + E3</f>
        <v>5090000</v>
      </c>
      <c r="H3" s="9"/>
      <c r="I3" s="10">
        <v>0</v>
      </c>
      <c r="P3" s="9"/>
    </row>
    <row r="4" spans="1:16" s="8" customFormat="1" x14ac:dyDescent="0.3">
      <c r="B4" s="36"/>
      <c r="C4" s="8">
        <v>2</v>
      </c>
      <c r="D4" s="9">
        <v>0</v>
      </c>
      <c r="E4" s="9">
        <f t="shared" si="0"/>
        <v>5090000</v>
      </c>
      <c r="F4" s="8">
        <v>1.7999999999999999E-2</v>
      </c>
      <c r="G4" s="9">
        <f xml:space="preserve"> (E4 * F4) + E4</f>
        <v>5181620</v>
      </c>
      <c r="H4" s="9"/>
      <c r="I4" s="10">
        <v>0</v>
      </c>
      <c r="P4" s="9"/>
    </row>
    <row r="5" spans="1:16" s="8" customFormat="1" x14ac:dyDescent="0.3">
      <c r="B5" s="36"/>
      <c r="C5" s="8">
        <v>3</v>
      </c>
      <c r="D5" s="9">
        <v>1500000</v>
      </c>
      <c r="E5" s="9">
        <f t="shared" si="0"/>
        <v>6681620</v>
      </c>
      <c r="F5" s="8">
        <v>1.7999999999999999E-2</v>
      </c>
      <c r="G5" s="9">
        <f xml:space="preserve"> (E5 * F5) + E5</f>
        <v>6801889.1600000001</v>
      </c>
      <c r="H5" s="9"/>
      <c r="I5" s="10">
        <v>0</v>
      </c>
      <c r="P5" s="9"/>
    </row>
    <row r="6" spans="1:16" s="8" customFormat="1" x14ac:dyDescent="0.3">
      <c r="B6" s="36"/>
      <c r="C6" s="8">
        <v>4</v>
      </c>
      <c r="D6" s="9">
        <v>3500000</v>
      </c>
      <c r="E6" s="9">
        <f t="shared" si="0"/>
        <v>10301889.16</v>
      </c>
      <c r="F6" s="8">
        <v>1.7999999999999999E-2</v>
      </c>
      <c r="G6" s="9">
        <f t="shared" ref="G6:G14" si="1" xml:space="preserve"> (E6 * F6) + E6</f>
        <v>10487323.16488</v>
      </c>
      <c r="H6" s="9"/>
      <c r="I6" s="10">
        <v>0</v>
      </c>
      <c r="P6" s="9"/>
    </row>
    <row r="7" spans="1:16" s="21" customFormat="1" x14ac:dyDescent="0.3">
      <c r="B7" s="36"/>
      <c r="C7" s="21">
        <v>5</v>
      </c>
      <c r="D7" s="22">
        <v>2520000</v>
      </c>
      <c r="E7" s="22">
        <f t="shared" si="0"/>
        <v>12007323.16488</v>
      </c>
      <c r="F7" s="21">
        <v>1.7999999999999999E-2</v>
      </c>
      <c r="G7" s="22">
        <f t="shared" si="1"/>
        <v>12223454.981847839</v>
      </c>
      <c r="H7" s="22"/>
      <c r="I7" s="23">
        <v>1000000</v>
      </c>
      <c r="K7" s="27"/>
      <c r="P7" s="22"/>
    </row>
    <row r="8" spans="1:16" s="8" customFormat="1" x14ac:dyDescent="0.3">
      <c r="B8" s="36"/>
      <c r="C8" s="8">
        <v>6</v>
      </c>
      <c r="D8" s="9">
        <v>2500000</v>
      </c>
      <c r="E8" s="9">
        <f t="shared" si="0"/>
        <v>14723454.981847839</v>
      </c>
      <c r="F8" s="8">
        <v>1.7999999999999999E-2</v>
      </c>
      <c r="G8" s="9">
        <f t="shared" si="1"/>
        <v>14988477.171521101</v>
      </c>
      <c r="H8" s="9"/>
      <c r="I8" s="10">
        <v>0</v>
      </c>
      <c r="P8" s="9"/>
    </row>
    <row r="9" spans="1:16" s="21" customFormat="1" x14ac:dyDescent="0.3">
      <c r="B9" s="36"/>
      <c r="C9" s="21">
        <v>7</v>
      </c>
      <c r="D9" s="9">
        <v>2500000</v>
      </c>
      <c r="E9" s="22">
        <f t="shared" si="0"/>
        <v>16888477.171521101</v>
      </c>
      <c r="F9" s="21">
        <v>1.7999999999999999E-2</v>
      </c>
      <c r="G9" s="22">
        <f t="shared" si="1"/>
        <v>17192469.760608479</v>
      </c>
      <c r="H9" s="22"/>
      <c r="I9" s="23">
        <v>600000</v>
      </c>
      <c r="P9" s="22"/>
    </row>
    <row r="10" spans="1:16" s="21" customFormat="1" x14ac:dyDescent="0.3">
      <c r="B10" s="36"/>
      <c r="C10" s="21">
        <v>8</v>
      </c>
      <c r="D10" s="22">
        <v>2500000</v>
      </c>
      <c r="E10" s="22">
        <f t="shared" si="0"/>
        <v>14635925.760608479</v>
      </c>
      <c r="F10" s="21">
        <v>1.7999999999999999E-2</v>
      </c>
      <c r="G10" s="22">
        <f t="shared" si="1"/>
        <v>14899372.424299432</v>
      </c>
      <c r="H10" s="22"/>
      <c r="I10" s="23">
        <v>5056544</v>
      </c>
      <c r="P10" s="22"/>
    </row>
    <row r="11" spans="1:16" s="8" customFormat="1" x14ac:dyDescent="0.3">
      <c r="B11" s="36"/>
      <c r="C11" s="8">
        <v>9</v>
      </c>
      <c r="D11" s="9">
        <v>1500000</v>
      </c>
      <c r="E11" s="9">
        <f t="shared" si="0"/>
        <v>16399372.424299432</v>
      </c>
      <c r="F11" s="8">
        <v>1.7999999999999999E-2</v>
      </c>
      <c r="G11" s="9">
        <f t="shared" si="1"/>
        <v>16694561.127936821</v>
      </c>
      <c r="H11" s="9"/>
      <c r="I11" s="10">
        <v>0</v>
      </c>
      <c r="P11" s="9"/>
    </row>
    <row r="12" spans="1:16" s="12" customFormat="1" x14ac:dyDescent="0.3">
      <c r="B12" s="36"/>
      <c r="C12" s="12">
        <v>10</v>
      </c>
      <c r="D12" s="13">
        <v>6500000</v>
      </c>
      <c r="E12" s="13">
        <f t="shared" si="0"/>
        <v>23194561.127936821</v>
      </c>
      <c r="F12" s="12">
        <v>1.7999999999999999E-2</v>
      </c>
      <c r="G12" s="13">
        <f t="shared" si="1"/>
        <v>23612063.228239685</v>
      </c>
      <c r="H12" s="13"/>
      <c r="I12" s="14">
        <v>0</v>
      </c>
      <c r="P12" s="13"/>
    </row>
    <row r="13" spans="1:16" s="8" customFormat="1" x14ac:dyDescent="0.3">
      <c r="B13" s="36"/>
      <c r="C13" s="8">
        <v>11</v>
      </c>
      <c r="D13" s="9">
        <v>2500000</v>
      </c>
      <c r="E13" s="9">
        <f t="shared" si="0"/>
        <v>26112063.228239685</v>
      </c>
      <c r="F13" s="8">
        <v>1.7999999999999999E-2</v>
      </c>
      <c r="G13" s="9">
        <f t="shared" si="1"/>
        <v>26582080.366347998</v>
      </c>
      <c r="H13" s="9"/>
      <c r="I13" s="10">
        <v>0</v>
      </c>
      <c r="P13" s="9"/>
    </row>
    <row r="14" spans="1:16" s="18" customFormat="1" x14ac:dyDescent="0.3">
      <c r="B14" s="36"/>
      <c r="C14" s="18">
        <v>12</v>
      </c>
      <c r="D14" s="19">
        <v>2500000</v>
      </c>
      <c r="E14" s="19">
        <f t="shared" si="0"/>
        <v>29082080.366347998</v>
      </c>
      <c r="F14" s="18">
        <v>1.7999999999999999E-2</v>
      </c>
      <c r="G14" s="19">
        <f t="shared" si="1"/>
        <v>29605557.812942263</v>
      </c>
      <c r="H14" s="19"/>
      <c r="I14" s="10">
        <v>0</v>
      </c>
      <c r="J14" s="19">
        <f xml:space="preserve"> (G2 + SUM(D3:D14)) - SUM(I3:I14)</f>
        <v>26363456</v>
      </c>
      <c r="K14" s="19">
        <f xml:space="preserve"> G14 - J14</f>
        <v>3242101.8129422627</v>
      </c>
      <c r="L14" s="18">
        <v>0.84</v>
      </c>
      <c r="M14" s="19">
        <f xml:space="preserve"> K14 * L14</f>
        <v>2723365.5228715008</v>
      </c>
      <c r="N14" s="19">
        <f xml:space="preserve"> K14 - M14</f>
        <v>518736.29007076193</v>
      </c>
      <c r="O14" s="18">
        <f xml:space="preserve"> K14 / J14 * 100</f>
        <v>12.297711699643108</v>
      </c>
      <c r="P14" s="19"/>
    </row>
    <row r="15" spans="1:16" s="8" customFormat="1" x14ac:dyDescent="0.3">
      <c r="A15" s="8">
        <v>2</v>
      </c>
      <c r="B15" s="36">
        <v>2023</v>
      </c>
      <c r="C15" s="8">
        <v>1</v>
      </c>
      <c r="D15" s="9">
        <f xml:space="preserve"> K15</f>
        <v>3733564.9088725941</v>
      </c>
      <c r="E15" s="9">
        <f xml:space="preserve"> (G14 / 2) + D15 - I15</f>
        <v>15036343.815343726</v>
      </c>
      <c r="F15" s="8">
        <v>1.7999999999999999E-2</v>
      </c>
      <c r="G15" s="9">
        <f xml:space="preserve"> (E15 * F15) + E15</f>
        <v>15306998.004019914</v>
      </c>
      <c r="H15" s="9"/>
      <c r="I15" s="10">
        <v>3500000</v>
      </c>
      <c r="K15" s="11">
        <f xml:space="preserve"> (G14 / 2 / 12) +2500000</f>
        <v>3733564.9088725941</v>
      </c>
      <c r="M15" s="9">
        <f xml:space="preserve"> (G14 / 2 )</f>
        <v>14802778.906471131</v>
      </c>
      <c r="P15" s="9"/>
    </row>
    <row r="16" spans="1:16" s="8" customFormat="1" x14ac:dyDescent="0.3">
      <c r="B16" s="36"/>
      <c r="C16" s="8">
        <v>2</v>
      </c>
      <c r="D16" s="9">
        <f xml:space="preserve"> K15</f>
        <v>3733564.9088725941</v>
      </c>
      <c r="E16" s="9">
        <f t="shared" ref="E16:E26" si="2" xml:space="preserve"> G15 + D16 - I16</f>
        <v>15540562.912892509</v>
      </c>
      <c r="F16" s="8">
        <v>1.7999999999999999E-2</v>
      </c>
      <c r="G16" s="9">
        <f xml:space="preserve"> (E16 * F16) + E16</f>
        <v>15820293.045324575</v>
      </c>
      <c r="H16" s="9"/>
      <c r="I16" s="10">
        <v>3500000</v>
      </c>
      <c r="P16" s="9"/>
    </row>
    <row r="17" spans="1:16" s="8" customFormat="1" x14ac:dyDescent="0.3">
      <c r="B17" s="36"/>
      <c r="C17" s="8">
        <v>3</v>
      </c>
      <c r="D17" s="9">
        <f xml:space="preserve"> K15</f>
        <v>3733564.9088725941</v>
      </c>
      <c r="E17" s="9">
        <f t="shared" si="2"/>
        <v>19553857.954197168</v>
      </c>
      <c r="F17" s="8">
        <v>1.7999999999999999E-2</v>
      </c>
      <c r="G17" s="9">
        <f xml:space="preserve"> (E17 * F17) + E17</f>
        <v>19905827.397372719</v>
      </c>
      <c r="H17" s="9"/>
      <c r="I17" s="10">
        <v>0</v>
      </c>
      <c r="P17" s="9"/>
    </row>
    <row r="18" spans="1:16" s="8" customFormat="1" x14ac:dyDescent="0.3">
      <c r="B18" s="36"/>
      <c r="C18" s="8">
        <v>4</v>
      </c>
      <c r="D18" s="9">
        <f xml:space="preserve"> K15</f>
        <v>3733564.9088725941</v>
      </c>
      <c r="E18" s="9">
        <f t="shared" si="2"/>
        <v>23639392.306245312</v>
      </c>
      <c r="F18" s="8">
        <v>1.7999999999999999E-2</v>
      </c>
      <c r="G18" s="9">
        <f t="shared" ref="G18:G26" si="3" xml:space="preserve"> (E18 * F18) + E18</f>
        <v>24064901.367757726</v>
      </c>
      <c r="H18" s="9"/>
      <c r="I18" s="10">
        <v>0</v>
      </c>
      <c r="P18" s="9"/>
    </row>
    <row r="19" spans="1:16" s="8" customFormat="1" x14ac:dyDescent="0.3">
      <c r="B19" s="36"/>
      <c r="C19" s="8">
        <v>5</v>
      </c>
      <c r="D19" s="9">
        <f xml:space="preserve"> K15</f>
        <v>3733564.9088725941</v>
      </c>
      <c r="E19" s="9">
        <f t="shared" si="2"/>
        <v>27279729.986559559</v>
      </c>
      <c r="F19" s="8">
        <v>1.7999999999999999E-2</v>
      </c>
      <c r="G19" s="9">
        <f t="shared" si="3"/>
        <v>27770765.126317631</v>
      </c>
      <c r="H19" s="9"/>
      <c r="I19" s="10">
        <f xml:space="preserve"> N14</f>
        <v>518736.29007076193</v>
      </c>
      <c r="P19" s="9"/>
    </row>
    <row r="20" spans="1:16" s="8" customFormat="1" x14ac:dyDescent="0.3">
      <c r="B20" s="36"/>
      <c r="C20" s="8">
        <v>6</v>
      </c>
      <c r="D20" s="9">
        <f xml:space="preserve"> K15</f>
        <v>3733564.9088725941</v>
      </c>
      <c r="E20" s="9">
        <f t="shared" si="2"/>
        <v>31504330.035190225</v>
      </c>
      <c r="F20" s="8">
        <v>1.7999999999999999E-2</v>
      </c>
      <c r="G20" s="9">
        <f t="shared" si="3"/>
        <v>32071407.975823648</v>
      </c>
      <c r="H20" s="9"/>
      <c r="I20" s="10">
        <v>0</v>
      </c>
      <c r="P20" s="9"/>
    </row>
    <row r="21" spans="1:16" s="8" customFormat="1" x14ac:dyDescent="0.3">
      <c r="B21" s="36"/>
      <c r="C21" s="8">
        <v>7</v>
      </c>
      <c r="D21" s="9">
        <f xml:space="preserve"> K15</f>
        <v>3733564.9088725941</v>
      </c>
      <c r="E21" s="9">
        <f t="shared" si="2"/>
        <v>35804972.884696245</v>
      </c>
      <c r="F21" s="8">
        <v>1.7999999999999999E-2</v>
      </c>
      <c r="G21" s="9">
        <f t="shared" si="3"/>
        <v>36449462.39662078</v>
      </c>
      <c r="H21" s="9"/>
      <c r="I21" s="10">
        <v>0</v>
      </c>
      <c r="P21" s="9"/>
    </row>
    <row r="22" spans="1:16" s="8" customFormat="1" x14ac:dyDescent="0.3">
      <c r="B22" s="36"/>
      <c r="C22" s="8">
        <v>8</v>
      </c>
      <c r="D22" s="9">
        <f xml:space="preserve"> K15</f>
        <v>3733564.9088725941</v>
      </c>
      <c r="E22" s="9">
        <f t="shared" si="2"/>
        <v>40183027.305493377</v>
      </c>
      <c r="F22" s="8">
        <v>1.7999999999999999E-2</v>
      </c>
      <c r="G22" s="9">
        <f t="shared" si="3"/>
        <v>40906321.796992257</v>
      </c>
      <c r="H22" s="9"/>
      <c r="I22" s="10">
        <v>0</v>
      </c>
      <c r="P22" s="9"/>
    </row>
    <row r="23" spans="1:16" s="8" customFormat="1" x14ac:dyDescent="0.3">
      <c r="B23" s="36"/>
      <c r="C23" s="8">
        <v>9</v>
      </c>
      <c r="D23" s="9">
        <f xml:space="preserve"> K15</f>
        <v>3733564.9088725941</v>
      </c>
      <c r="E23" s="9">
        <f t="shared" si="2"/>
        <v>44639886.705864854</v>
      </c>
      <c r="F23" s="8">
        <v>1.7999999999999999E-2</v>
      </c>
      <c r="G23" s="9">
        <f t="shared" si="3"/>
        <v>45443404.666570425</v>
      </c>
      <c r="H23" s="9"/>
      <c r="I23" s="10">
        <v>0</v>
      </c>
      <c r="P23" s="9"/>
    </row>
    <row r="24" spans="1:16" s="8" customFormat="1" x14ac:dyDescent="0.3">
      <c r="B24" s="36"/>
      <c r="C24" s="8">
        <v>10</v>
      </c>
      <c r="D24" s="9">
        <f xml:space="preserve"> K15</f>
        <v>3733564.9088725941</v>
      </c>
      <c r="E24" s="9">
        <f t="shared" si="2"/>
        <v>49176969.575443022</v>
      </c>
      <c r="F24" s="8">
        <v>1.7999999999999999E-2</v>
      </c>
      <c r="G24" s="9">
        <f t="shared" si="3"/>
        <v>50062155.027801</v>
      </c>
      <c r="H24" s="9"/>
      <c r="I24" s="10">
        <v>0</v>
      </c>
      <c r="P24" s="9"/>
    </row>
    <row r="25" spans="1:16" s="8" customFormat="1" x14ac:dyDescent="0.3">
      <c r="B25" s="36"/>
      <c r="C25" s="8">
        <v>11</v>
      </c>
      <c r="D25" s="9">
        <f xml:space="preserve"> K15</f>
        <v>3733564.9088725941</v>
      </c>
      <c r="E25" s="9">
        <f t="shared" si="2"/>
        <v>53795719.936673597</v>
      </c>
      <c r="F25" s="8">
        <v>1.7999999999999999E-2</v>
      </c>
      <c r="G25" s="9">
        <f t="shared" si="3"/>
        <v>54764042.895533718</v>
      </c>
      <c r="H25" s="9"/>
      <c r="I25" s="10">
        <v>0</v>
      </c>
      <c r="P25" s="9"/>
    </row>
    <row r="26" spans="1:16" s="18" customFormat="1" x14ac:dyDescent="0.3">
      <c r="B26" s="36"/>
      <c r="C26" s="18">
        <v>12</v>
      </c>
      <c r="D26" s="19">
        <f xml:space="preserve"> K15</f>
        <v>3733564.9088725941</v>
      </c>
      <c r="E26" s="19">
        <f t="shared" si="2"/>
        <v>8497607.8044063151</v>
      </c>
      <c r="F26" s="18">
        <v>1.7999999999999999E-2</v>
      </c>
      <c r="G26" s="19">
        <f t="shared" si="3"/>
        <v>8650564.744885629</v>
      </c>
      <c r="H26" s="19"/>
      <c r="I26" s="20">
        <v>50000000</v>
      </c>
      <c r="J26" s="19">
        <f xml:space="preserve"> (E15 + SUM(D16:D26)) - SUM(I15:I26)</f>
        <v>-1413178.4771284983</v>
      </c>
      <c r="K26" s="19">
        <f xml:space="preserve"> G26 - J26</f>
        <v>10063743.222014127</v>
      </c>
      <c r="L26" s="18">
        <v>0.84</v>
      </c>
      <c r="M26" s="19">
        <f xml:space="preserve"> K26 * L26</f>
        <v>8453544.3064918667</v>
      </c>
      <c r="N26" s="19">
        <f xml:space="preserve"> K26 - M26</f>
        <v>1610198.9155222606</v>
      </c>
      <c r="O26" s="18">
        <f xml:space="preserve"> K26 / J26 * 100</f>
        <v>-712.13533073777808</v>
      </c>
      <c r="P26" s="19"/>
    </row>
    <row r="27" spans="1:16" s="8" customFormat="1" x14ac:dyDescent="0.3">
      <c r="A27" s="8">
        <v>3</v>
      </c>
      <c r="B27" s="36">
        <v>2024</v>
      </c>
      <c r="C27" s="8">
        <v>1</v>
      </c>
      <c r="D27" s="9">
        <f>K27</f>
        <v>2860440.1977035678</v>
      </c>
      <c r="E27" s="9">
        <f xml:space="preserve"> (G26 / 2) + D27 - I27</f>
        <v>7185722.5701463819</v>
      </c>
      <c r="F27" s="8">
        <v>1.7999999999999999E-2</v>
      </c>
      <c r="G27" s="9">
        <f xml:space="preserve"> (E27 * F27) + E27</f>
        <v>7315065.5764090167</v>
      </c>
      <c r="H27" s="9"/>
      <c r="I27" s="10">
        <v>0</v>
      </c>
      <c r="K27" s="11">
        <f xml:space="preserve"> (G26 / 2 / 12) +2500000</f>
        <v>2860440.1977035678</v>
      </c>
      <c r="M27" s="9">
        <f xml:space="preserve"> (G26 / 2 )</f>
        <v>4325282.3724428145</v>
      </c>
      <c r="P27" s="9"/>
    </row>
    <row r="28" spans="1:16" s="8" customFormat="1" x14ac:dyDescent="0.3">
      <c r="B28" s="36"/>
      <c r="C28" s="8">
        <v>2</v>
      </c>
      <c r="D28" s="9">
        <f>K27</f>
        <v>2860440.1977035678</v>
      </c>
      <c r="E28" s="9">
        <f t="shared" ref="E28:E38" si="4" xml:space="preserve"> G27 + D28 - I28</f>
        <v>10175505.774112584</v>
      </c>
      <c r="F28" s="8">
        <v>1.7999999999999999E-2</v>
      </c>
      <c r="G28" s="9">
        <f xml:space="preserve"> (E28 * F28) + E28</f>
        <v>10358664.878046611</v>
      </c>
      <c r="H28" s="9"/>
      <c r="I28" s="10">
        <v>0</v>
      </c>
      <c r="P28" s="9"/>
    </row>
    <row r="29" spans="1:16" s="8" customFormat="1" x14ac:dyDescent="0.3">
      <c r="B29" s="36"/>
      <c r="C29" s="8">
        <v>3</v>
      </c>
      <c r="D29" s="9">
        <f>K27</f>
        <v>2860440.1977035678</v>
      </c>
      <c r="E29" s="9">
        <f t="shared" si="4"/>
        <v>13219105.07575018</v>
      </c>
      <c r="F29" s="8">
        <v>1.7999999999999999E-2</v>
      </c>
      <c r="G29" s="9">
        <f xml:space="preserve"> (E29 * F29) + E29</f>
        <v>13457048.967113683</v>
      </c>
      <c r="H29" s="9"/>
      <c r="I29" s="10">
        <v>0</v>
      </c>
      <c r="P29" s="9"/>
    </row>
    <row r="30" spans="1:16" s="8" customFormat="1" x14ac:dyDescent="0.3">
      <c r="B30" s="36"/>
      <c r="C30" s="8">
        <v>4</v>
      </c>
      <c r="D30" s="9">
        <f>K27</f>
        <v>2860440.1977035678</v>
      </c>
      <c r="E30" s="9">
        <f t="shared" si="4"/>
        <v>16317489.164817251</v>
      </c>
      <c r="F30" s="8">
        <v>1.7999999999999999E-2</v>
      </c>
      <c r="G30" s="9">
        <f t="shared" ref="G30:G93" si="5" xml:space="preserve"> (E30 * F30) + E30</f>
        <v>16611203.969783962</v>
      </c>
      <c r="H30" s="9"/>
      <c r="I30" s="10">
        <v>0</v>
      </c>
      <c r="P30" s="9"/>
    </row>
    <row r="31" spans="1:16" s="8" customFormat="1" x14ac:dyDescent="0.3">
      <c r="B31" s="36"/>
      <c r="C31" s="8">
        <v>5</v>
      </c>
      <c r="D31" s="9">
        <f>K27</f>
        <v>2860440.1977035678</v>
      </c>
      <c r="E31" s="9">
        <f t="shared" si="4"/>
        <v>17861445.251965269</v>
      </c>
      <c r="F31" s="8">
        <v>1.7999999999999999E-2</v>
      </c>
      <c r="G31" s="9">
        <f t="shared" si="5"/>
        <v>18182951.266500644</v>
      </c>
      <c r="H31" s="9"/>
      <c r="I31" s="10">
        <f xml:space="preserve"> N26</f>
        <v>1610198.9155222606</v>
      </c>
      <c r="P31" s="9"/>
    </row>
    <row r="32" spans="1:16" s="8" customFormat="1" x14ac:dyDescent="0.3">
      <c r="B32" s="36"/>
      <c r="C32" s="8">
        <v>6</v>
      </c>
      <c r="D32" s="9">
        <f>K27</f>
        <v>2860440.1977035678</v>
      </c>
      <c r="E32" s="9">
        <f t="shared" si="4"/>
        <v>21043391.464204211</v>
      </c>
      <c r="F32" s="8">
        <v>1.7999999999999999E-2</v>
      </c>
      <c r="G32" s="9">
        <f t="shared" si="5"/>
        <v>21422172.510559887</v>
      </c>
      <c r="H32" s="9"/>
      <c r="I32" s="10">
        <v>0</v>
      </c>
      <c r="P32" s="9"/>
    </row>
    <row r="33" spans="1:16" s="8" customFormat="1" x14ac:dyDescent="0.3">
      <c r="B33" s="36"/>
      <c r="C33" s="8">
        <v>7</v>
      </c>
      <c r="D33" s="9">
        <f>K27</f>
        <v>2860440.1977035678</v>
      </c>
      <c r="E33" s="9">
        <f t="shared" si="4"/>
        <v>24282612.708263453</v>
      </c>
      <c r="F33" s="8">
        <v>1.7999999999999999E-2</v>
      </c>
      <c r="G33" s="9">
        <f t="shared" si="5"/>
        <v>24719699.737012196</v>
      </c>
      <c r="H33" s="9"/>
      <c r="I33" s="10">
        <v>0</v>
      </c>
      <c r="P33" s="9"/>
    </row>
    <row r="34" spans="1:16" s="8" customFormat="1" x14ac:dyDescent="0.3">
      <c r="B34" s="36"/>
      <c r="C34" s="8">
        <v>8</v>
      </c>
      <c r="D34" s="9">
        <f>K27</f>
        <v>2860440.1977035678</v>
      </c>
      <c r="E34" s="9">
        <f t="shared" si="4"/>
        <v>27580139.934715763</v>
      </c>
      <c r="F34" s="8">
        <v>1.7999999999999999E-2</v>
      </c>
      <c r="G34" s="9">
        <f t="shared" si="5"/>
        <v>28076582.453540646</v>
      </c>
      <c r="H34" s="9"/>
      <c r="I34" s="10">
        <v>0</v>
      </c>
      <c r="P34" s="9"/>
    </row>
    <row r="35" spans="1:16" s="8" customFormat="1" x14ac:dyDescent="0.3">
      <c r="B35" s="36"/>
      <c r="C35" s="8">
        <v>9</v>
      </c>
      <c r="D35" s="9">
        <f>K27</f>
        <v>2860440.1977035678</v>
      </c>
      <c r="E35" s="9">
        <f t="shared" si="4"/>
        <v>30937022.651244212</v>
      </c>
      <c r="F35" s="8">
        <v>1.7999999999999999E-2</v>
      </c>
      <c r="G35" s="9">
        <f t="shared" si="5"/>
        <v>31493889.058966607</v>
      </c>
      <c r="H35" s="9"/>
      <c r="I35" s="10">
        <v>0</v>
      </c>
      <c r="P35" s="9"/>
    </row>
    <row r="36" spans="1:16" s="8" customFormat="1" x14ac:dyDescent="0.3">
      <c r="B36" s="36"/>
      <c r="C36" s="8">
        <v>10</v>
      </c>
      <c r="D36" s="9">
        <f>K27</f>
        <v>2860440.1977035678</v>
      </c>
      <c r="E36" s="9">
        <f t="shared" si="4"/>
        <v>34354329.256670177</v>
      </c>
      <c r="F36" s="8">
        <v>1.7999999999999999E-2</v>
      </c>
      <c r="G36" s="9">
        <f t="shared" si="5"/>
        <v>34972707.183290243</v>
      </c>
      <c r="H36" s="9"/>
      <c r="I36" s="10">
        <v>0</v>
      </c>
      <c r="P36" s="9"/>
    </row>
    <row r="37" spans="1:16" s="8" customFormat="1" x14ac:dyDescent="0.3">
      <c r="B37" s="36"/>
      <c r="C37" s="8">
        <v>11</v>
      </c>
      <c r="D37" s="9">
        <f>K27</f>
        <v>2860440.1977035678</v>
      </c>
      <c r="E37" s="9">
        <f t="shared" si="4"/>
        <v>37833147.380993813</v>
      </c>
      <c r="F37" s="8">
        <v>1.7999999999999999E-2</v>
      </c>
      <c r="G37" s="9">
        <f t="shared" si="5"/>
        <v>38514144.033851705</v>
      </c>
      <c r="H37" s="9"/>
      <c r="I37" s="10">
        <v>0</v>
      </c>
      <c r="P37" s="9"/>
    </row>
    <row r="38" spans="1:16" s="18" customFormat="1" x14ac:dyDescent="0.3">
      <c r="B38" s="36"/>
      <c r="C38" s="18">
        <v>12</v>
      </c>
      <c r="D38" s="19">
        <f>K27</f>
        <v>2860440.1977035678</v>
      </c>
      <c r="E38" s="19">
        <f t="shared" si="4"/>
        <v>41374584.231555276</v>
      </c>
      <c r="F38" s="18">
        <v>1.7999999999999999E-2</v>
      </c>
      <c r="G38" s="19">
        <f t="shared" si="5"/>
        <v>42119326.747723274</v>
      </c>
      <c r="H38" s="19"/>
      <c r="I38" s="20">
        <v>0</v>
      </c>
      <c r="J38" s="19">
        <f xml:space="preserve"> (E27 + SUM(D28:D38)) - SUM(I27:I38)</f>
        <v>37040365.829363361</v>
      </c>
      <c r="K38" s="19">
        <f xml:space="preserve"> G38 - J38</f>
        <v>5078960.9183599129</v>
      </c>
      <c r="L38" s="18">
        <v>0.84</v>
      </c>
      <c r="M38" s="19">
        <f xml:space="preserve"> K38 * L38</f>
        <v>4266327.1714223269</v>
      </c>
      <c r="N38" s="19">
        <f xml:space="preserve"> K38 - M38</f>
        <v>812633.74693758599</v>
      </c>
      <c r="O38" s="18">
        <f xml:space="preserve"> K38 / J38 * 100</f>
        <v>13.711962084169322</v>
      </c>
      <c r="P38" s="19"/>
    </row>
    <row r="39" spans="1:16" s="8" customFormat="1" x14ac:dyDescent="0.3">
      <c r="A39" s="8">
        <v>4</v>
      </c>
      <c r="B39" s="36">
        <v>2025</v>
      </c>
      <c r="C39" s="8">
        <v>1</v>
      </c>
      <c r="D39" s="9">
        <f>K39</f>
        <v>4254971.9478218034</v>
      </c>
      <c r="E39" s="9">
        <f xml:space="preserve"> (G38 / 2) + D39 - I39</f>
        <v>25314635.32168344</v>
      </c>
      <c r="F39" s="8">
        <v>1.7999999999999999E-2</v>
      </c>
      <c r="G39" s="9">
        <f t="shared" si="5"/>
        <v>25770298.757473741</v>
      </c>
      <c r="H39" s="9"/>
      <c r="I39" s="10">
        <v>0</v>
      </c>
      <c r="K39" s="11">
        <f xml:space="preserve"> ((G38 - I39) / 2 / 12) +2500000</f>
        <v>4254971.9478218034</v>
      </c>
      <c r="M39" s="9">
        <f xml:space="preserve"> (G38 / 2 )</f>
        <v>21059663.373861637</v>
      </c>
      <c r="P39" s="9"/>
    </row>
    <row r="40" spans="1:16" s="8" customFormat="1" x14ac:dyDescent="0.3">
      <c r="B40" s="36"/>
      <c r="C40" s="8">
        <v>2</v>
      </c>
      <c r="D40" s="9">
        <f>K39</f>
        <v>4254971.9478218034</v>
      </c>
      <c r="E40" s="9">
        <f t="shared" ref="E40:E50" si="6" xml:space="preserve"> G39 + D40 - I40</f>
        <v>30025270.705295544</v>
      </c>
      <c r="F40" s="8">
        <v>1.7999999999999999E-2</v>
      </c>
      <c r="G40" s="9">
        <f t="shared" si="5"/>
        <v>30565725.577990863</v>
      </c>
      <c r="H40" s="9"/>
      <c r="I40" s="10">
        <v>0</v>
      </c>
      <c r="P40" s="9"/>
    </row>
    <row r="41" spans="1:16" s="8" customFormat="1" x14ac:dyDescent="0.3">
      <c r="B41" s="36"/>
      <c r="C41" s="8">
        <v>3</v>
      </c>
      <c r="D41" s="9">
        <f>K39</f>
        <v>4254971.9478218034</v>
      </c>
      <c r="E41" s="9">
        <f t="shared" si="6"/>
        <v>34820697.525812671</v>
      </c>
      <c r="F41" s="8">
        <v>1.7999999999999999E-2</v>
      </c>
      <c r="G41" s="9">
        <f t="shared" si="5"/>
        <v>35447470.081277296</v>
      </c>
      <c r="H41" s="9"/>
      <c r="I41" s="10">
        <v>0</v>
      </c>
      <c r="P41" s="9"/>
    </row>
    <row r="42" spans="1:16" s="8" customFormat="1" x14ac:dyDescent="0.3">
      <c r="B42" s="36"/>
      <c r="C42" s="8">
        <v>4</v>
      </c>
      <c r="D42" s="9">
        <f>K39</f>
        <v>4254971.9478218034</v>
      </c>
      <c r="E42" s="9">
        <f t="shared" si="6"/>
        <v>39702442.029099099</v>
      </c>
      <c r="F42" s="8">
        <v>1.7999999999999999E-2</v>
      </c>
      <c r="G42" s="9">
        <f t="shared" si="5"/>
        <v>40417085.985622883</v>
      </c>
      <c r="H42" s="9"/>
      <c r="I42" s="10">
        <v>0</v>
      </c>
      <c r="P42" s="9"/>
    </row>
    <row r="43" spans="1:16" s="8" customFormat="1" x14ac:dyDescent="0.3">
      <c r="B43" s="36"/>
      <c r="C43" s="8">
        <v>5</v>
      </c>
      <c r="D43" s="9">
        <f>K39</f>
        <v>4254971.9478218034</v>
      </c>
      <c r="E43" s="9">
        <f t="shared" si="6"/>
        <v>43859424.186507098</v>
      </c>
      <c r="F43" s="8">
        <v>1.7999999999999999E-2</v>
      </c>
      <c r="G43" s="9">
        <f t="shared" si="5"/>
        <v>44648893.821864225</v>
      </c>
      <c r="H43" s="9"/>
      <c r="I43" s="10">
        <f xml:space="preserve"> N38</f>
        <v>812633.74693758599</v>
      </c>
      <c r="P43" s="9"/>
    </row>
    <row r="44" spans="1:16" s="8" customFormat="1" x14ac:dyDescent="0.3">
      <c r="B44" s="36"/>
      <c r="C44" s="8">
        <v>6</v>
      </c>
      <c r="D44" s="9">
        <f>K39</f>
        <v>4254971.9478218034</v>
      </c>
      <c r="E44" s="9">
        <f t="shared" si="6"/>
        <v>48903865.769686028</v>
      </c>
      <c r="F44" s="8">
        <v>1.7999999999999999E-2</v>
      </c>
      <c r="G44" s="9">
        <f t="shared" si="5"/>
        <v>49784135.353540376</v>
      </c>
      <c r="H44" s="9"/>
      <c r="I44" s="10">
        <v>0</v>
      </c>
      <c r="P44" s="9"/>
    </row>
    <row r="45" spans="1:16" s="8" customFormat="1" x14ac:dyDescent="0.3">
      <c r="B45" s="36"/>
      <c r="C45" s="8">
        <v>7</v>
      </c>
      <c r="D45" s="9">
        <f>K39</f>
        <v>4254971.9478218034</v>
      </c>
      <c r="E45" s="9">
        <f t="shared" si="6"/>
        <v>54039107.301362179</v>
      </c>
      <c r="F45" s="8">
        <v>1.7999999999999999E-2</v>
      </c>
      <c r="G45" s="9">
        <f t="shared" si="5"/>
        <v>55011811.2327867</v>
      </c>
      <c r="H45" s="9"/>
      <c r="I45" s="10">
        <v>0</v>
      </c>
      <c r="P45" s="9"/>
    </row>
    <row r="46" spans="1:16" s="8" customFormat="1" x14ac:dyDescent="0.3">
      <c r="B46" s="36"/>
      <c r="C46" s="8">
        <v>8</v>
      </c>
      <c r="D46" s="9">
        <f>K39</f>
        <v>4254971.9478218034</v>
      </c>
      <c r="E46" s="9">
        <f t="shared" si="6"/>
        <v>59266783.180608504</v>
      </c>
      <c r="F46" s="8">
        <v>1.7999999999999999E-2</v>
      </c>
      <c r="G46" s="9">
        <f t="shared" si="5"/>
        <v>60333585.277859457</v>
      </c>
      <c r="H46" s="9"/>
      <c r="I46" s="10">
        <v>0</v>
      </c>
      <c r="P46" s="9"/>
    </row>
    <row r="47" spans="1:16" s="8" customFormat="1" x14ac:dyDescent="0.3">
      <c r="B47" s="36"/>
      <c r="C47" s="8">
        <v>9</v>
      </c>
      <c r="D47" s="9">
        <f>K39</f>
        <v>4254971.9478218034</v>
      </c>
      <c r="E47" s="9">
        <f t="shared" si="6"/>
        <v>64588557.22568126</v>
      </c>
      <c r="F47" s="8">
        <v>1.7999999999999999E-2</v>
      </c>
      <c r="G47" s="9">
        <f t="shared" si="5"/>
        <v>65751151.255743526</v>
      </c>
      <c r="H47" s="9"/>
      <c r="I47" s="10">
        <v>0</v>
      </c>
      <c r="P47" s="9"/>
    </row>
    <row r="48" spans="1:16" s="8" customFormat="1" x14ac:dyDescent="0.3">
      <c r="B48" s="36"/>
      <c r="C48" s="8">
        <v>10</v>
      </c>
      <c r="D48" s="9">
        <f>K39</f>
        <v>4254971.9478218034</v>
      </c>
      <c r="E48" s="9">
        <f t="shared" si="6"/>
        <v>70006123.203565329</v>
      </c>
      <c r="F48" s="8">
        <v>1.7999999999999999E-2</v>
      </c>
      <c r="G48" s="9">
        <f t="shared" si="5"/>
        <v>71266233.421229511</v>
      </c>
      <c r="H48" s="9"/>
      <c r="I48" s="10">
        <v>0</v>
      </c>
      <c r="P48" s="9"/>
    </row>
    <row r="49" spans="1:16" s="8" customFormat="1" x14ac:dyDescent="0.3">
      <c r="B49" s="36"/>
      <c r="C49" s="8">
        <v>11</v>
      </c>
      <c r="D49" s="9">
        <f>K39</f>
        <v>4254971.9478218034</v>
      </c>
      <c r="E49" s="9">
        <f t="shared" si="6"/>
        <v>75521205.369051307</v>
      </c>
      <c r="F49" s="8">
        <v>1.7999999999999999E-2</v>
      </c>
      <c r="G49" s="9">
        <f t="shared" si="5"/>
        <v>76880587.065694228</v>
      </c>
      <c r="H49" s="9"/>
      <c r="I49" s="10">
        <v>0</v>
      </c>
      <c r="P49" s="9"/>
    </row>
    <row r="50" spans="1:16" s="18" customFormat="1" x14ac:dyDescent="0.3">
      <c r="B50" s="36"/>
      <c r="C50" s="18">
        <v>12</v>
      </c>
      <c r="D50" s="19">
        <f>K39</f>
        <v>4254971.9478218034</v>
      </c>
      <c r="E50" s="19">
        <f t="shared" si="6"/>
        <v>81135559.013516039</v>
      </c>
      <c r="F50" s="18">
        <v>1.7999999999999999E-2</v>
      </c>
      <c r="G50" s="19">
        <f t="shared" si="5"/>
        <v>82595999.075759321</v>
      </c>
      <c r="H50" s="19"/>
      <c r="I50" s="10">
        <v>0</v>
      </c>
      <c r="J50" s="19">
        <f xml:space="preserve"> (E39 + SUM(D40:D50)) - SUM(I40:I50)</f>
        <v>71306693.000785694</v>
      </c>
      <c r="K50" s="19">
        <f xml:space="preserve"> G50 - J50</f>
        <v>11289306.074973628</v>
      </c>
      <c r="L50" s="18">
        <v>0.84</v>
      </c>
      <c r="M50" s="19">
        <f xml:space="preserve"> K50 * L50</f>
        <v>9483017.1029778477</v>
      </c>
      <c r="N50" s="19">
        <f xml:space="preserve"> K50 - M50</f>
        <v>1806288.9719957802</v>
      </c>
      <c r="O50" s="18">
        <f xml:space="preserve"> K50 / J50 * 100</f>
        <v>15.832042687562634</v>
      </c>
      <c r="P50" s="19"/>
    </row>
    <row r="51" spans="1:16" s="8" customFormat="1" x14ac:dyDescent="0.3">
      <c r="A51" s="8">
        <v>5</v>
      </c>
      <c r="B51" s="36">
        <v>2026</v>
      </c>
      <c r="C51" s="8">
        <v>1</v>
      </c>
      <c r="D51" s="9">
        <f xml:space="preserve"> K51</f>
        <v>5941499.9614899717</v>
      </c>
      <c r="E51" s="9">
        <f xml:space="preserve"> (G50 / 2) + D51 - I51</f>
        <v>47239499.499369636</v>
      </c>
      <c r="F51" s="8">
        <v>1.7999999999999999E-2</v>
      </c>
      <c r="G51" s="9">
        <f t="shared" si="5"/>
        <v>48089810.490358293</v>
      </c>
      <c r="H51" s="9"/>
      <c r="I51" s="10">
        <v>0</v>
      </c>
      <c r="K51" s="11">
        <f xml:space="preserve"> ((G50 - I51) / 2 / 12) +2500000</f>
        <v>5941499.9614899717</v>
      </c>
      <c r="M51" s="9">
        <f xml:space="preserve"> (G50 / 2 )</f>
        <v>41297999.537879661</v>
      </c>
      <c r="P51" s="9"/>
    </row>
    <row r="52" spans="1:16" s="8" customFormat="1" x14ac:dyDescent="0.3">
      <c r="B52" s="36"/>
      <c r="C52" s="8">
        <v>2</v>
      </c>
      <c r="D52" s="9">
        <f xml:space="preserve"> K51</f>
        <v>5941499.9614899717</v>
      </c>
      <c r="E52" s="9">
        <f t="shared" ref="E52:E62" si="7" xml:space="preserve"> G51 + D52 - I52</f>
        <v>54031310.451848269</v>
      </c>
      <c r="F52" s="8">
        <v>1.7999999999999999E-2</v>
      </c>
      <c r="G52" s="9">
        <f t="shared" si="5"/>
        <v>55003874.039981537</v>
      </c>
      <c r="H52" s="9"/>
      <c r="I52" s="10">
        <v>0</v>
      </c>
      <c r="P52" s="9"/>
    </row>
    <row r="53" spans="1:16" s="8" customFormat="1" x14ac:dyDescent="0.3">
      <c r="B53" s="36"/>
      <c r="C53" s="8">
        <v>3</v>
      </c>
      <c r="D53" s="9">
        <f xml:space="preserve"> K51</f>
        <v>5941499.9614899717</v>
      </c>
      <c r="E53" s="9">
        <f t="shared" si="7"/>
        <v>60945374.001471505</v>
      </c>
      <c r="F53" s="8">
        <v>1.7999999999999999E-2</v>
      </c>
      <c r="G53" s="9">
        <f t="shared" si="5"/>
        <v>62042390.733497992</v>
      </c>
      <c r="H53" s="9"/>
      <c r="I53" s="10">
        <v>0</v>
      </c>
      <c r="P53" s="9"/>
    </row>
    <row r="54" spans="1:16" s="8" customFormat="1" x14ac:dyDescent="0.3">
      <c r="B54" s="36"/>
      <c r="C54" s="8">
        <v>4</v>
      </c>
      <c r="D54" s="9">
        <f xml:space="preserve"> K51</f>
        <v>5941499.9614899717</v>
      </c>
      <c r="E54" s="9">
        <f t="shared" si="7"/>
        <v>67983890.694987968</v>
      </c>
      <c r="F54" s="8">
        <v>1.7999999999999999E-2</v>
      </c>
      <c r="G54" s="9">
        <f t="shared" si="5"/>
        <v>69207600.727497756</v>
      </c>
      <c r="H54" s="9"/>
      <c r="I54" s="10">
        <v>0</v>
      </c>
      <c r="P54" s="9"/>
    </row>
    <row r="55" spans="1:16" s="8" customFormat="1" x14ac:dyDescent="0.3">
      <c r="B55" s="36"/>
      <c r="C55" s="8">
        <v>5</v>
      </c>
      <c r="D55" s="9">
        <f xml:space="preserve"> K51</f>
        <v>5941499.9614899717</v>
      </c>
      <c r="E55" s="9">
        <f t="shared" si="7"/>
        <v>73342811.716991946</v>
      </c>
      <c r="F55" s="8">
        <v>1.7999999999999999E-2</v>
      </c>
      <c r="G55" s="9">
        <f t="shared" si="5"/>
        <v>74662982.327897802</v>
      </c>
      <c r="H55" s="9"/>
      <c r="I55" s="10">
        <f xml:space="preserve"> N50</f>
        <v>1806288.9719957802</v>
      </c>
      <c r="P55" s="9"/>
    </row>
    <row r="56" spans="1:16" s="8" customFormat="1" x14ac:dyDescent="0.3">
      <c r="B56" s="36"/>
      <c r="C56" s="8">
        <v>6</v>
      </c>
      <c r="D56" s="9">
        <f xml:space="preserve"> K51</f>
        <v>5941499.9614899717</v>
      </c>
      <c r="E56" s="9">
        <f t="shared" si="7"/>
        <v>80604482.289387777</v>
      </c>
      <c r="F56" s="8">
        <v>1.7999999999999999E-2</v>
      </c>
      <c r="G56" s="9">
        <f t="shared" si="5"/>
        <v>82055362.970596761</v>
      </c>
      <c r="H56" s="9"/>
      <c r="I56" s="10">
        <v>0</v>
      </c>
      <c r="P56" s="9"/>
    </row>
    <row r="57" spans="1:16" s="8" customFormat="1" x14ac:dyDescent="0.3">
      <c r="B57" s="36"/>
      <c r="C57" s="8">
        <v>7</v>
      </c>
      <c r="D57" s="9">
        <f xml:space="preserve"> K51</f>
        <v>5941499.9614899717</v>
      </c>
      <c r="E57" s="9">
        <f t="shared" si="7"/>
        <v>87996862.932086736</v>
      </c>
      <c r="F57" s="8">
        <v>1.7999999999999999E-2</v>
      </c>
      <c r="G57" s="9">
        <f t="shared" si="5"/>
        <v>89580806.464864299</v>
      </c>
      <c r="H57" s="9"/>
      <c r="I57" s="10">
        <v>0</v>
      </c>
      <c r="P57" s="9"/>
    </row>
    <row r="58" spans="1:16" s="8" customFormat="1" x14ac:dyDescent="0.3">
      <c r="B58" s="36"/>
      <c r="C58" s="8">
        <v>8</v>
      </c>
      <c r="D58" s="9">
        <f xml:space="preserve"> K51</f>
        <v>5941499.9614899717</v>
      </c>
      <c r="E58" s="9">
        <f t="shared" si="7"/>
        <v>95522306.426354274</v>
      </c>
      <c r="F58" s="8">
        <v>1.7999999999999999E-2</v>
      </c>
      <c r="G58" s="9">
        <f t="shared" si="5"/>
        <v>97241707.942028657</v>
      </c>
      <c r="H58" s="9"/>
      <c r="I58" s="10">
        <v>0</v>
      </c>
      <c r="P58" s="9"/>
    </row>
    <row r="59" spans="1:16" s="8" customFormat="1" x14ac:dyDescent="0.3">
      <c r="B59" s="36"/>
      <c r="C59" s="8">
        <v>9</v>
      </c>
      <c r="D59" s="9">
        <f xml:space="preserve"> K51</f>
        <v>5941499.9614899717</v>
      </c>
      <c r="E59" s="9">
        <f t="shared" si="7"/>
        <v>103183207.90351863</v>
      </c>
      <c r="F59" s="8">
        <v>1.7999999999999999E-2</v>
      </c>
      <c r="G59" s="9">
        <f t="shared" si="5"/>
        <v>105040505.64578196</v>
      </c>
      <c r="H59" s="9"/>
      <c r="I59" s="10">
        <v>0</v>
      </c>
      <c r="P59" s="9"/>
    </row>
    <row r="60" spans="1:16" s="8" customFormat="1" x14ac:dyDescent="0.3">
      <c r="B60" s="36"/>
      <c r="C60" s="8">
        <v>10</v>
      </c>
      <c r="D60" s="9">
        <f xml:space="preserve"> K51</f>
        <v>5941499.9614899717</v>
      </c>
      <c r="E60" s="9">
        <f t="shared" si="7"/>
        <v>110982005.60727194</v>
      </c>
      <c r="F60" s="8">
        <v>1.7999999999999999E-2</v>
      </c>
      <c r="G60" s="9">
        <f t="shared" si="5"/>
        <v>112979681.70820284</v>
      </c>
      <c r="H60" s="9"/>
      <c r="I60" s="10">
        <v>0</v>
      </c>
      <c r="P60" s="9"/>
    </row>
    <row r="61" spans="1:16" s="8" customFormat="1" x14ac:dyDescent="0.3">
      <c r="B61" s="36"/>
      <c r="C61" s="8">
        <v>11</v>
      </c>
      <c r="D61" s="9">
        <f xml:space="preserve"> K51</f>
        <v>5941499.9614899717</v>
      </c>
      <c r="E61" s="9">
        <f t="shared" si="7"/>
        <v>118921181.66969281</v>
      </c>
      <c r="F61" s="8">
        <v>1.7999999999999999E-2</v>
      </c>
      <c r="G61" s="9">
        <f t="shared" si="5"/>
        <v>121061762.93974729</v>
      </c>
      <c r="H61" s="9"/>
      <c r="I61" s="10">
        <v>0</v>
      </c>
      <c r="P61" s="9"/>
    </row>
    <row r="62" spans="1:16" s="18" customFormat="1" x14ac:dyDescent="0.3">
      <c r="B62" s="36"/>
      <c r="C62" s="18">
        <v>12</v>
      </c>
      <c r="D62" s="19">
        <f xml:space="preserve"> K51</f>
        <v>5941499.9614899717</v>
      </c>
      <c r="E62" s="19">
        <f t="shared" si="7"/>
        <v>127003262.90123726</v>
      </c>
      <c r="F62" s="18">
        <v>1.7999999999999999E-2</v>
      </c>
      <c r="G62" s="19">
        <f t="shared" si="5"/>
        <v>129289321.63345954</v>
      </c>
      <c r="H62" s="19"/>
      <c r="I62" s="20">
        <v>0</v>
      </c>
      <c r="J62" s="19">
        <f xml:space="preserve"> (E51 + SUM(D52:D62)) - SUM(I52:I62)</f>
        <v>110789710.10376355</v>
      </c>
      <c r="K62" s="19">
        <f xml:space="preserve"> G62 - J62</f>
        <v>18499611.529695988</v>
      </c>
      <c r="L62" s="18">
        <v>0.84</v>
      </c>
      <c r="M62" s="19">
        <f xml:space="preserve"> K62 * L62</f>
        <v>15539673.68494463</v>
      </c>
      <c r="N62" s="19">
        <f xml:space="preserve"> K62 - M62</f>
        <v>2959937.844751358</v>
      </c>
      <c r="O62" s="18">
        <f xml:space="preserve"> K62 / J62 * 100</f>
        <v>16.697951021236179</v>
      </c>
      <c r="P62" s="19"/>
    </row>
    <row r="63" spans="1:16" s="8" customFormat="1" x14ac:dyDescent="0.3">
      <c r="A63" s="8">
        <v>6</v>
      </c>
      <c r="B63" s="36">
        <v>2027</v>
      </c>
      <c r="C63" s="8">
        <v>1</v>
      </c>
      <c r="D63" s="9">
        <f>K63</f>
        <v>7887055.0680608144</v>
      </c>
      <c r="E63" s="9">
        <f xml:space="preserve"> (G62 / 2) + D63 - I63</f>
        <v>72531715.884790584</v>
      </c>
      <c r="F63" s="8">
        <v>1.7999999999999999E-2</v>
      </c>
      <c r="G63" s="9">
        <f t="shared" si="5"/>
        <v>73837286.770716816</v>
      </c>
      <c r="H63" s="9"/>
      <c r="I63" s="10">
        <v>0</v>
      </c>
      <c r="K63" s="11">
        <f xml:space="preserve"> ((G62 - I63) / 2 / 12) +2500000</f>
        <v>7887055.0680608144</v>
      </c>
      <c r="M63" s="9">
        <f xml:space="preserve"> (G62 / 2 )</f>
        <v>64644660.816729769</v>
      </c>
      <c r="P63" s="9"/>
    </row>
    <row r="64" spans="1:16" s="8" customFormat="1" x14ac:dyDescent="0.3">
      <c r="B64" s="36"/>
      <c r="C64" s="8">
        <v>2</v>
      </c>
      <c r="D64" s="9">
        <f>K63</f>
        <v>7887055.0680608144</v>
      </c>
      <c r="E64" s="9">
        <f t="shared" ref="E64:E74" si="8" xml:space="preserve"> G63 + D64 - I64</f>
        <v>81724341.838777632</v>
      </c>
      <c r="F64" s="8">
        <v>1.7999999999999999E-2</v>
      </c>
      <c r="G64" s="9">
        <f t="shared" si="5"/>
        <v>83195379.991875634</v>
      </c>
      <c r="H64" s="9"/>
      <c r="I64" s="10">
        <v>0</v>
      </c>
      <c r="P64" s="9"/>
    </row>
    <row r="65" spans="1:16" s="8" customFormat="1" x14ac:dyDescent="0.3">
      <c r="B65" s="36"/>
      <c r="C65" s="8">
        <v>3</v>
      </c>
      <c r="D65" s="9">
        <f>K63</f>
        <v>7887055.0680608144</v>
      </c>
      <c r="E65" s="9">
        <f t="shared" si="8"/>
        <v>91082435.059936449</v>
      </c>
      <c r="F65" s="8">
        <v>1.7999999999999999E-2</v>
      </c>
      <c r="G65" s="9">
        <f t="shared" si="5"/>
        <v>92721918.891015306</v>
      </c>
      <c r="H65" s="9"/>
      <c r="I65" s="10">
        <v>0</v>
      </c>
      <c r="P65" s="9"/>
    </row>
    <row r="66" spans="1:16" s="8" customFormat="1" x14ac:dyDescent="0.3">
      <c r="B66" s="36"/>
      <c r="C66" s="8">
        <v>4</v>
      </c>
      <c r="D66" s="9">
        <f>K63</f>
        <v>7887055.0680608144</v>
      </c>
      <c r="E66" s="9">
        <f t="shared" si="8"/>
        <v>100608973.95907612</v>
      </c>
      <c r="F66" s="8">
        <v>1.7999999999999999E-2</v>
      </c>
      <c r="G66" s="9">
        <f t="shared" si="5"/>
        <v>102419935.49033949</v>
      </c>
      <c r="H66" s="9"/>
      <c r="I66" s="10">
        <v>0</v>
      </c>
      <c r="P66" s="9"/>
    </row>
    <row r="67" spans="1:16" s="8" customFormat="1" x14ac:dyDescent="0.3">
      <c r="B67" s="36"/>
      <c r="C67" s="8">
        <v>5</v>
      </c>
      <c r="D67" s="9">
        <f>K63</f>
        <v>7887055.0680608144</v>
      </c>
      <c r="E67" s="9">
        <f t="shared" si="8"/>
        <v>107347052.71364895</v>
      </c>
      <c r="F67" s="8">
        <v>1.7999999999999999E-2</v>
      </c>
      <c r="G67" s="9">
        <f t="shared" si="5"/>
        <v>109279299.66249463</v>
      </c>
      <c r="H67" s="9"/>
      <c r="I67" s="10">
        <f xml:space="preserve"> N62</f>
        <v>2959937.844751358</v>
      </c>
      <c r="P67" s="9"/>
    </row>
    <row r="68" spans="1:16" s="8" customFormat="1" x14ac:dyDescent="0.3">
      <c r="B68" s="36"/>
      <c r="C68" s="8">
        <v>6</v>
      </c>
      <c r="D68" s="9">
        <f>K63</f>
        <v>7887055.0680608144</v>
      </c>
      <c r="E68" s="9">
        <f t="shared" si="8"/>
        <v>117166354.73055544</v>
      </c>
      <c r="F68" s="8">
        <v>1.7999999999999999E-2</v>
      </c>
      <c r="G68" s="9">
        <f t="shared" si="5"/>
        <v>119275349.11570545</v>
      </c>
      <c r="H68" s="9"/>
      <c r="I68" s="10">
        <f xml:space="preserve"> N63</f>
        <v>0</v>
      </c>
      <c r="P68" s="9"/>
    </row>
    <row r="69" spans="1:16" s="8" customFormat="1" x14ac:dyDescent="0.3">
      <c r="B69" s="36"/>
      <c r="C69" s="8">
        <v>7</v>
      </c>
      <c r="D69" s="9">
        <f>K63</f>
        <v>7887055.0680608144</v>
      </c>
      <c r="E69" s="9">
        <f t="shared" si="8"/>
        <v>127162404.18376626</v>
      </c>
      <c r="F69" s="8">
        <v>1.7999999999999999E-2</v>
      </c>
      <c r="G69" s="9">
        <f t="shared" si="5"/>
        <v>129451327.45907405</v>
      </c>
      <c r="H69" s="9"/>
      <c r="I69" s="10">
        <v>0</v>
      </c>
      <c r="P69" s="9"/>
    </row>
    <row r="70" spans="1:16" s="8" customFormat="1" x14ac:dyDescent="0.3">
      <c r="B70" s="36"/>
      <c r="C70" s="8">
        <v>8</v>
      </c>
      <c r="D70" s="9">
        <f>K63</f>
        <v>7887055.0680608144</v>
      </c>
      <c r="E70" s="9">
        <f t="shared" si="8"/>
        <v>137338382.52713487</v>
      </c>
      <c r="F70" s="8">
        <v>1.7999999999999999E-2</v>
      </c>
      <c r="G70" s="9">
        <f t="shared" si="5"/>
        <v>139810473.41262329</v>
      </c>
      <c r="H70" s="9"/>
      <c r="I70" s="10">
        <v>0</v>
      </c>
      <c r="P70" s="9"/>
    </row>
    <row r="71" spans="1:16" s="8" customFormat="1" x14ac:dyDescent="0.3">
      <c r="B71" s="36"/>
      <c r="C71" s="8">
        <v>9</v>
      </c>
      <c r="D71" s="9">
        <f>K63</f>
        <v>7887055.0680608144</v>
      </c>
      <c r="E71" s="9">
        <f t="shared" si="8"/>
        <v>147697528.4806841</v>
      </c>
      <c r="F71" s="8">
        <v>1.7999999999999999E-2</v>
      </c>
      <c r="G71" s="9">
        <f t="shared" si="5"/>
        <v>150356083.99333641</v>
      </c>
      <c r="H71" s="9"/>
      <c r="I71" s="10">
        <v>0</v>
      </c>
      <c r="P71" s="9"/>
    </row>
    <row r="72" spans="1:16" s="8" customFormat="1" x14ac:dyDescent="0.3">
      <c r="B72" s="36"/>
      <c r="C72" s="8">
        <v>10</v>
      </c>
      <c r="D72" s="9">
        <f>K63</f>
        <v>7887055.0680608144</v>
      </c>
      <c r="E72" s="9">
        <f t="shared" si="8"/>
        <v>158243139.06139722</v>
      </c>
      <c r="F72" s="8">
        <v>1.7999999999999999E-2</v>
      </c>
      <c r="G72" s="9">
        <f t="shared" si="5"/>
        <v>161091515.56450239</v>
      </c>
      <c r="H72" s="9"/>
      <c r="I72" s="10">
        <v>0</v>
      </c>
      <c r="P72" s="9"/>
    </row>
    <row r="73" spans="1:16" s="8" customFormat="1" x14ac:dyDescent="0.3">
      <c r="B73" s="36"/>
      <c r="C73" s="8">
        <v>11</v>
      </c>
      <c r="D73" s="9">
        <f>K63</f>
        <v>7887055.0680608144</v>
      </c>
      <c r="E73" s="9">
        <f t="shared" si="8"/>
        <v>168978570.6325632</v>
      </c>
      <c r="F73" s="8">
        <v>1.7999999999999999E-2</v>
      </c>
      <c r="G73" s="9">
        <f t="shared" si="5"/>
        <v>172020184.90394935</v>
      </c>
      <c r="H73" s="9"/>
      <c r="I73" s="10">
        <v>0</v>
      </c>
      <c r="P73" s="9"/>
    </row>
    <row r="74" spans="1:16" s="18" customFormat="1" x14ac:dyDescent="0.3">
      <c r="B74" s="36"/>
      <c r="C74" s="18">
        <v>12</v>
      </c>
      <c r="D74" s="19">
        <f>K63</f>
        <v>7887055.0680608144</v>
      </c>
      <c r="E74" s="19">
        <f t="shared" si="8"/>
        <v>179907239.97201017</v>
      </c>
      <c r="F74" s="18">
        <v>1.7999999999999999E-2</v>
      </c>
      <c r="G74" s="19">
        <f t="shared" si="5"/>
        <v>183145570.29150635</v>
      </c>
      <c r="H74" s="19"/>
      <c r="I74" s="20">
        <v>0</v>
      </c>
      <c r="J74" s="19">
        <f xml:space="preserve"> (E63 + SUM(D64:D74)) - SUM(I64:I74)</f>
        <v>156329383.78870818</v>
      </c>
      <c r="K74" s="19">
        <f xml:space="preserve"> G74 - J74</f>
        <v>26816186.50279817</v>
      </c>
      <c r="L74" s="18">
        <v>0.84</v>
      </c>
      <c r="M74" s="19">
        <f xml:space="preserve"> K74 * L74</f>
        <v>22525596.662350461</v>
      </c>
      <c r="N74" s="19">
        <f xml:space="preserve"> K74 - M74</f>
        <v>4290589.840447709</v>
      </c>
      <c r="O74" s="18">
        <f xml:space="preserve"> K74 / J74 * 100</f>
        <v>17.153644345609663</v>
      </c>
      <c r="P74" s="19"/>
    </row>
    <row r="75" spans="1:16" s="8" customFormat="1" x14ac:dyDescent="0.3">
      <c r="A75" s="8">
        <v>7</v>
      </c>
      <c r="B75" s="36">
        <v>2028</v>
      </c>
      <c r="C75" s="8">
        <v>1</v>
      </c>
      <c r="D75" s="9">
        <f xml:space="preserve"> K75</f>
        <v>10131065.428812765</v>
      </c>
      <c r="E75" s="9">
        <f xml:space="preserve"> (G74 / 2) + D75 - I75</f>
        <v>101703850.57456595</v>
      </c>
      <c r="F75" s="8">
        <v>1.7999999999999999E-2</v>
      </c>
      <c r="G75" s="9">
        <f t="shared" si="5"/>
        <v>103534519.88490814</v>
      </c>
      <c r="H75" s="9"/>
      <c r="I75" s="10">
        <v>0</v>
      </c>
      <c r="K75" s="11">
        <f xml:space="preserve"> ((G74 - I75) / 2 / 12) +2500000</f>
        <v>10131065.428812765</v>
      </c>
      <c r="M75" s="9">
        <f xml:space="preserve"> (G74 / 2 )</f>
        <v>91572785.145753175</v>
      </c>
      <c r="P75" s="9"/>
    </row>
    <row r="76" spans="1:16" s="8" customFormat="1" x14ac:dyDescent="0.3">
      <c r="B76" s="36"/>
      <c r="C76" s="8">
        <v>2</v>
      </c>
      <c r="D76" s="9">
        <f xml:space="preserve"> K75</f>
        <v>10131065.428812765</v>
      </c>
      <c r="E76" s="9">
        <f t="shared" ref="E76:E86" si="9" xml:space="preserve"> G75 + D76 - I76</f>
        <v>113665585.31372091</v>
      </c>
      <c r="F76" s="8">
        <v>1.7999999999999999E-2</v>
      </c>
      <c r="G76" s="9">
        <f t="shared" si="5"/>
        <v>115711565.84936789</v>
      </c>
      <c r="H76" s="9"/>
      <c r="I76" s="10">
        <v>0</v>
      </c>
      <c r="P76" s="9"/>
    </row>
    <row r="77" spans="1:16" s="8" customFormat="1" x14ac:dyDescent="0.3">
      <c r="B77" s="36"/>
      <c r="C77" s="8">
        <v>3</v>
      </c>
      <c r="D77" s="9">
        <f xml:space="preserve"> K75</f>
        <v>10131065.428812765</v>
      </c>
      <c r="E77" s="9">
        <f t="shared" si="9"/>
        <v>125842631.27818066</v>
      </c>
      <c r="F77" s="8">
        <v>1.7999999999999999E-2</v>
      </c>
      <c r="G77" s="9">
        <f t="shared" si="5"/>
        <v>128107798.64118791</v>
      </c>
      <c r="H77" s="9"/>
      <c r="I77" s="10">
        <v>0</v>
      </c>
      <c r="P77" s="9"/>
    </row>
    <row r="78" spans="1:16" s="8" customFormat="1" x14ac:dyDescent="0.3">
      <c r="B78" s="36"/>
      <c r="C78" s="8">
        <v>4</v>
      </c>
      <c r="D78" s="9">
        <f xml:space="preserve"> K75</f>
        <v>10131065.428812765</v>
      </c>
      <c r="E78" s="9">
        <f t="shared" si="9"/>
        <v>138238864.07000068</v>
      </c>
      <c r="F78" s="8">
        <v>1.7999999999999999E-2</v>
      </c>
      <c r="G78" s="9">
        <f t="shared" si="5"/>
        <v>140727163.62326068</v>
      </c>
      <c r="H78" s="9"/>
      <c r="I78" s="10">
        <v>0</v>
      </c>
      <c r="P78" s="9"/>
    </row>
    <row r="79" spans="1:16" s="8" customFormat="1" x14ac:dyDescent="0.3">
      <c r="B79" s="36"/>
      <c r="C79" s="8">
        <v>5</v>
      </c>
      <c r="D79" s="9">
        <f xml:space="preserve"> K75</f>
        <v>10131065.428812765</v>
      </c>
      <c r="E79" s="9">
        <f t="shared" si="9"/>
        <v>146567639.21162575</v>
      </c>
      <c r="F79" s="8">
        <v>1.7999999999999999E-2</v>
      </c>
      <c r="G79" s="9">
        <f t="shared" si="5"/>
        <v>149205856.71743503</v>
      </c>
      <c r="H79" s="9"/>
      <c r="I79" s="10">
        <f xml:space="preserve"> N74</f>
        <v>4290589.840447709</v>
      </c>
      <c r="P79" s="9"/>
    </row>
    <row r="80" spans="1:16" s="8" customFormat="1" x14ac:dyDescent="0.3">
      <c r="B80" s="36"/>
      <c r="C80" s="8">
        <v>6</v>
      </c>
      <c r="D80" s="9">
        <f xml:space="preserve"> K75</f>
        <v>10131065.428812765</v>
      </c>
      <c r="E80" s="9">
        <f t="shared" si="9"/>
        <v>159336922.1462478</v>
      </c>
      <c r="F80" s="8">
        <v>1.7999999999999999E-2</v>
      </c>
      <c r="G80" s="9">
        <f t="shared" si="5"/>
        <v>162204986.74488026</v>
      </c>
      <c r="H80" s="9"/>
      <c r="I80" s="10">
        <v>0</v>
      </c>
      <c r="P80" s="9"/>
    </row>
    <row r="81" spans="1:16" s="8" customFormat="1" x14ac:dyDescent="0.3">
      <c r="B81" s="36"/>
      <c r="C81" s="8">
        <v>7</v>
      </c>
      <c r="D81" s="9">
        <f xml:space="preserve"> K75</f>
        <v>10131065.428812765</v>
      </c>
      <c r="E81" s="9">
        <f t="shared" si="9"/>
        <v>172336052.17369303</v>
      </c>
      <c r="F81" s="8">
        <v>1.7999999999999999E-2</v>
      </c>
      <c r="G81" s="9">
        <f t="shared" si="5"/>
        <v>175438101.11281949</v>
      </c>
      <c r="H81" s="9"/>
      <c r="I81" s="10">
        <v>0</v>
      </c>
      <c r="P81" s="9"/>
    </row>
    <row r="82" spans="1:16" s="8" customFormat="1" x14ac:dyDescent="0.3">
      <c r="B82" s="36"/>
      <c r="C82" s="8">
        <v>8</v>
      </c>
      <c r="D82" s="9">
        <f xml:space="preserve"> K75</f>
        <v>10131065.428812765</v>
      </c>
      <c r="E82" s="9">
        <f t="shared" si="9"/>
        <v>185569166.54163226</v>
      </c>
      <c r="F82" s="8">
        <v>1.7999999999999999E-2</v>
      </c>
      <c r="G82" s="9">
        <f t="shared" si="5"/>
        <v>188909411.53938165</v>
      </c>
      <c r="H82" s="9"/>
      <c r="I82" s="10">
        <v>0</v>
      </c>
      <c r="P82" s="9"/>
    </row>
    <row r="83" spans="1:16" s="8" customFormat="1" x14ac:dyDescent="0.3">
      <c r="B83" s="36"/>
      <c r="C83" s="8">
        <v>9</v>
      </c>
      <c r="D83" s="9">
        <f xml:space="preserve"> K75</f>
        <v>10131065.428812765</v>
      </c>
      <c r="E83" s="9">
        <f t="shared" si="9"/>
        <v>199040476.96819443</v>
      </c>
      <c r="F83" s="8">
        <v>1.7999999999999999E-2</v>
      </c>
      <c r="G83" s="9">
        <f t="shared" si="5"/>
        <v>202623205.55362192</v>
      </c>
      <c r="H83" s="9"/>
      <c r="I83" s="10">
        <v>0</v>
      </c>
      <c r="P83" s="9"/>
    </row>
    <row r="84" spans="1:16" s="8" customFormat="1" x14ac:dyDescent="0.3">
      <c r="B84" s="36"/>
      <c r="C84" s="8">
        <v>10</v>
      </c>
      <c r="D84" s="9">
        <f xml:space="preserve"> K75</f>
        <v>10131065.428812765</v>
      </c>
      <c r="E84" s="9">
        <f t="shared" si="9"/>
        <v>212754270.98243469</v>
      </c>
      <c r="F84" s="8">
        <v>1.7999999999999999E-2</v>
      </c>
      <c r="G84" s="9">
        <f t="shared" si="5"/>
        <v>216583847.86011851</v>
      </c>
      <c r="H84" s="9"/>
      <c r="I84" s="10">
        <v>0</v>
      </c>
      <c r="P84" s="9"/>
    </row>
    <row r="85" spans="1:16" s="8" customFormat="1" x14ac:dyDescent="0.3">
      <c r="B85" s="36"/>
      <c r="C85" s="8">
        <v>11</v>
      </c>
      <c r="D85" s="9">
        <f xml:space="preserve"> K75</f>
        <v>10131065.428812765</v>
      </c>
      <c r="E85" s="9">
        <f t="shared" si="9"/>
        <v>226714913.28893128</v>
      </c>
      <c r="F85" s="8">
        <v>1.7999999999999999E-2</v>
      </c>
      <c r="G85" s="9">
        <f t="shared" si="5"/>
        <v>230795781.72813204</v>
      </c>
      <c r="H85" s="9"/>
      <c r="I85" s="10">
        <v>0</v>
      </c>
      <c r="P85" s="9"/>
    </row>
    <row r="86" spans="1:16" s="18" customFormat="1" x14ac:dyDescent="0.3">
      <c r="B86" s="36"/>
      <c r="C86" s="18">
        <v>12</v>
      </c>
      <c r="D86" s="19">
        <f xml:space="preserve"> K75</f>
        <v>10131065.428812765</v>
      </c>
      <c r="E86" s="19">
        <f t="shared" si="9"/>
        <v>240926847.15694481</v>
      </c>
      <c r="F86" s="18">
        <v>1.7999999999999999E-2</v>
      </c>
      <c r="G86" s="19">
        <f t="shared" si="5"/>
        <v>245263530.40576982</v>
      </c>
      <c r="H86" s="19"/>
      <c r="I86" s="20">
        <v>0</v>
      </c>
      <c r="J86" s="19">
        <f xml:space="preserve"> (E75 + SUM(D76:D86)) - SUM(I76:I86)</f>
        <v>208854980.45105869</v>
      </c>
      <c r="K86" s="19">
        <f xml:space="preserve"> G86 - J86</f>
        <v>36408549.954711139</v>
      </c>
      <c r="L86" s="18">
        <v>0.84</v>
      </c>
      <c r="M86" s="19">
        <f xml:space="preserve"> K86 * L86</f>
        <v>30583181.961957354</v>
      </c>
      <c r="N86" s="19">
        <f xml:space="preserve"> K86 - M86</f>
        <v>5825367.9927537851</v>
      </c>
      <c r="O86" s="18">
        <f xml:space="preserve"> K86 / J86 * 100</f>
        <v>17.432454747346956</v>
      </c>
      <c r="P86" s="19"/>
    </row>
    <row r="87" spans="1:16" s="8" customFormat="1" x14ac:dyDescent="0.3">
      <c r="A87" s="8">
        <v>8</v>
      </c>
      <c r="B87" s="36">
        <v>2029</v>
      </c>
      <c r="C87" s="8">
        <v>1</v>
      </c>
      <c r="D87" s="9">
        <f xml:space="preserve"> K87</f>
        <v>12719313.766907075</v>
      </c>
      <c r="E87" s="9">
        <f xml:space="preserve"> (G86 / 2) + D87 - I87</f>
        <v>135351078.96979198</v>
      </c>
      <c r="F87" s="8">
        <v>1.7999999999999999E-2</v>
      </c>
      <c r="G87" s="9">
        <f t="shared" si="5"/>
        <v>137787398.39124823</v>
      </c>
      <c r="H87" s="9"/>
      <c r="I87" s="10">
        <v>0</v>
      </c>
      <c r="K87" s="11">
        <f xml:space="preserve"> ((G86 - I87) / 2 / 12) +2500000</f>
        <v>12719313.766907075</v>
      </c>
      <c r="M87" s="9">
        <f xml:space="preserve"> (G86 / 2 )</f>
        <v>122631765.20288491</v>
      </c>
      <c r="P87" s="9"/>
    </row>
    <row r="88" spans="1:16" s="8" customFormat="1" x14ac:dyDescent="0.3">
      <c r="B88" s="36"/>
      <c r="C88" s="8">
        <v>2</v>
      </c>
      <c r="D88" s="9">
        <f xml:space="preserve"> K87</f>
        <v>12719313.766907075</v>
      </c>
      <c r="E88" s="9">
        <f t="shared" ref="E88:E98" si="10" xml:space="preserve"> G87 + D88 - I88</f>
        <v>150506712.15815529</v>
      </c>
      <c r="F88" s="8">
        <v>1.7999999999999999E-2</v>
      </c>
      <c r="G88" s="9">
        <f t="shared" si="5"/>
        <v>153215832.97700208</v>
      </c>
      <c r="H88" s="9"/>
      <c r="I88" s="10">
        <v>0</v>
      </c>
      <c r="P88" s="9"/>
    </row>
    <row r="89" spans="1:16" s="8" customFormat="1" x14ac:dyDescent="0.3">
      <c r="B89" s="36"/>
      <c r="C89" s="8">
        <v>3</v>
      </c>
      <c r="D89" s="9">
        <f xml:space="preserve"> K87</f>
        <v>12719313.766907075</v>
      </c>
      <c r="E89" s="9">
        <f t="shared" si="10"/>
        <v>165935146.74390915</v>
      </c>
      <c r="F89" s="8">
        <v>1.7999999999999999E-2</v>
      </c>
      <c r="G89" s="9">
        <f t="shared" si="5"/>
        <v>168921979.3852995</v>
      </c>
      <c r="H89" s="9"/>
      <c r="I89" s="10">
        <v>0</v>
      </c>
      <c r="P89" s="9"/>
    </row>
    <row r="90" spans="1:16" s="8" customFormat="1" x14ac:dyDescent="0.3">
      <c r="B90" s="36"/>
      <c r="C90" s="8">
        <v>4</v>
      </c>
      <c r="D90" s="9">
        <f xml:space="preserve"> K87</f>
        <v>12719313.766907075</v>
      </c>
      <c r="E90" s="9">
        <f t="shared" si="10"/>
        <v>181641293.15220657</v>
      </c>
      <c r="F90" s="8">
        <v>1.7999999999999999E-2</v>
      </c>
      <c r="G90" s="9">
        <f t="shared" si="5"/>
        <v>184910836.42894629</v>
      </c>
      <c r="H90" s="9"/>
      <c r="I90" s="10">
        <v>0</v>
      </c>
      <c r="P90" s="9"/>
    </row>
    <row r="91" spans="1:16" s="8" customFormat="1" x14ac:dyDescent="0.3">
      <c r="B91" s="36"/>
      <c r="C91" s="8">
        <v>5</v>
      </c>
      <c r="D91" s="9">
        <f xml:space="preserve"> K87</f>
        <v>12719313.766907075</v>
      </c>
      <c r="E91" s="9">
        <f t="shared" si="10"/>
        <v>191804782.20309958</v>
      </c>
      <c r="F91" s="8">
        <v>1.7999999999999999E-2</v>
      </c>
      <c r="G91" s="9">
        <f t="shared" si="5"/>
        <v>195257268.28275537</v>
      </c>
      <c r="H91" s="9"/>
      <c r="I91" s="10">
        <f xml:space="preserve"> N86</f>
        <v>5825367.9927537851</v>
      </c>
      <c r="P91" s="9"/>
    </row>
    <row r="92" spans="1:16" s="8" customFormat="1" x14ac:dyDescent="0.3">
      <c r="B92" s="36"/>
      <c r="C92" s="8">
        <v>6</v>
      </c>
      <c r="D92" s="9">
        <f xml:space="preserve"> K87</f>
        <v>12719313.766907075</v>
      </c>
      <c r="E92" s="9">
        <f t="shared" si="10"/>
        <v>207976582.04966244</v>
      </c>
      <c r="F92" s="8">
        <v>1.7999999999999999E-2</v>
      </c>
      <c r="G92" s="9">
        <f t="shared" si="5"/>
        <v>211720160.52655637</v>
      </c>
      <c r="H92" s="9"/>
      <c r="I92" s="10">
        <v>0</v>
      </c>
      <c r="P92" s="9"/>
    </row>
    <row r="93" spans="1:16" s="8" customFormat="1" x14ac:dyDescent="0.3">
      <c r="B93" s="36"/>
      <c r="C93" s="8">
        <v>7</v>
      </c>
      <c r="D93" s="9">
        <f xml:space="preserve"> K87</f>
        <v>12719313.766907075</v>
      </c>
      <c r="E93" s="9">
        <f t="shared" si="10"/>
        <v>224439474.29346344</v>
      </c>
      <c r="F93" s="8">
        <v>1.7999999999999999E-2</v>
      </c>
      <c r="G93" s="9">
        <f t="shared" si="5"/>
        <v>228479384.83074579</v>
      </c>
      <c r="H93" s="9"/>
      <c r="I93" s="10">
        <v>0</v>
      </c>
      <c r="P93" s="9"/>
    </row>
    <row r="94" spans="1:16" s="8" customFormat="1" x14ac:dyDescent="0.3">
      <c r="B94" s="36"/>
      <c r="C94" s="8">
        <v>8</v>
      </c>
      <c r="D94" s="9">
        <f xml:space="preserve"> K87</f>
        <v>12719313.766907075</v>
      </c>
      <c r="E94" s="9">
        <f t="shared" si="10"/>
        <v>241198698.59765285</v>
      </c>
      <c r="F94" s="8">
        <v>1.7999999999999999E-2</v>
      </c>
      <c r="G94" s="9">
        <f t="shared" ref="G94:G157" si="11" xml:space="preserve"> (E94 * F94) + E94</f>
        <v>245540275.17241061</v>
      </c>
      <c r="H94" s="9"/>
      <c r="I94" s="10">
        <v>0</v>
      </c>
      <c r="P94" s="9"/>
    </row>
    <row r="95" spans="1:16" s="8" customFormat="1" x14ac:dyDescent="0.3">
      <c r="B95" s="36"/>
      <c r="C95" s="8">
        <v>9</v>
      </c>
      <c r="D95" s="9">
        <f xml:space="preserve"> K87</f>
        <v>12719313.766907075</v>
      </c>
      <c r="E95" s="9">
        <f t="shared" si="10"/>
        <v>258259588.93931767</v>
      </c>
      <c r="F95" s="8">
        <v>1.7999999999999999E-2</v>
      </c>
      <c r="G95" s="9">
        <f t="shared" si="11"/>
        <v>262908261.54022539</v>
      </c>
      <c r="H95" s="9"/>
      <c r="I95" s="10">
        <v>0</v>
      </c>
      <c r="P95" s="9"/>
    </row>
    <row r="96" spans="1:16" s="8" customFormat="1" x14ac:dyDescent="0.3">
      <c r="B96" s="36"/>
      <c r="C96" s="8">
        <v>10</v>
      </c>
      <c r="D96" s="9">
        <f xml:space="preserve"> K87</f>
        <v>12719313.766907075</v>
      </c>
      <c r="E96" s="9">
        <f t="shared" si="10"/>
        <v>275627575.30713248</v>
      </c>
      <c r="F96" s="8">
        <v>1.7999999999999999E-2</v>
      </c>
      <c r="G96" s="9">
        <f t="shared" si="11"/>
        <v>280588871.66266084</v>
      </c>
      <c r="H96" s="9"/>
      <c r="I96" s="10">
        <v>0</v>
      </c>
      <c r="P96" s="9"/>
    </row>
    <row r="97" spans="1:16" s="8" customFormat="1" x14ac:dyDescent="0.3">
      <c r="B97" s="36"/>
      <c r="C97" s="8">
        <v>11</v>
      </c>
      <c r="D97" s="9">
        <f xml:space="preserve"> K87</f>
        <v>12719313.766907075</v>
      </c>
      <c r="E97" s="9">
        <f t="shared" si="10"/>
        <v>293308185.42956793</v>
      </c>
      <c r="F97" s="8">
        <v>1.7999999999999999E-2</v>
      </c>
      <c r="G97" s="9">
        <f t="shared" si="11"/>
        <v>298587732.76730013</v>
      </c>
      <c r="H97" s="9"/>
      <c r="I97" s="10">
        <v>0</v>
      </c>
      <c r="P97" s="9"/>
    </row>
    <row r="98" spans="1:16" s="18" customFormat="1" x14ac:dyDescent="0.3">
      <c r="B98" s="36"/>
      <c r="C98" s="18">
        <v>12</v>
      </c>
      <c r="D98" s="19">
        <f xml:space="preserve"> K87</f>
        <v>12719313.766907075</v>
      </c>
      <c r="E98" s="19">
        <f t="shared" si="10"/>
        <v>311307046.53420722</v>
      </c>
      <c r="F98" s="18">
        <v>1.7999999999999999E-2</v>
      </c>
      <c r="G98" s="19">
        <f t="shared" si="11"/>
        <v>316910573.37182295</v>
      </c>
      <c r="H98" s="19"/>
      <c r="I98" s="20">
        <v>0</v>
      </c>
      <c r="J98" s="19">
        <f xml:space="preserve"> (E87 + SUM(D88:D98)) - SUM(I88:I98)</f>
        <v>269438162.41301602</v>
      </c>
      <c r="K98" s="19">
        <f xml:space="preserve"> G98 - J98</f>
        <v>47472410.958806932</v>
      </c>
      <c r="L98" s="18">
        <v>0.84</v>
      </c>
      <c r="M98" s="19">
        <f xml:space="preserve"> K98 * L98</f>
        <v>39876825.205397822</v>
      </c>
      <c r="N98" s="19">
        <f xml:space="preserve"> K98 - M98</f>
        <v>7595585.75340911</v>
      </c>
      <c r="O98" s="18">
        <f xml:space="preserve"> K98 / J98 * 100</f>
        <v>17.619037531156216</v>
      </c>
      <c r="P98" s="19"/>
    </row>
    <row r="99" spans="1:16" s="8" customFormat="1" x14ac:dyDescent="0.3">
      <c r="A99" s="8">
        <v>9</v>
      </c>
      <c r="B99" s="36">
        <v>2030</v>
      </c>
      <c r="C99" s="8">
        <v>1</v>
      </c>
      <c r="D99" s="9">
        <f>K99</f>
        <v>15704607.223825956</v>
      </c>
      <c r="E99" s="9">
        <f xml:space="preserve"> (G98 / 2) + D99 - I99</f>
        <v>174159893.90973744</v>
      </c>
      <c r="F99" s="8">
        <v>1.7999999999999999E-2</v>
      </c>
      <c r="G99" s="9">
        <f t="shared" si="11"/>
        <v>177294772.00011271</v>
      </c>
      <c r="H99" s="9"/>
      <c r="I99" s="10">
        <v>0</v>
      </c>
      <c r="K99" s="11">
        <f xml:space="preserve"> ((G98 - I99) / 2 / 12) +2500000</f>
        <v>15704607.223825956</v>
      </c>
      <c r="M99" s="9">
        <f xml:space="preserve"> (G98 / 2 )</f>
        <v>158455286.68591148</v>
      </c>
      <c r="P99" s="9"/>
    </row>
    <row r="100" spans="1:16" s="8" customFormat="1" x14ac:dyDescent="0.3">
      <c r="B100" s="36"/>
      <c r="C100" s="8">
        <v>2</v>
      </c>
      <c r="D100" s="9">
        <f>K99</f>
        <v>15704607.223825956</v>
      </c>
      <c r="E100" s="9">
        <f t="shared" ref="E100:E110" si="12" xml:space="preserve"> G99 + D100 - I100</f>
        <v>192999379.22393867</v>
      </c>
      <c r="F100" s="8">
        <v>1.7999999999999999E-2</v>
      </c>
      <c r="G100" s="9">
        <f t="shared" si="11"/>
        <v>196473368.04996958</v>
      </c>
      <c r="H100" s="9"/>
      <c r="I100" s="10">
        <v>0</v>
      </c>
      <c r="P100" s="9"/>
    </row>
    <row r="101" spans="1:16" s="8" customFormat="1" x14ac:dyDescent="0.3">
      <c r="B101" s="36"/>
      <c r="C101" s="8">
        <v>3</v>
      </c>
      <c r="D101" s="9">
        <f>K99</f>
        <v>15704607.223825956</v>
      </c>
      <c r="E101" s="9">
        <f t="shared" si="12"/>
        <v>212177975.27379555</v>
      </c>
      <c r="F101" s="8">
        <v>1.7999999999999999E-2</v>
      </c>
      <c r="G101" s="9">
        <f t="shared" si="11"/>
        <v>215997178.82872388</v>
      </c>
      <c r="H101" s="9"/>
      <c r="I101" s="10">
        <v>0</v>
      </c>
      <c r="P101" s="9"/>
    </row>
    <row r="102" spans="1:16" s="8" customFormat="1" x14ac:dyDescent="0.3">
      <c r="B102" s="36"/>
      <c r="C102" s="8">
        <v>4</v>
      </c>
      <c r="D102" s="9">
        <f>K99</f>
        <v>15704607.223825956</v>
      </c>
      <c r="E102" s="9">
        <f t="shared" si="12"/>
        <v>231701786.05254984</v>
      </c>
      <c r="F102" s="8">
        <v>1.7999999999999999E-2</v>
      </c>
      <c r="G102" s="9">
        <f t="shared" si="11"/>
        <v>235872418.20149574</v>
      </c>
      <c r="H102" s="9"/>
      <c r="I102" s="10">
        <v>0</v>
      </c>
      <c r="P102" s="9"/>
    </row>
    <row r="103" spans="1:16" s="8" customFormat="1" x14ac:dyDescent="0.3">
      <c r="B103" s="36"/>
      <c r="C103" s="8">
        <v>5</v>
      </c>
      <c r="D103" s="9">
        <f>K99</f>
        <v>15704607.223825956</v>
      </c>
      <c r="E103" s="9">
        <f t="shared" si="12"/>
        <v>243981439.67191258</v>
      </c>
      <c r="F103" s="8">
        <v>1.7999999999999999E-2</v>
      </c>
      <c r="G103" s="9">
        <f t="shared" si="11"/>
        <v>248373105.586007</v>
      </c>
      <c r="H103" s="9"/>
      <c r="I103" s="10">
        <f xml:space="preserve"> N98</f>
        <v>7595585.75340911</v>
      </c>
      <c r="P103" s="9"/>
    </row>
    <row r="104" spans="1:16" s="8" customFormat="1" x14ac:dyDescent="0.3">
      <c r="B104" s="36"/>
      <c r="C104" s="8">
        <v>6</v>
      </c>
      <c r="D104" s="9">
        <f>K99</f>
        <v>15704607.223825956</v>
      </c>
      <c r="E104" s="9">
        <f t="shared" si="12"/>
        <v>264077712.80983296</v>
      </c>
      <c r="F104" s="8">
        <v>1.7999999999999999E-2</v>
      </c>
      <c r="G104" s="9">
        <f t="shared" si="11"/>
        <v>268831111.64040995</v>
      </c>
      <c r="H104" s="9"/>
      <c r="I104" s="10">
        <v>0</v>
      </c>
      <c r="P104" s="9"/>
    </row>
    <row r="105" spans="1:16" s="8" customFormat="1" x14ac:dyDescent="0.3">
      <c r="B105" s="36"/>
      <c r="C105" s="8">
        <v>7</v>
      </c>
      <c r="D105" s="9">
        <f>K99</f>
        <v>15704607.223825956</v>
      </c>
      <c r="E105" s="9">
        <f t="shared" si="12"/>
        <v>284535718.86423588</v>
      </c>
      <c r="F105" s="8">
        <v>1.7999999999999999E-2</v>
      </c>
      <c r="G105" s="9">
        <f t="shared" si="11"/>
        <v>289657361.80379212</v>
      </c>
      <c r="H105" s="9"/>
      <c r="I105" s="10">
        <v>0</v>
      </c>
      <c r="P105" s="9"/>
    </row>
    <row r="106" spans="1:16" s="8" customFormat="1" x14ac:dyDescent="0.3">
      <c r="B106" s="36"/>
      <c r="C106" s="8">
        <v>8</v>
      </c>
      <c r="D106" s="9">
        <f>K99</f>
        <v>15704607.223825956</v>
      </c>
      <c r="E106" s="9">
        <f t="shared" si="12"/>
        <v>305361969.02761805</v>
      </c>
      <c r="F106" s="8">
        <v>1.7999999999999999E-2</v>
      </c>
      <c r="G106" s="9">
        <f t="shared" si="11"/>
        <v>310858484.47011518</v>
      </c>
      <c r="H106" s="9"/>
      <c r="I106" s="10">
        <v>0</v>
      </c>
      <c r="P106" s="9"/>
    </row>
    <row r="107" spans="1:16" s="8" customFormat="1" x14ac:dyDescent="0.3">
      <c r="B107" s="36"/>
      <c r="C107" s="8">
        <v>9</v>
      </c>
      <c r="D107" s="9">
        <f>K99</f>
        <v>15704607.223825956</v>
      </c>
      <c r="E107" s="9">
        <f t="shared" si="12"/>
        <v>326563091.69394112</v>
      </c>
      <c r="F107" s="8">
        <v>1.7999999999999999E-2</v>
      </c>
      <c r="G107" s="9">
        <f t="shared" si="11"/>
        <v>332441227.34443206</v>
      </c>
      <c r="H107" s="9"/>
      <c r="I107" s="10">
        <v>0</v>
      </c>
      <c r="P107" s="9"/>
    </row>
    <row r="108" spans="1:16" s="8" customFormat="1" x14ac:dyDescent="0.3">
      <c r="B108" s="36"/>
      <c r="C108" s="8">
        <v>10</v>
      </c>
      <c r="D108" s="9">
        <f>K99</f>
        <v>15704607.223825956</v>
      </c>
      <c r="E108" s="9">
        <f t="shared" si="12"/>
        <v>348145834.56825799</v>
      </c>
      <c r="F108" s="8">
        <v>1.7999999999999999E-2</v>
      </c>
      <c r="G108" s="9">
        <f t="shared" si="11"/>
        <v>354412459.59048665</v>
      </c>
      <c r="H108" s="9"/>
      <c r="I108" s="10">
        <v>0</v>
      </c>
      <c r="P108" s="9"/>
    </row>
    <row r="109" spans="1:16" s="8" customFormat="1" x14ac:dyDescent="0.3">
      <c r="B109" s="36"/>
      <c r="C109" s="8">
        <v>11</v>
      </c>
      <c r="D109" s="9">
        <f>K99</f>
        <v>15704607.223825956</v>
      </c>
      <c r="E109" s="9">
        <f t="shared" si="12"/>
        <v>370117066.81431258</v>
      </c>
      <c r="F109" s="8">
        <v>1.7999999999999999E-2</v>
      </c>
      <c r="G109" s="9">
        <f t="shared" si="11"/>
        <v>376779174.01697022</v>
      </c>
      <c r="H109" s="9"/>
      <c r="I109" s="10">
        <v>0</v>
      </c>
      <c r="P109" s="9"/>
    </row>
    <row r="110" spans="1:16" s="18" customFormat="1" x14ac:dyDescent="0.3">
      <c r="B110" s="36"/>
      <c r="C110" s="18">
        <v>12</v>
      </c>
      <c r="D110" s="19">
        <f>K99</f>
        <v>15704607.223825956</v>
      </c>
      <c r="E110" s="19">
        <f t="shared" si="12"/>
        <v>392483781.24079615</v>
      </c>
      <c r="F110" s="18">
        <v>1.7999999999999999E-2</v>
      </c>
      <c r="G110" s="19">
        <f t="shared" si="11"/>
        <v>399548489.30313051</v>
      </c>
      <c r="H110" s="19"/>
      <c r="I110" s="20">
        <v>0</v>
      </c>
      <c r="J110" s="19">
        <f xml:space="preserve"> (E99 + SUM(D100:D110)) - SUM(I100:I110)</f>
        <v>339314987.61841387</v>
      </c>
      <c r="K110" s="19">
        <f xml:space="preserve"> G110 - J110</f>
        <v>60233501.684716642</v>
      </c>
      <c r="L110" s="18">
        <v>0.84</v>
      </c>
      <c r="M110" s="19">
        <f xml:space="preserve"> K110 * L110</f>
        <v>50596141.415161975</v>
      </c>
      <c r="N110" s="19">
        <f xml:space="preserve"> K110 - M110</f>
        <v>9637360.2695546672</v>
      </c>
      <c r="O110" s="18">
        <f xml:space="preserve"> K110 / J110 * 100</f>
        <v>17.751500488523632</v>
      </c>
      <c r="P110" s="19"/>
    </row>
    <row r="111" spans="1:16" s="8" customFormat="1" x14ac:dyDescent="0.3">
      <c r="A111" s="8">
        <v>10</v>
      </c>
      <c r="B111" s="36">
        <v>2031</v>
      </c>
      <c r="C111" s="8">
        <v>1</v>
      </c>
      <c r="D111" s="9">
        <f>K111</f>
        <v>19147853.720963769</v>
      </c>
      <c r="E111" s="9">
        <f xml:space="preserve"> (G110 / 2) + D111 - I111</f>
        <v>218922098.37252903</v>
      </c>
      <c r="F111" s="8">
        <v>1.7999999999999999E-2</v>
      </c>
      <c r="G111" s="9">
        <f t="shared" si="11"/>
        <v>222862696.14323455</v>
      </c>
      <c r="H111" s="9"/>
      <c r="I111" s="10">
        <v>0</v>
      </c>
      <c r="K111" s="11">
        <f xml:space="preserve"> ((G110 - I111) / 2 / 12) +2500000</f>
        <v>19147853.720963769</v>
      </c>
      <c r="M111" s="9">
        <f xml:space="preserve"> (G110 / 2 )</f>
        <v>199774244.65156525</v>
      </c>
      <c r="P111" s="9"/>
    </row>
    <row r="112" spans="1:16" s="8" customFormat="1" x14ac:dyDescent="0.3">
      <c r="B112" s="36"/>
      <c r="C112" s="8">
        <v>2</v>
      </c>
      <c r="D112" s="9">
        <f>K111</f>
        <v>19147853.720963769</v>
      </c>
      <c r="E112" s="9">
        <f t="shared" ref="E112:E122" si="13" xml:space="preserve"> G111 + D112 - I112</f>
        <v>242010549.86419833</v>
      </c>
      <c r="F112" s="8">
        <v>1.7999999999999999E-2</v>
      </c>
      <c r="G112" s="9">
        <f t="shared" si="11"/>
        <v>246366739.76175389</v>
      </c>
      <c r="H112" s="9"/>
      <c r="I112" s="10">
        <v>0</v>
      </c>
      <c r="P112" s="9"/>
    </row>
    <row r="113" spans="1:16" s="8" customFormat="1" x14ac:dyDescent="0.3">
      <c r="B113" s="36"/>
      <c r="C113" s="8">
        <v>3</v>
      </c>
      <c r="D113" s="9">
        <f>K111</f>
        <v>19147853.720963769</v>
      </c>
      <c r="E113" s="9">
        <f t="shared" si="13"/>
        <v>265514593.48271766</v>
      </c>
      <c r="F113" s="8">
        <v>1.7999999999999999E-2</v>
      </c>
      <c r="G113" s="9">
        <f t="shared" si="11"/>
        <v>270293856.16540658</v>
      </c>
      <c r="H113" s="9"/>
      <c r="I113" s="10">
        <v>0</v>
      </c>
      <c r="P113" s="9"/>
    </row>
    <row r="114" spans="1:16" s="8" customFormat="1" x14ac:dyDescent="0.3">
      <c r="B114" s="36"/>
      <c r="C114" s="8">
        <v>4</v>
      </c>
      <c r="D114" s="9">
        <f>K111</f>
        <v>19147853.720963769</v>
      </c>
      <c r="E114" s="9">
        <f t="shared" si="13"/>
        <v>289441709.88637036</v>
      </c>
      <c r="F114" s="8">
        <v>1.7999999999999999E-2</v>
      </c>
      <c r="G114" s="9">
        <f t="shared" si="11"/>
        <v>294651660.664325</v>
      </c>
      <c r="H114" s="9"/>
      <c r="I114" s="10">
        <v>0</v>
      </c>
      <c r="P114" s="9"/>
    </row>
    <row r="115" spans="1:16" s="8" customFormat="1" x14ac:dyDescent="0.3">
      <c r="B115" s="36"/>
      <c r="C115" s="8">
        <v>5</v>
      </c>
      <c r="D115" s="9">
        <f>K111</f>
        <v>19147853.720963769</v>
      </c>
      <c r="E115" s="9">
        <f t="shared" si="13"/>
        <v>304162154.1157341</v>
      </c>
      <c r="F115" s="8">
        <v>1.7999999999999999E-2</v>
      </c>
      <c r="G115" s="9">
        <f t="shared" si="11"/>
        <v>309637072.8898173</v>
      </c>
      <c r="H115" s="9"/>
      <c r="I115" s="10">
        <f xml:space="preserve"> N110</f>
        <v>9637360.2695546672</v>
      </c>
      <c r="P115" s="9"/>
    </row>
    <row r="116" spans="1:16" s="8" customFormat="1" x14ac:dyDescent="0.3">
      <c r="B116" s="36"/>
      <c r="C116" s="8">
        <v>6</v>
      </c>
      <c r="D116" s="9">
        <f>K111</f>
        <v>19147853.720963769</v>
      </c>
      <c r="E116" s="9">
        <f t="shared" si="13"/>
        <v>328784926.61078107</v>
      </c>
      <c r="F116" s="8">
        <v>1.7999999999999999E-2</v>
      </c>
      <c r="G116" s="9">
        <f t="shared" si="11"/>
        <v>334703055.28977513</v>
      </c>
      <c r="H116" s="9"/>
      <c r="I116" s="10">
        <v>0</v>
      </c>
      <c r="P116" s="9"/>
    </row>
    <row r="117" spans="1:16" s="8" customFormat="1" x14ac:dyDescent="0.3">
      <c r="B117" s="36"/>
      <c r="C117" s="8">
        <v>7</v>
      </c>
      <c r="D117" s="9">
        <f>K111</f>
        <v>19147853.720963769</v>
      </c>
      <c r="E117" s="9">
        <f t="shared" si="13"/>
        <v>353850909.01073891</v>
      </c>
      <c r="F117" s="8">
        <v>1.7999999999999999E-2</v>
      </c>
      <c r="G117" s="9">
        <f t="shared" si="11"/>
        <v>360220225.3729322</v>
      </c>
      <c r="H117" s="9"/>
      <c r="I117" s="10">
        <v>0</v>
      </c>
      <c r="P117" s="9"/>
    </row>
    <row r="118" spans="1:16" s="8" customFormat="1" x14ac:dyDescent="0.3">
      <c r="B118" s="36"/>
      <c r="C118" s="8">
        <v>8</v>
      </c>
      <c r="D118" s="9">
        <f>K111</f>
        <v>19147853.720963769</v>
      </c>
      <c r="E118" s="9">
        <f t="shared" si="13"/>
        <v>379368079.09389597</v>
      </c>
      <c r="F118" s="8">
        <v>1.7999999999999999E-2</v>
      </c>
      <c r="G118" s="9">
        <f t="shared" si="11"/>
        <v>386196704.51758611</v>
      </c>
      <c r="H118" s="9"/>
      <c r="I118" s="10">
        <v>0</v>
      </c>
      <c r="P118" s="9"/>
    </row>
    <row r="119" spans="1:16" s="8" customFormat="1" x14ac:dyDescent="0.3">
      <c r="B119" s="36"/>
      <c r="C119" s="8">
        <v>9</v>
      </c>
      <c r="D119" s="9">
        <f>K111</f>
        <v>19147853.720963769</v>
      </c>
      <c r="E119" s="9">
        <f t="shared" si="13"/>
        <v>405344558.23854989</v>
      </c>
      <c r="F119" s="8">
        <v>1.7999999999999999E-2</v>
      </c>
      <c r="G119" s="9">
        <f t="shared" si="11"/>
        <v>412640760.28684378</v>
      </c>
      <c r="H119" s="9"/>
      <c r="I119" s="10">
        <v>0</v>
      </c>
      <c r="P119" s="9"/>
    </row>
    <row r="120" spans="1:16" s="8" customFormat="1" x14ac:dyDescent="0.3">
      <c r="B120" s="36"/>
      <c r="C120" s="8">
        <v>10</v>
      </c>
      <c r="D120" s="9">
        <f>K111</f>
        <v>19147853.720963769</v>
      </c>
      <c r="E120" s="9">
        <f t="shared" si="13"/>
        <v>431788614.00780755</v>
      </c>
      <c r="F120" s="8">
        <v>1.7999999999999999E-2</v>
      </c>
      <c r="G120" s="9">
        <f t="shared" si="11"/>
        <v>439560809.05994809</v>
      </c>
      <c r="H120" s="9"/>
      <c r="I120" s="10">
        <v>0</v>
      </c>
      <c r="P120" s="9"/>
    </row>
    <row r="121" spans="1:16" s="8" customFormat="1" x14ac:dyDescent="0.3">
      <c r="B121" s="36"/>
      <c r="C121" s="8">
        <v>11</v>
      </c>
      <c r="D121" s="9">
        <f>K111</f>
        <v>19147853.720963769</v>
      </c>
      <c r="E121" s="9">
        <f t="shared" si="13"/>
        <v>458708662.78091186</v>
      </c>
      <c r="F121" s="8">
        <v>1.7999999999999999E-2</v>
      </c>
      <c r="G121" s="9">
        <f t="shared" si="11"/>
        <v>466965418.71096826</v>
      </c>
      <c r="H121" s="9"/>
      <c r="I121" s="10">
        <v>0</v>
      </c>
      <c r="P121" s="9"/>
    </row>
    <row r="122" spans="1:16" s="18" customFormat="1" x14ac:dyDescent="0.3">
      <c r="B122" s="36"/>
      <c r="C122" s="18">
        <v>12</v>
      </c>
      <c r="D122" s="19">
        <f>K111</f>
        <v>19147853.720963769</v>
      </c>
      <c r="E122" s="19">
        <f t="shared" si="13"/>
        <v>486113272.43193203</v>
      </c>
      <c r="F122" s="18">
        <v>1.7999999999999999E-2</v>
      </c>
      <c r="G122" s="19">
        <f t="shared" si="11"/>
        <v>494863311.33570683</v>
      </c>
      <c r="H122" s="19"/>
      <c r="I122" s="20">
        <v>0</v>
      </c>
      <c r="J122" s="19">
        <f xml:space="preserve"> (E111 + SUM(D112:D122)) - SUM(I112:I122)</f>
        <v>419911129.03357583</v>
      </c>
      <c r="K122" s="19">
        <f xml:space="preserve"> G122 - J122</f>
        <v>74952182.302130997</v>
      </c>
      <c r="L122" s="18">
        <v>0.84</v>
      </c>
      <c r="M122" s="19">
        <f xml:space="preserve"> K122 * L122</f>
        <v>62959833.133790039</v>
      </c>
      <c r="N122" s="19">
        <f xml:space="preserve"> K122 - M122</f>
        <v>11992349.168340959</v>
      </c>
      <c r="O122" s="18">
        <f xml:space="preserve"> K122 / J122 * 100</f>
        <v>17.849534608580917</v>
      </c>
      <c r="P122" s="19"/>
    </row>
    <row r="123" spans="1:16" s="8" customFormat="1" x14ac:dyDescent="0.3">
      <c r="A123" s="8">
        <v>11</v>
      </c>
      <c r="B123" s="36">
        <v>2032</v>
      </c>
      <c r="C123" s="8">
        <v>1</v>
      </c>
      <c r="D123" s="9">
        <f>K123</f>
        <v>23119304.638987783</v>
      </c>
      <c r="E123" s="9">
        <f xml:space="preserve"> (G122 / 2) + D123 - I123</f>
        <v>270550960.30684119</v>
      </c>
      <c r="F123" s="8">
        <v>1.7999999999999999E-2</v>
      </c>
      <c r="G123" s="9">
        <f t="shared" si="11"/>
        <v>275420877.59236431</v>
      </c>
      <c r="H123" s="9"/>
      <c r="I123" s="10"/>
      <c r="K123" s="11">
        <f xml:space="preserve"> ((G122 - I123) / 2 / 12) +2500000</f>
        <v>23119304.638987783</v>
      </c>
      <c r="M123" s="9">
        <f xml:space="preserve"> (G122 / 2 )</f>
        <v>247431655.66785342</v>
      </c>
      <c r="P123" s="9"/>
    </row>
    <row r="124" spans="1:16" s="8" customFormat="1" x14ac:dyDescent="0.3">
      <c r="B124" s="36"/>
      <c r="C124" s="8">
        <v>2</v>
      </c>
      <c r="D124" s="9">
        <f>K123</f>
        <v>23119304.638987783</v>
      </c>
      <c r="E124" s="9">
        <f t="shared" ref="E124:E134" si="14" xml:space="preserve"> G123 + D124 - I124</f>
        <v>298540182.23135209</v>
      </c>
      <c r="F124" s="8">
        <v>1.7999999999999999E-2</v>
      </c>
      <c r="G124" s="9">
        <f t="shared" si="11"/>
        <v>303913905.51151645</v>
      </c>
      <c r="H124" s="9"/>
      <c r="I124" s="10"/>
      <c r="P124" s="9"/>
    </row>
    <row r="125" spans="1:16" s="8" customFormat="1" x14ac:dyDescent="0.3">
      <c r="B125" s="36"/>
      <c r="C125" s="8">
        <v>3</v>
      </c>
      <c r="D125" s="9">
        <f>K123</f>
        <v>23119304.638987783</v>
      </c>
      <c r="E125" s="9">
        <f t="shared" si="14"/>
        <v>327033210.15050423</v>
      </c>
      <c r="F125" s="8">
        <v>1.7999999999999999E-2</v>
      </c>
      <c r="G125" s="9">
        <f t="shared" si="11"/>
        <v>332919807.93321329</v>
      </c>
      <c r="H125" s="9"/>
      <c r="I125" s="10"/>
      <c r="P125" s="9"/>
    </row>
    <row r="126" spans="1:16" s="8" customFormat="1" x14ac:dyDescent="0.3">
      <c r="B126" s="36"/>
      <c r="C126" s="8">
        <v>4</v>
      </c>
      <c r="D126" s="9">
        <f>K123</f>
        <v>23119304.638987783</v>
      </c>
      <c r="E126" s="9">
        <f t="shared" si="14"/>
        <v>356039112.57220107</v>
      </c>
      <c r="F126" s="8">
        <v>1.7999999999999999E-2</v>
      </c>
      <c r="G126" s="9">
        <f t="shared" si="11"/>
        <v>362447816.59850067</v>
      </c>
      <c r="H126" s="9"/>
      <c r="I126" s="10"/>
      <c r="P126" s="9"/>
    </row>
    <row r="127" spans="1:16" s="8" customFormat="1" x14ac:dyDescent="0.3">
      <c r="B127" s="36"/>
      <c r="C127" s="8">
        <v>5</v>
      </c>
      <c r="D127" s="9">
        <f>K123</f>
        <v>23119304.638987783</v>
      </c>
      <c r="E127" s="9">
        <f t="shared" si="14"/>
        <v>373574772.06914747</v>
      </c>
      <c r="F127" s="8">
        <v>1.7999999999999999E-2</v>
      </c>
      <c r="G127" s="9">
        <f t="shared" si="11"/>
        <v>380299117.9663921</v>
      </c>
      <c r="H127" s="9"/>
      <c r="I127" s="10">
        <f xml:space="preserve"> N122</f>
        <v>11992349.168340959</v>
      </c>
      <c r="P127" s="9"/>
    </row>
    <row r="128" spans="1:16" s="8" customFormat="1" x14ac:dyDescent="0.3">
      <c r="B128" s="36"/>
      <c r="C128" s="8">
        <v>6</v>
      </c>
      <c r="D128" s="9">
        <f>K123</f>
        <v>23119304.638987783</v>
      </c>
      <c r="E128" s="9">
        <f t="shared" si="14"/>
        <v>403418422.60537988</v>
      </c>
      <c r="F128" s="8">
        <v>1.7999999999999999E-2</v>
      </c>
      <c r="G128" s="9">
        <f t="shared" si="11"/>
        <v>410679954.2122767</v>
      </c>
      <c r="H128" s="9"/>
      <c r="I128" s="10"/>
      <c r="P128" s="9"/>
    </row>
    <row r="129" spans="1:16" s="8" customFormat="1" x14ac:dyDescent="0.3">
      <c r="B129" s="36"/>
      <c r="C129" s="8">
        <v>7</v>
      </c>
      <c r="D129" s="9">
        <f>K123</f>
        <v>23119304.638987783</v>
      </c>
      <c r="E129" s="9">
        <f t="shared" si="14"/>
        <v>433799258.85126448</v>
      </c>
      <c r="F129" s="8">
        <v>1.7999999999999999E-2</v>
      </c>
      <c r="G129" s="9">
        <f t="shared" si="11"/>
        <v>441607645.51058722</v>
      </c>
      <c r="H129" s="9"/>
      <c r="I129" s="10"/>
      <c r="P129" s="9"/>
    </row>
    <row r="130" spans="1:16" s="8" customFormat="1" x14ac:dyDescent="0.3">
      <c r="B130" s="36"/>
      <c r="C130" s="8">
        <v>8</v>
      </c>
      <c r="D130" s="9">
        <f>K123</f>
        <v>23119304.638987783</v>
      </c>
      <c r="E130" s="9">
        <f t="shared" si="14"/>
        <v>464726950.149575</v>
      </c>
      <c r="F130" s="8">
        <v>1.7999999999999999E-2</v>
      </c>
      <c r="G130" s="9">
        <f t="shared" si="11"/>
        <v>473092035.25226736</v>
      </c>
      <c r="H130" s="9"/>
      <c r="I130" s="10"/>
      <c r="P130" s="9"/>
    </row>
    <row r="131" spans="1:16" s="8" customFormat="1" x14ac:dyDescent="0.3">
      <c r="B131" s="36"/>
      <c r="C131" s="8">
        <v>9</v>
      </c>
      <c r="D131" s="9">
        <f>K123</f>
        <v>23119304.638987783</v>
      </c>
      <c r="E131" s="9">
        <f t="shared" si="14"/>
        <v>496211339.89125514</v>
      </c>
      <c r="F131" s="8">
        <v>1.7999999999999999E-2</v>
      </c>
      <c r="G131" s="9">
        <f t="shared" si="11"/>
        <v>505143144.00929773</v>
      </c>
      <c r="H131" s="9"/>
      <c r="I131" s="10"/>
      <c r="P131" s="9"/>
    </row>
    <row r="132" spans="1:16" s="8" customFormat="1" x14ac:dyDescent="0.3">
      <c r="B132" s="36"/>
      <c r="C132" s="8">
        <v>10</v>
      </c>
      <c r="D132" s="9">
        <f>K123</f>
        <v>23119304.638987783</v>
      </c>
      <c r="E132" s="9">
        <f t="shared" si="14"/>
        <v>528262448.64828551</v>
      </c>
      <c r="F132" s="8">
        <v>1.7999999999999999E-2</v>
      </c>
      <c r="G132" s="9">
        <f t="shared" si="11"/>
        <v>537771172.72395468</v>
      </c>
      <c r="H132" s="9"/>
      <c r="I132" s="10"/>
      <c r="P132" s="9"/>
    </row>
    <row r="133" spans="1:16" s="8" customFormat="1" x14ac:dyDescent="0.3">
      <c r="B133" s="36"/>
      <c r="C133" s="8">
        <v>11</v>
      </c>
      <c r="D133" s="9">
        <f>K123</f>
        <v>23119304.638987783</v>
      </c>
      <c r="E133" s="9">
        <f t="shared" si="14"/>
        <v>560890477.36294246</v>
      </c>
      <c r="F133" s="8">
        <v>1.7999999999999999E-2</v>
      </c>
      <c r="G133" s="9">
        <f t="shared" si="11"/>
        <v>570986505.95547545</v>
      </c>
      <c r="H133" s="9"/>
      <c r="I133" s="10"/>
      <c r="P133" s="9"/>
    </row>
    <row r="134" spans="1:16" s="18" customFormat="1" x14ac:dyDescent="0.3">
      <c r="B134" s="36"/>
      <c r="C134" s="18">
        <v>12</v>
      </c>
      <c r="D134" s="19">
        <f>K123</f>
        <v>23119304.638987783</v>
      </c>
      <c r="E134" s="19">
        <f t="shared" si="14"/>
        <v>558105810.59446323</v>
      </c>
      <c r="F134" s="18">
        <v>1.7999999999999999E-2</v>
      </c>
      <c r="G134" s="19">
        <f t="shared" si="11"/>
        <v>568151715.18516362</v>
      </c>
      <c r="H134" s="19"/>
      <c r="I134" s="24">
        <v>36000000</v>
      </c>
      <c r="J134" s="19">
        <f xml:space="preserve"> (E123 + SUM(D124:D134)) - SUM(I124:I134)</f>
        <v>476870962.16736585</v>
      </c>
      <c r="K134" s="19">
        <f xml:space="preserve"> G134 - J134</f>
        <v>91280753.017797768</v>
      </c>
      <c r="L134" s="18">
        <v>0.84</v>
      </c>
      <c r="M134" s="19">
        <f xml:space="preserve"> K134 * L134</f>
        <v>76675832.534950122</v>
      </c>
      <c r="N134" s="19">
        <f xml:space="preserve"> K134 - M134</f>
        <v>14604920.482847646</v>
      </c>
      <c r="O134" s="18">
        <f xml:space="preserve"> K134 / J134 * 100</f>
        <v>19.141604387679461</v>
      </c>
      <c r="P134" s="19"/>
    </row>
    <row r="135" spans="1:16" s="12" customFormat="1" x14ac:dyDescent="0.3">
      <c r="A135" s="12">
        <v>12</v>
      </c>
      <c r="B135" s="37">
        <v>2033</v>
      </c>
      <c r="C135" s="12">
        <v>1</v>
      </c>
      <c r="D135" s="13">
        <f>K135</f>
        <v>23672988.132715151</v>
      </c>
      <c r="E135" s="13">
        <f xml:space="preserve"> (G134 / 2) + D135 - I135</f>
        <v>307748845.72529697</v>
      </c>
      <c r="F135" s="12">
        <v>1.7999999999999999E-2</v>
      </c>
      <c r="G135" s="13">
        <f t="shared" si="11"/>
        <v>313288324.94835234</v>
      </c>
      <c r="H135" s="13"/>
      <c r="I135" s="14">
        <v>0</v>
      </c>
      <c r="K135" s="15">
        <f xml:space="preserve"> ((G134 - I135) / 2 / 12)</f>
        <v>23672988.132715151</v>
      </c>
      <c r="M135" s="13">
        <f xml:space="preserve"> (G134 - I135) / 2</f>
        <v>284075857.59258181</v>
      </c>
      <c r="N135" s="16" t="s">
        <v>0</v>
      </c>
      <c r="P135" s="13"/>
    </row>
    <row r="136" spans="1:16" s="12" customFormat="1" x14ac:dyDescent="0.3">
      <c r="B136" s="37"/>
      <c r="C136" s="12">
        <v>2</v>
      </c>
      <c r="D136" s="13">
        <f>K135</f>
        <v>23672988.132715151</v>
      </c>
      <c r="E136" s="13">
        <f t="shared" ref="E136:E146" si="15" xml:space="preserve"> G135 + D136 - I136</f>
        <v>336961313.0810675</v>
      </c>
      <c r="F136" s="12">
        <v>1.7999999999999999E-2</v>
      </c>
      <c r="G136" s="13">
        <f t="shared" si="11"/>
        <v>343026616.71652675</v>
      </c>
      <c r="H136" s="13"/>
      <c r="I136" s="14"/>
      <c r="P136" s="13"/>
    </row>
    <row r="137" spans="1:16" s="12" customFormat="1" x14ac:dyDescent="0.3">
      <c r="B137" s="37"/>
      <c r="C137" s="12">
        <v>3</v>
      </c>
      <c r="D137" s="13">
        <f>K135</f>
        <v>23672988.132715151</v>
      </c>
      <c r="E137" s="13">
        <f t="shared" si="15"/>
        <v>366699604.84924191</v>
      </c>
      <c r="F137" s="12">
        <v>1.7999999999999999E-2</v>
      </c>
      <c r="G137" s="13">
        <f t="shared" si="11"/>
        <v>373300197.73652828</v>
      </c>
      <c r="H137" s="13"/>
      <c r="I137" s="14"/>
      <c r="P137" s="13"/>
    </row>
    <row r="138" spans="1:16" s="12" customFormat="1" x14ac:dyDescent="0.3">
      <c r="B138" s="37"/>
      <c r="C138" s="12">
        <v>4</v>
      </c>
      <c r="D138" s="13">
        <f>K135</f>
        <v>23672988.132715151</v>
      </c>
      <c r="E138" s="13">
        <f t="shared" si="15"/>
        <v>396973185.86924344</v>
      </c>
      <c r="F138" s="12">
        <v>1.7999999999999999E-2</v>
      </c>
      <c r="G138" s="13">
        <f t="shared" si="11"/>
        <v>404118703.21488982</v>
      </c>
      <c r="H138" s="13"/>
      <c r="I138" s="14"/>
      <c r="P138" s="13"/>
    </row>
    <row r="139" spans="1:16" s="12" customFormat="1" x14ac:dyDescent="0.3">
      <c r="B139" s="37"/>
      <c r="C139" s="12">
        <v>5</v>
      </c>
      <c r="D139" s="13">
        <f>K135</f>
        <v>23672988.132715151</v>
      </c>
      <c r="E139" s="13">
        <f t="shared" si="15"/>
        <v>413186770.86475736</v>
      </c>
      <c r="F139" s="12">
        <v>1.7999999999999999E-2</v>
      </c>
      <c r="G139" s="13">
        <f t="shared" si="11"/>
        <v>420624132.74032301</v>
      </c>
      <c r="H139" s="13"/>
      <c r="I139" s="14">
        <f xml:space="preserve"> N134</f>
        <v>14604920.482847646</v>
      </c>
      <c r="P139" s="13"/>
    </row>
    <row r="140" spans="1:16" s="12" customFormat="1" x14ac:dyDescent="0.3">
      <c r="B140" s="37"/>
      <c r="C140" s="12">
        <v>6</v>
      </c>
      <c r="D140" s="13">
        <f>K135</f>
        <v>23672988.132715151</v>
      </c>
      <c r="E140" s="13">
        <f t="shared" si="15"/>
        <v>444297120.87303817</v>
      </c>
      <c r="F140" s="12">
        <v>1.7999999999999999E-2</v>
      </c>
      <c r="G140" s="13">
        <f t="shared" si="11"/>
        <v>452294469.04875284</v>
      </c>
      <c r="H140" s="13"/>
      <c r="I140" s="14"/>
      <c r="P140" s="13"/>
    </row>
    <row r="141" spans="1:16" s="12" customFormat="1" x14ac:dyDescent="0.3">
      <c r="B141" s="37"/>
      <c r="C141" s="12">
        <v>7</v>
      </c>
      <c r="D141" s="13">
        <f>K135</f>
        <v>23672988.132715151</v>
      </c>
      <c r="E141" s="13">
        <f t="shared" si="15"/>
        <v>475967457.18146801</v>
      </c>
      <c r="F141" s="12">
        <v>1.7999999999999999E-2</v>
      </c>
      <c r="G141" s="13">
        <f t="shared" si="11"/>
        <v>484534871.41073442</v>
      </c>
      <c r="H141" s="13"/>
      <c r="I141" s="14"/>
      <c r="P141" s="13"/>
    </row>
    <row r="142" spans="1:16" s="12" customFormat="1" x14ac:dyDescent="0.3">
      <c r="B142" s="37"/>
      <c r="C142" s="12">
        <v>8</v>
      </c>
      <c r="D142" s="13">
        <f>K135</f>
        <v>23672988.132715151</v>
      </c>
      <c r="E142" s="13">
        <f t="shared" si="15"/>
        <v>508207859.54344958</v>
      </c>
      <c r="F142" s="12">
        <v>1.7999999999999999E-2</v>
      </c>
      <c r="G142" s="13">
        <f t="shared" si="11"/>
        <v>517355601.01523167</v>
      </c>
      <c r="H142" s="13"/>
      <c r="I142" s="14"/>
      <c r="P142" s="13"/>
    </row>
    <row r="143" spans="1:16" s="12" customFormat="1" x14ac:dyDescent="0.3">
      <c r="B143" s="37"/>
      <c r="C143" s="12">
        <v>9</v>
      </c>
      <c r="D143" s="13">
        <f>K135</f>
        <v>23672988.132715151</v>
      </c>
      <c r="E143" s="13">
        <f t="shared" si="15"/>
        <v>541028589.14794683</v>
      </c>
      <c r="F143" s="12">
        <v>1.7999999999999999E-2</v>
      </c>
      <c r="G143" s="13">
        <f t="shared" si="11"/>
        <v>550767103.75260985</v>
      </c>
      <c r="H143" s="13"/>
      <c r="I143" s="14"/>
      <c r="P143" s="13"/>
    </row>
    <row r="144" spans="1:16" s="12" customFormat="1" x14ac:dyDescent="0.3">
      <c r="B144" s="37"/>
      <c r="C144" s="12">
        <v>10</v>
      </c>
      <c r="D144" s="13">
        <f>K135</f>
        <v>23672988.132715151</v>
      </c>
      <c r="E144" s="13">
        <f t="shared" si="15"/>
        <v>574440091.88532495</v>
      </c>
      <c r="F144" s="12">
        <v>1.7999999999999999E-2</v>
      </c>
      <c r="G144" s="13">
        <f t="shared" si="11"/>
        <v>584780013.53926075</v>
      </c>
      <c r="H144" s="13"/>
      <c r="I144" s="14"/>
      <c r="P144" s="13"/>
    </row>
    <row r="145" spans="1:16" s="12" customFormat="1" x14ac:dyDescent="0.3">
      <c r="B145" s="37"/>
      <c r="C145" s="12">
        <v>11</v>
      </c>
      <c r="D145" s="13">
        <f>K135</f>
        <v>23672988.132715151</v>
      </c>
      <c r="E145" s="13">
        <f t="shared" si="15"/>
        <v>608453001.67197585</v>
      </c>
      <c r="F145" s="12">
        <v>1.7999999999999999E-2</v>
      </c>
      <c r="G145" s="13">
        <f t="shared" si="11"/>
        <v>619405155.70207143</v>
      </c>
      <c r="H145" s="13"/>
      <c r="I145" s="14"/>
      <c r="P145" s="13"/>
    </row>
    <row r="146" spans="1:16" s="18" customFormat="1" x14ac:dyDescent="0.3">
      <c r="B146" s="37"/>
      <c r="C146" s="18">
        <v>12</v>
      </c>
      <c r="D146" s="19">
        <f>K135</f>
        <v>23672988.132715151</v>
      </c>
      <c r="E146" s="19">
        <f t="shared" si="15"/>
        <v>607078143.83478653</v>
      </c>
      <c r="F146" s="18">
        <v>1.7999999999999999E-2</v>
      </c>
      <c r="G146" s="19">
        <f t="shared" si="11"/>
        <v>618005550.42381275</v>
      </c>
      <c r="H146" s="19"/>
      <c r="I146" s="24">
        <v>36000000</v>
      </c>
      <c r="J146" s="19">
        <f xml:space="preserve"> (E135 + SUM(D136:D146)) - SUM(I136:I146)</f>
        <v>517546794.70231611</v>
      </c>
      <c r="K146" s="19">
        <f xml:space="preserve"> G146 - J146</f>
        <v>100458755.72149664</v>
      </c>
      <c r="L146" s="18">
        <v>0.84</v>
      </c>
      <c r="M146" s="19">
        <f xml:space="preserve"> K146 * L146</f>
        <v>84385354.80605717</v>
      </c>
      <c r="N146" s="19">
        <f xml:space="preserve"> K146 - M146</f>
        <v>16073400.915439472</v>
      </c>
      <c r="O146" s="18">
        <f xml:space="preserve"> K146 / J146 * 100</f>
        <v>19.410564754686341</v>
      </c>
      <c r="P146" s="19"/>
    </row>
    <row r="147" spans="1:16" s="12" customFormat="1" x14ac:dyDescent="0.3">
      <c r="A147" s="12">
        <v>13</v>
      </c>
      <c r="B147" s="37">
        <v>2034</v>
      </c>
      <c r="C147" s="12">
        <v>1</v>
      </c>
      <c r="D147" s="13">
        <f>K147</f>
        <v>25750231.267658863</v>
      </c>
      <c r="E147" s="13">
        <f xml:space="preserve"> (G146 / 2) + D147 - I147</f>
        <v>334753006.47956526</v>
      </c>
      <c r="F147" s="12">
        <v>1.7999999999999999E-2</v>
      </c>
      <c r="G147" s="13">
        <f t="shared" si="11"/>
        <v>340778560.59619743</v>
      </c>
      <c r="H147" s="13"/>
      <c r="I147" s="14"/>
      <c r="K147" s="15">
        <f xml:space="preserve"> ((G146 - I147) / 2 / 12)</f>
        <v>25750231.267658863</v>
      </c>
      <c r="M147" s="9">
        <f xml:space="preserve"> (G146 - I147) / 2</f>
        <v>309002775.21190637</v>
      </c>
      <c r="P147" s="13"/>
    </row>
    <row r="148" spans="1:16" s="12" customFormat="1" x14ac:dyDescent="0.3">
      <c r="B148" s="37"/>
      <c r="C148" s="12">
        <v>2</v>
      </c>
      <c r="D148" s="13">
        <f>K147</f>
        <v>25750231.267658863</v>
      </c>
      <c r="E148" s="13">
        <f t="shared" ref="E148:E158" si="16" xml:space="preserve"> G147 + D148 - I148</f>
        <v>366528791.86385632</v>
      </c>
      <c r="F148" s="12">
        <v>1.7999999999999999E-2</v>
      </c>
      <c r="G148" s="13">
        <f t="shared" si="11"/>
        <v>373126310.11740571</v>
      </c>
      <c r="H148" s="13"/>
      <c r="I148" s="14"/>
      <c r="P148" s="13"/>
    </row>
    <row r="149" spans="1:16" s="12" customFormat="1" x14ac:dyDescent="0.3">
      <c r="B149" s="37"/>
      <c r="C149" s="12">
        <v>3</v>
      </c>
      <c r="D149" s="13">
        <f>K147</f>
        <v>25750231.267658863</v>
      </c>
      <c r="E149" s="13">
        <f t="shared" si="16"/>
        <v>398876541.3850646</v>
      </c>
      <c r="F149" s="12">
        <v>1.7999999999999999E-2</v>
      </c>
      <c r="G149" s="13">
        <f t="shared" si="11"/>
        <v>406056319.12999576</v>
      </c>
      <c r="H149" s="13"/>
      <c r="I149" s="14"/>
      <c r="P149" s="13"/>
    </row>
    <row r="150" spans="1:16" s="12" customFormat="1" x14ac:dyDescent="0.3">
      <c r="B150" s="37"/>
      <c r="C150" s="12">
        <v>4</v>
      </c>
      <c r="D150" s="13">
        <f>K147</f>
        <v>25750231.267658863</v>
      </c>
      <c r="E150" s="13">
        <f t="shared" si="16"/>
        <v>431806550.39765465</v>
      </c>
      <c r="F150" s="12">
        <v>1.7999999999999999E-2</v>
      </c>
      <c r="G150" s="13">
        <f t="shared" si="11"/>
        <v>439579068.30481243</v>
      </c>
      <c r="H150" s="13"/>
      <c r="I150" s="14"/>
      <c r="P150" s="13"/>
    </row>
    <row r="151" spans="1:16" s="12" customFormat="1" x14ac:dyDescent="0.3">
      <c r="B151" s="37"/>
      <c r="C151" s="12">
        <v>5</v>
      </c>
      <c r="D151" s="13">
        <f>K147</f>
        <v>25750231.267658863</v>
      </c>
      <c r="E151" s="13">
        <f t="shared" si="16"/>
        <v>449255898.65703183</v>
      </c>
      <c r="F151" s="12">
        <v>1.7999999999999999E-2</v>
      </c>
      <c r="G151" s="13">
        <f t="shared" si="11"/>
        <v>457342504.83285838</v>
      </c>
      <c r="H151" s="13"/>
      <c r="I151" s="14">
        <f xml:space="preserve"> N146</f>
        <v>16073400.915439472</v>
      </c>
      <c r="P151" s="13"/>
    </row>
    <row r="152" spans="1:16" s="12" customFormat="1" x14ac:dyDescent="0.3">
      <c r="B152" s="37"/>
      <c r="C152" s="12">
        <v>6</v>
      </c>
      <c r="D152" s="13">
        <f>K147</f>
        <v>25750231.267658863</v>
      </c>
      <c r="E152" s="13">
        <f t="shared" si="16"/>
        <v>483092736.10051727</v>
      </c>
      <c r="F152" s="12">
        <v>1.7999999999999999E-2</v>
      </c>
      <c r="G152" s="13">
        <f t="shared" si="11"/>
        <v>491788405.3503266</v>
      </c>
      <c r="H152" s="13"/>
      <c r="I152" s="14"/>
      <c r="P152" s="13"/>
    </row>
    <row r="153" spans="1:16" s="12" customFormat="1" x14ac:dyDescent="0.3">
      <c r="B153" s="37"/>
      <c r="C153" s="12">
        <v>7</v>
      </c>
      <c r="D153" s="13">
        <f>K147</f>
        <v>25750231.267658863</v>
      </c>
      <c r="E153" s="13">
        <f t="shared" si="16"/>
        <v>517538636.61798549</v>
      </c>
      <c r="F153" s="12">
        <v>1.7999999999999999E-2</v>
      </c>
      <c r="G153" s="13">
        <f t="shared" si="11"/>
        <v>526854332.07710922</v>
      </c>
      <c r="H153" s="13"/>
      <c r="I153" s="14"/>
      <c r="P153" s="13"/>
    </row>
    <row r="154" spans="1:16" s="12" customFormat="1" x14ac:dyDescent="0.3">
      <c r="B154" s="37"/>
      <c r="C154" s="12">
        <v>8</v>
      </c>
      <c r="D154" s="13">
        <f>K147</f>
        <v>25750231.267658863</v>
      </c>
      <c r="E154" s="13">
        <f t="shared" si="16"/>
        <v>552604563.34476805</v>
      </c>
      <c r="F154" s="12">
        <v>1.7999999999999999E-2</v>
      </c>
      <c r="G154" s="13">
        <f t="shared" si="11"/>
        <v>562551445.48497391</v>
      </c>
      <c r="H154" s="13"/>
      <c r="I154" s="14"/>
      <c r="P154" s="13"/>
    </row>
    <row r="155" spans="1:16" s="12" customFormat="1" x14ac:dyDescent="0.3">
      <c r="B155" s="37"/>
      <c r="C155" s="12">
        <v>9</v>
      </c>
      <c r="D155" s="13">
        <f>K147</f>
        <v>25750231.267658863</v>
      </c>
      <c r="E155" s="13">
        <f t="shared" si="16"/>
        <v>588301676.75263274</v>
      </c>
      <c r="F155" s="12">
        <v>1.7999999999999999E-2</v>
      </c>
      <c r="G155" s="13">
        <f t="shared" si="11"/>
        <v>598891106.93418014</v>
      </c>
      <c r="H155" s="13"/>
      <c r="I155" s="14"/>
      <c r="P155" s="13"/>
    </row>
    <row r="156" spans="1:16" s="12" customFormat="1" x14ac:dyDescent="0.3">
      <c r="B156" s="37"/>
      <c r="C156" s="12">
        <v>10</v>
      </c>
      <c r="D156" s="13">
        <f>K147</f>
        <v>25750231.267658863</v>
      </c>
      <c r="E156" s="13">
        <f t="shared" si="16"/>
        <v>624641338.20183897</v>
      </c>
      <c r="F156" s="12">
        <v>1.7999999999999999E-2</v>
      </c>
      <c r="G156" s="13">
        <f t="shared" si="11"/>
        <v>635884882.2894721</v>
      </c>
      <c r="H156" s="13"/>
      <c r="I156" s="14"/>
      <c r="P156" s="13"/>
    </row>
    <row r="157" spans="1:16" s="12" customFormat="1" x14ac:dyDescent="0.3">
      <c r="B157" s="37"/>
      <c r="C157" s="12">
        <v>11</v>
      </c>
      <c r="D157" s="13">
        <f>K147</f>
        <v>25750231.267658863</v>
      </c>
      <c r="E157" s="13">
        <f t="shared" si="16"/>
        <v>661635113.55713093</v>
      </c>
      <c r="F157" s="12">
        <v>1.7999999999999999E-2</v>
      </c>
      <c r="G157" s="13">
        <f t="shared" si="11"/>
        <v>673544545.60115933</v>
      </c>
      <c r="H157" s="13"/>
      <c r="I157" s="14"/>
      <c r="P157" s="13"/>
    </row>
    <row r="158" spans="1:16" s="18" customFormat="1" x14ac:dyDescent="0.3">
      <c r="B158" s="37"/>
      <c r="C158" s="18">
        <v>12</v>
      </c>
      <c r="D158" s="19">
        <f>K147</f>
        <v>25750231.267658863</v>
      </c>
      <c r="E158" s="19">
        <f t="shared" si="16"/>
        <v>663294776.86881816</v>
      </c>
      <c r="F158" s="18">
        <v>1.7999999999999999E-2</v>
      </c>
      <c r="G158" s="19">
        <f t="shared" ref="G158:G221" si="17" xml:space="preserve"> (E158 * F158) + E158</f>
        <v>675234082.85245693</v>
      </c>
      <c r="H158" s="19"/>
      <c r="I158" s="24">
        <v>36000000</v>
      </c>
      <c r="J158" s="19">
        <f xml:space="preserve"> (E147 + SUM(D148:D158)) - SUM(I148:I158)</f>
        <v>565932149.50837326</v>
      </c>
      <c r="K158" s="19">
        <f xml:space="preserve"> G158 - J158</f>
        <v>109301933.34408367</v>
      </c>
      <c r="L158" s="18">
        <v>0.84</v>
      </c>
      <c r="M158" s="19">
        <f xml:space="preserve"> K158 * L158</f>
        <v>91813624.009030282</v>
      </c>
      <c r="N158" s="19">
        <f xml:space="preserve"> K158 - M158</f>
        <v>17488309.335053384</v>
      </c>
      <c r="O158" s="18">
        <f xml:space="preserve"> K158 / J158 * 100</f>
        <v>19.313610905306327</v>
      </c>
      <c r="P158" s="19"/>
    </row>
    <row r="159" spans="1:16" s="12" customFormat="1" x14ac:dyDescent="0.3">
      <c r="A159" s="12">
        <v>14</v>
      </c>
      <c r="B159" s="37">
        <v>2035</v>
      </c>
      <c r="C159" s="12">
        <v>1</v>
      </c>
      <c r="D159" s="13">
        <f>K159</f>
        <v>28134753.452185705</v>
      </c>
      <c r="E159" s="13">
        <f xml:space="preserve"> (G158 / 2) + D159 - I159</f>
        <v>365751794.87841415</v>
      </c>
      <c r="F159" s="12">
        <v>1.7999999999999999E-2</v>
      </c>
      <c r="G159" s="13">
        <f t="shared" si="17"/>
        <v>372335327.18622559</v>
      </c>
      <c r="H159" s="13"/>
      <c r="I159" s="14"/>
      <c r="K159" s="15">
        <f xml:space="preserve"> ((G158 - I159) / 2 / 12)</f>
        <v>28134753.452185705</v>
      </c>
      <c r="M159" s="9">
        <f xml:space="preserve"> (G158 - I159) / 2</f>
        <v>337617041.42622846</v>
      </c>
      <c r="P159" s="13"/>
    </row>
    <row r="160" spans="1:16" s="12" customFormat="1" x14ac:dyDescent="0.3">
      <c r="B160" s="37"/>
      <c r="C160" s="12">
        <v>2</v>
      </c>
      <c r="D160" s="13">
        <f>K159</f>
        <v>28134753.452185705</v>
      </c>
      <c r="E160" s="13">
        <f t="shared" ref="E160:E170" si="18" xml:space="preserve"> G159 + D160 - I160</f>
        <v>400470080.63841128</v>
      </c>
      <c r="F160" s="12">
        <v>1.7999999999999999E-2</v>
      </c>
      <c r="G160" s="13">
        <f t="shared" si="17"/>
        <v>407678542.0899027</v>
      </c>
      <c r="H160" s="13"/>
      <c r="I160" s="14"/>
      <c r="P160" s="13"/>
    </row>
    <row r="161" spans="1:16" s="12" customFormat="1" x14ac:dyDescent="0.3">
      <c r="B161" s="37"/>
      <c r="C161" s="12">
        <v>3</v>
      </c>
      <c r="D161" s="13">
        <f>K159</f>
        <v>28134753.452185705</v>
      </c>
      <c r="E161" s="13">
        <f t="shared" si="18"/>
        <v>435813295.54208839</v>
      </c>
      <c r="F161" s="12">
        <v>1.7999999999999999E-2</v>
      </c>
      <c r="G161" s="13">
        <f t="shared" si="17"/>
        <v>443657934.86184597</v>
      </c>
      <c r="H161" s="13"/>
      <c r="I161" s="14"/>
      <c r="P161" s="13"/>
    </row>
    <row r="162" spans="1:16" s="12" customFormat="1" x14ac:dyDescent="0.3">
      <c r="B162" s="37"/>
      <c r="C162" s="12">
        <v>4</v>
      </c>
      <c r="D162" s="13">
        <f>K159</f>
        <v>28134753.452185705</v>
      </c>
      <c r="E162" s="13">
        <f t="shared" si="18"/>
        <v>471792688.31403166</v>
      </c>
      <c r="F162" s="12">
        <v>1.7999999999999999E-2</v>
      </c>
      <c r="G162" s="13">
        <f t="shared" si="17"/>
        <v>480284956.70368421</v>
      </c>
      <c r="H162" s="13"/>
      <c r="I162" s="14"/>
      <c r="P162" s="13"/>
    </row>
    <row r="163" spans="1:16" s="12" customFormat="1" x14ac:dyDescent="0.3">
      <c r="B163" s="37"/>
      <c r="C163" s="12">
        <v>5</v>
      </c>
      <c r="D163" s="13">
        <f>K159</f>
        <v>28134753.452185705</v>
      </c>
      <c r="E163" s="13">
        <f t="shared" si="18"/>
        <v>490931400.82081652</v>
      </c>
      <c r="F163" s="12">
        <v>1.7999999999999999E-2</v>
      </c>
      <c r="G163" s="13">
        <f t="shared" si="17"/>
        <v>499768166.03559119</v>
      </c>
      <c r="H163" s="13"/>
      <c r="I163" s="14">
        <f xml:space="preserve"> N158</f>
        <v>17488309.335053384</v>
      </c>
      <c r="P163" s="13"/>
    </row>
    <row r="164" spans="1:16" s="12" customFormat="1" x14ac:dyDescent="0.3">
      <c r="B164" s="37"/>
      <c r="C164" s="12">
        <v>6</v>
      </c>
      <c r="D164" s="13">
        <f>K159</f>
        <v>28134753.452185705</v>
      </c>
      <c r="E164" s="13">
        <f t="shared" si="18"/>
        <v>527902919.48777688</v>
      </c>
      <c r="F164" s="12">
        <v>1.7999999999999999E-2</v>
      </c>
      <c r="G164" s="13">
        <f t="shared" si="17"/>
        <v>537405172.03855681</v>
      </c>
      <c r="H164" s="13"/>
      <c r="I164" s="14"/>
      <c r="P164" s="13"/>
    </row>
    <row r="165" spans="1:16" s="12" customFormat="1" x14ac:dyDescent="0.3">
      <c r="B165" s="37"/>
      <c r="C165" s="12">
        <v>7</v>
      </c>
      <c r="D165" s="13">
        <f>K159</f>
        <v>28134753.452185705</v>
      </c>
      <c r="E165" s="13">
        <f t="shared" si="18"/>
        <v>565539925.49074256</v>
      </c>
      <c r="F165" s="12">
        <v>1.7999999999999999E-2</v>
      </c>
      <c r="G165" s="13">
        <f t="shared" si="17"/>
        <v>575719644.14957595</v>
      </c>
      <c r="H165" s="13"/>
      <c r="I165" s="14"/>
      <c r="P165" s="13"/>
    </row>
    <row r="166" spans="1:16" s="12" customFormat="1" x14ac:dyDescent="0.3">
      <c r="B166" s="37"/>
      <c r="C166" s="12">
        <v>8</v>
      </c>
      <c r="D166" s="13">
        <f>K159</f>
        <v>28134753.452185705</v>
      </c>
      <c r="E166" s="13">
        <f t="shared" si="18"/>
        <v>603854397.6017617</v>
      </c>
      <c r="F166" s="12">
        <v>1.7999999999999999E-2</v>
      </c>
      <c r="G166" s="13">
        <f t="shared" si="17"/>
        <v>614723776.75859344</v>
      </c>
      <c r="H166" s="13"/>
      <c r="I166" s="14"/>
      <c r="P166" s="13"/>
    </row>
    <row r="167" spans="1:16" s="12" customFormat="1" x14ac:dyDescent="0.3">
      <c r="B167" s="37"/>
      <c r="C167" s="12">
        <v>9</v>
      </c>
      <c r="D167" s="13">
        <f>K159</f>
        <v>28134753.452185705</v>
      </c>
      <c r="E167" s="13">
        <f t="shared" si="18"/>
        <v>642858530.21077919</v>
      </c>
      <c r="F167" s="12">
        <v>1.7999999999999999E-2</v>
      </c>
      <c r="G167" s="13">
        <f t="shared" si="17"/>
        <v>654429983.75457323</v>
      </c>
      <c r="H167" s="13"/>
      <c r="I167" s="14"/>
      <c r="P167" s="13"/>
    </row>
    <row r="168" spans="1:16" s="12" customFormat="1" x14ac:dyDescent="0.3">
      <c r="B168" s="37"/>
      <c r="C168" s="12">
        <v>10</v>
      </c>
      <c r="D168" s="13">
        <f>K159</f>
        <v>28134753.452185705</v>
      </c>
      <c r="E168" s="13">
        <f t="shared" si="18"/>
        <v>682564737.20675898</v>
      </c>
      <c r="F168" s="12">
        <v>1.7999999999999999E-2</v>
      </c>
      <c r="G168" s="13">
        <f t="shared" si="17"/>
        <v>694850902.4764806</v>
      </c>
      <c r="H168" s="13"/>
      <c r="I168" s="14"/>
      <c r="P168" s="13"/>
    </row>
    <row r="169" spans="1:16" s="12" customFormat="1" x14ac:dyDescent="0.3">
      <c r="B169" s="37"/>
      <c r="C169" s="12">
        <v>11</v>
      </c>
      <c r="D169" s="13">
        <f>K159</f>
        <v>28134753.452185705</v>
      </c>
      <c r="E169" s="13">
        <f t="shared" si="18"/>
        <v>722985655.92866635</v>
      </c>
      <c r="F169" s="12">
        <v>1.7999999999999999E-2</v>
      </c>
      <c r="G169" s="13">
        <f t="shared" si="17"/>
        <v>735999397.73538232</v>
      </c>
      <c r="H169" s="13"/>
      <c r="I169" s="14"/>
      <c r="P169" s="13"/>
    </row>
    <row r="170" spans="1:16" s="18" customFormat="1" x14ac:dyDescent="0.3">
      <c r="B170" s="37"/>
      <c r="C170" s="18">
        <v>12</v>
      </c>
      <c r="D170" s="19">
        <f>K159</f>
        <v>28134753.452185705</v>
      </c>
      <c r="E170" s="19">
        <f t="shared" si="18"/>
        <v>728134151.18756807</v>
      </c>
      <c r="F170" s="18">
        <v>1.7999999999999999E-2</v>
      </c>
      <c r="G170" s="19">
        <f t="shared" si="17"/>
        <v>741240565.90894425</v>
      </c>
      <c r="H170" s="19"/>
      <c r="I170" s="24">
        <v>36000000</v>
      </c>
      <c r="J170" s="19">
        <f xml:space="preserve"> (E159 + SUM(D160:D170)) - SUM(I160:I170)</f>
        <v>621745773.51740336</v>
      </c>
      <c r="K170" s="19">
        <f xml:space="preserve"> G170 - J170</f>
        <v>119494792.39154088</v>
      </c>
      <c r="L170" s="18">
        <v>0.84</v>
      </c>
      <c r="M170" s="19">
        <f xml:space="preserve"> K170 * L170</f>
        <v>100375625.60889433</v>
      </c>
      <c r="N170" s="19">
        <f xml:space="preserve"> K170 - M170</f>
        <v>19119166.782646552</v>
      </c>
      <c r="O170" s="18">
        <f xml:space="preserve"> K170 / J170 * 100</f>
        <v>19.219236781542207</v>
      </c>
      <c r="P170" s="19"/>
    </row>
    <row r="171" spans="1:16" s="12" customFormat="1" x14ac:dyDescent="0.3">
      <c r="A171" s="12">
        <v>15</v>
      </c>
      <c r="B171" s="37">
        <v>2036</v>
      </c>
      <c r="C171" s="12">
        <v>1</v>
      </c>
      <c r="D171" s="13">
        <f>K171</f>
        <v>30885023.579539344</v>
      </c>
      <c r="E171" s="13">
        <f xml:space="preserve"> (G170 / 2) + D171 - I171</f>
        <v>401505306.53401148</v>
      </c>
      <c r="F171" s="12">
        <v>1.7999999999999999E-2</v>
      </c>
      <c r="G171" s="13">
        <f t="shared" si="17"/>
        <v>408732402.0516237</v>
      </c>
      <c r="H171" s="13"/>
      <c r="I171" s="14"/>
      <c r="K171" s="15">
        <f xml:space="preserve"> ((G170 - I171) / 2 / 12)</f>
        <v>30885023.579539344</v>
      </c>
      <c r="M171" s="9">
        <f xml:space="preserve"> (G170 - I171) / 2</f>
        <v>370620282.95447212</v>
      </c>
      <c r="P171" s="13"/>
    </row>
    <row r="172" spans="1:16" s="12" customFormat="1" x14ac:dyDescent="0.3">
      <c r="B172" s="37"/>
      <c r="C172" s="12">
        <v>2</v>
      </c>
      <c r="D172" s="13">
        <f>K171</f>
        <v>30885023.579539344</v>
      </c>
      <c r="E172" s="13">
        <f t="shared" ref="E172:E182" si="19" xml:space="preserve"> G171 + D172 - I172</f>
        <v>439617425.63116306</v>
      </c>
      <c r="F172" s="12">
        <v>1.7999999999999999E-2</v>
      </c>
      <c r="G172" s="13">
        <f t="shared" si="17"/>
        <v>447530539.29252398</v>
      </c>
      <c r="H172" s="13"/>
      <c r="I172" s="14"/>
      <c r="P172" s="13"/>
    </row>
    <row r="173" spans="1:16" s="12" customFormat="1" x14ac:dyDescent="0.3">
      <c r="B173" s="37"/>
      <c r="C173" s="12">
        <v>3</v>
      </c>
      <c r="D173" s="13">
        <f>K171</f>
        <v>30885023.579539344</v>
      </c>
      <c r="E173" s="13">
        <f t="shared" si="19"/>
        <v>478415562.87206334</v>
      </c>
      <c r="F173" s="12">
        <v>1.7999999999999999E-2</v>
      </c>
      <c r="G173" s="13">
        <f t="shared" si="17"/>
        <v>487027043.00376046</v>
      </c>
      <c r="H173" s="13"/>
      <c r="I173" s="14"/>
      <c r="P173" s="13"/>
    </row>
    <row r="174" spans="1:16" s="12" customFormat="1" x14ac:dyDescent="0.3">
      <c r="B174" s="37"/>
      <c r="C174" s="12">
        <v>4</v>
      </c>
      <c r="D174" s="13">
        <f>K171</f>
        <v>30885023.579539344</v>
      </c>
      <c r="E174" s="13">
        <f t="shared" si="19"/>
        <v>517912066.58329982</v>
      </c>
      <c r="F174" s="12">
        <v>1.7999999999999999E-2</v>
      </c>
      <c r="G174" s="13">
        <f t="shared" si="17"/>
        <v>527234483.7817992</v>
      </c>
      <c r="H174" s="13"/>
      <c r="I174" s="14"/>
      <c r="P174" s="13"/>
    </row>
    <row r="175" spans="1:16" s="12" customFormat="1" x14ac:dyDescent="0.3">
      <c r="B175" s="37"/>
      <c r="C175" s="12">
        <v>5</v>
      </c>
      <c r="D175" s="13">
        <f>K171</f>
        <v>30885023.579539344</v>
      </c>
      <c r="E175" s="13">
        <f t="shared" si="19"/>
        <v>539000340.57869196</v>
      </c>
      <c r="F175" s="12">
        <v>1.7999999999999999E-2</v>
      </c>
      <c r="G175" s="13">
        <f t="shared" si="17"/>
        <v>548702346.70910847</v>
      </c>
      <c r="H175" s="13"/>
      <c r="I175" s="14">
        <f xml:space="preserve"> N170</f>
        <v>19119166.782646552</v>
      </c>
      <c r="P175" s="13"/>
    </row>
    <row r="176" spans="1:16" s="12" customFormat="1" x14ac:dyDescent="0.3">
      <c r="B176" s="37"/>
      <c r="C176" s="12">
        <v>6</v>
      </c>
      <c r="D176" s="13">
        <f>K171</f>
        <v>30885023.579539344</v>
      </c>
      <c r="E176" s="13">
        <f t="shared" si="19"/>
        <v>579587370.28864777</v>
      </c>
      <c r="F176" s="12">
        <v>1.7999999999999999E-2</v>
      </c>
      <c r="G176" s="13">
        <f t="shared" si="17"/>
        <v>590019942.95384347</v>
      </c>
      <c r="H176" s="13"/>
      <c r="I176" s="14"/>
      <c r="P176" s="13"/>
    </row>
    <row r="177" spans="1:16" s="12" customFormat="1" x14ac:dyDescent="0.3">
      <c r="B177" s="37"/>
      <c r="C177" s="12">
        <v>7</v>
      </c>
      <c r="D177" s="13">
        <f>K171</f>
        <v>30885023.579539344</v>
      </c>
      <c r="E177" s="13">
        <f t="shared" si="19"/>
        <v>620904966.53338277</v>
      </c>
      <c r="F177" s="12">
        <v>1.7999999999999999E-2</v>
      </c>
      <c r="G177" s="13">
        <f t="shared" si="17"/>
        <v>632081255.93098366</v>
      </c>
      <c r="H177" s="13"/>
      <c r="I177" s="14"/>
      <c r="P177" s="13"/>
    </row>
    <row r="178" spans="1:16" s="12" customFormat="1" x14ac:dyDescent="0.3">
      <c r="B178" s="37"/>
      <c r="C178" s="12">
        <v>8</v>
      </c>
      <c r="D178" s="13">
        <f>K171</f>
        <v>30885023.579539344</v>
      </c>
      <c r="E178" s="13">
        <f t="shared" si="19"/>
        <v>662966279.51052296</v>
      </c>
      <c r="F178" s="12">
        <v>1.7999999999999999E-2</v>
      </c>
      <c r="G178" s="13">
        <f t="shared" si="17"/>
        <v>674899672.5417124</v>
      </c>
      <c r="H178" s="13"/>
      <c r="I178" s="14"/>
      <c r="P178" s="13"/>
    </row>
    <row r="179" spans="1:16" s="12" customFormat="1" x14ac:dyDescent="0.3">
      <c r="B179" s="37"/>
      <c r="C179" s="12">
        <v>9</v>
      </c>
      <c r="D179" s="13">
        <f>K171</f>
        <v>30885023.579539344</v>
      </c>
      <c r="E179" s="13">
        <f t="shared" si="19"/>
        <v>705784696.1212517</v>
      </c>
      <c r="F179" s="12">
        <v>1.7999999999999999E-2</v>
      </c>
      <c r="G179" s="13">
        <f t="shared" si="17"/>
        <v>718488820.65143418</v>
      </c>
      <c r="H179" s="13"/>
      <c r="I179" s="14"/>
      <c r="P179" s="13"/>
    </row>
    <row r="180" spans="1:16" s="12" customFormat="1" x14ac:dyDescent="0.3">
      <c r="B180" s="37"/>
      <c r="C180" s="12">
        <v>10</v>
      </c>
      <c r="D180" s="13">
        <f>K171</f>
        <v>30885023.579539344</v>
      </c>
      <c r="E180" s="13">
        <f t="shared" si="19"/>
        <v>749373844.23097348</v>
      </c>
      <c r="F180" s="12">
        <v>1.7999999999999999E-2</v>
      </c>
      <c r="G180" s="13">
        <f t="shared" si="17"/>
        <v>762862573.42713106</v>
      </c>
      <c r="H180" s="13"/>
      <c r="I180" s="14"/>
      <c r="P180" s="13"/>
    </row>
    <row r="181" spans="1:16" s="12" customFormat="1" x14ac:dyDescent="0.3">
      <c r="B181" s="37"/>
      <c r="C181" s="12">
        <v>11</v>
      </c>
      <c r="D181" s="13">
        <f>K171</f>
        <v>30885023.579539344</v>
      </c>
      <c r="E181" s="13">
        <f t="shared" si="19"/>
        <v>793747597.00667036</v>
      </c>
      <c r="F181" s="12">
        <v>1.7999999999999999E-2</v>
      </c>
      <c r="G181" s="13">
        <f t="shared" si="17"/>
        <v>808035053.75279045</v>
      </c>
      <c r="H181" s="13"/>
      <c r="I181" s="14"/>
      <c r="P181" s="13"/>
    </row>
    <row r="182" spans="1:16" s="18" customFormat="1" x14ac:dyDescent="0.3">
      <c r="B182" s="37"/>
      <c r="C182" s="18">
        <v>12</v>
      </c>
      <c r="D182" s="19">
        <f>K171</f>
        <v>30885023.579539344</v>
      </c>
      <c r="E182" s="19">
        <f t="shared" si="19"/>
        <v>802920077.33232975</v>
      </c>
      <c r="F182" s="18">
        <v>1.7999999999999999E-2</v>
      </c>
      <c r="G182" s="19">
        <f t="shared" si="17"/>
        <v>817372638.72431171</v>
      </c>
      <c r="H182" s="19"/>
      <c r="I182" s="24">
        <v>36000000</v>
      </c>
      <c r="J182" s="19">
        <f xml:space="preserve"> (E171 + SUM(D172:D182)) - SUM(I172:I182)</f>
        <v>686121399.12629783</v>
      </c>
      <c r="K182" s="19">
        <f xml:space="preserve"> G182 - J182</f>
        <v>131251239.59801388</v>
      </c>
      <c r="L182" s="18">
        <v>0.84</v>
      </c>
      <c r="M182" s="19">
        <f xml:space="preserve"> K182 * L182</f>
        <v>110251041.26233165</v>
      </c>
      <c r="N182" s="19">
        <f xml:space="preserve"> K182 - M182</f>
        <v>21000198.335682228</v>
      </c>
      <c r="O182" s="18">
        <f xml:space="preserve"> K182 / J182 * 100</f>
        <v>19.129448486105851</v>
      </c>
      <c r="P182" s="19"/>
    </row>
    <row r="183" spans="1:16" s="12" customFormat="1" x14ac:dyDescent="0.3">
      <c r="A183" s="12">
        <v>16</v>
      </c>
      <c r="B183" s="37">
        <v>2037</v>
      </c>
      <c r="C183" s="12">
        <v>1</v>
      </c>
      <c r="D183" s="13">
        <f>K183</f>
        <v>34057193.280179657</v>
      </c>
      <c r="E183" s="13">
        <f xml:space="preserve"> (G182 / 2) + D183 - I183</f>
        <v>442743512.64233553</v>
      </c>
      <c r="F183" s="12">
        <v>1.7999999999999999E-2</v>
      </c>
      <c r="G183" s="13">
        <f t="shared" si="17"/>
        <v>450712895.86989754</v>
      </c>
      <c r="H183" s="13"/>
      <c r="I183" s="14"/>
      <c r="K183" s="15">
        <f xml:space="preserve"> ((G182 - I183) / 2 / 12)</f>
        <v>34057193.280179657</v>
      </c>
      <c r="M183" s="9">
        <f xml:space="preserve"> (G182 - I183) / 2</f>
        <v>408686319.36215585</v>
      </c>
      <c r="P183" s="13"/>
    </row>
    <row r="184" spans="1:16" s="12" customFormat="1" x14ac:dyDescent="0.3">
      <c r="B184" s="37"/>
      <c r="C184" s="12">
        <v>2</v>
      </c>
      <c r="D184" s="13">
        <f>K183</f>
        <v>34057193.280179657</v>
      </c>
      <c r="E184" s="13">
        <f t="shared" ref="E184:E194" si="20" xml:space="preserve"> G183 + D184 - I184</f>
        <v>484770089.15007722</v>
      </c>
      <c r="F184" s="12">
        <v>1.7999999999999999E-2</v>
      </c>
      <c r="G184" s="13">
        <f t="shared" si="17"/>
        <v>493495950.75477862</v>
      </c>
      <c r="H184" s="13"/>
      <c r="I184" s="14"/>
      <c r="P184" s="13"/>
    </row>
    <row r="185" spans="1:16" s="12" customFormat="1" x14ac:dyDescent="0.3">
      <c r="B185" s="37"/>
      <c r="C185" s="12">
        <v>3</v>
      </c>
      <c r="D185" s="13">
        <f>K183</f>
        <v>34057193.280179657</v>
      </c>
      <c r="E185" s="13">
        <f t="shared" si="20"/>
        <v>527553144.0349583</v>
      </c>
      <c r="F185" s="12">
        <v>1.7999999999999999E-2</v>
      </c>
      <c r="G185" s="13">
        <f t="shared" si="17"/>
        <v>537049100.62758756</v>
      </c>
      <c r="H185" s="13"/>
      <c r="I185" s="14"/>
      <c r="P185" s="13"/>
    </row>
    <row r="186" spans="1:16" s="12" customFormat="1" x14ac:dyDescent="0.3">
      <c r="B186" s="37"/>
      <c r="C186" s="12">
        <v>4</v>
      </c>
      <c r="D186" s="13">
        <f>K183</f>
        <v>34057193.280179657</v>
      </c>
      <c r="E186" s="13">
        <f t="shared" si="20"/>
        <v>571106293.90776718</v>
      </c>
      <c r="F186" s="12">
        <v>1.7999999999999999E-2</v>
      </c>
      <c r="G186" s="13">
        <f t="shared" si="17"/>
        <v>581386207.198107</v>
      </c>
      <c r="H186" s="13"/>
      <c r="I186" s="14"/>
      <c r="P186" s="13"/>
    </row>
    <row r="187" spans="1:16" s="12" customFormat="1" x14ac:dyDescent="0.3">
      <c r="B187" s="37"/>
      <c r="C187" s="12">
        <v>5</v>
      </c>
      <c r="D187" s="13">
        <f>K183</f>
        <v>34057193.280179657</v>
      </c>
      <c r="E187" s="13">
        <f t="shared" si="20"/>
        <v>594443202.14260435</v>
      </c>
      <c r="F187" s="12">
        <v>1.7999999999999999E-2</v>
      </c>
      <c r="G187" s="13">
        <f t="shared" si="17"/>
        <v>605143179.7811712</v>
      </c>
      <c r="H187" s="13"/>
      <c r="I187" s="14">
        <f xml:space="preserve"> N182</f>
        <v>21000198.335682228</v>
      </c>
      <c r="P187" s="13"/>
    </row>
    <row r="188" spans="1:16" s="12" customFormat="1" x14ac:dyDescent="0.3">
      <c r="B188" s="37"/>
      <c r="C188" s="12">
        <v>6</v>
      </c>
      <c r="D188" s="13">
        <f>K183</f>
        <v>34057193.280179657</v>
      </c>
      <c r="E188" s="13">
        <f t="shared" si="20"/>
        <v>639200373.06135082</v>
      </c>
      <c r="F188" s="12">
        <v>1.7999999999999999E-2</v>
      </c>
      <c r="G188" s="13">
        <f t="shared" si="17"/>
        <v>650705979.77645516</v>
      </c>
      <c r="H188" s="13"/>
      <c r="I188" s="14"/>
      <c r="P188" s="13"/>
    </row>
    <row r="189" spans="1:16" s="12" customFormat="1" x14ac:dyDescent="0.3">
      <c r="B189" s="37"/>
      <c r="C189" s="12">
        <v>7</v>
      </c>
      <c r="D189" s="13">
        <f>K183</f>
        <v>34057193.280179657</v>
      </c>
      <c r="E189" s="13">
        <f t="shared" si="20"/>
        <v>684763173.05663478</v>
      </c>
      <c r="F189" s="12">
        <v>1.7999999999999999E-2</v>
      </c>
      <c r="G189" s="13">
        <f t="shared" si="17"/>
        <v>697088910.17165422</v>
      </c>
      <c r="H189" s="13"/>
      <c r="I189" s="14"/>
      <c r="P189" s="13"/>
    </row>
    <row r="190" spans="1:16" s="12" customFormat="1" x14ac:dyDescent="0.3">
      <c r="B190" s="37"/>
      <c r="C190" s="12">
        <v>8</v>
      </c>
      <c r="D190" s="13">
        <f>K183</f>
        <v>34057193.280179657</v>
      </c>
      <c r="E190" s="13">
        <f t="shared" si="20"/>
        <v>731146103.45183384</v>
      </c>
      <c r="F190" s="12">
        <v>1.7999999999999999E-2</v>
      </c>
      <c r="G190" s="13">
        <f t="shared" si="17"/>
        <v>744306733.31396687</v>
      </c>
      <c r="H190" s="13"/>
      <c r="I190" s="14"/>
      <c r="P190" s="13"/>
    </row>
    <row r="191" spans="1:16" s="12" customFormat="1" x14ac:dyDescent="0.3">
      <c r="B191" s="37"/>
      <c r="C191" s="12">
        <v>9</v>
      </c>
      <c r="D191" s="13">
        <f>K183</f>
        <v>34057193.280179657</v>
      </c>
      <c r="E191" s="13">
        <f t="shared" si="20"/>
        <v>778363926.59414649</v>
      </c>
      <c r="F191" s="12">
        <v>1.7999999999999999E-2</v>
      </c>
      <c r="G191" s="13">
        <f t="shared" si="17"/>
        <v>792374477.2728411</v>
      </c>
      <c r="H191" s="13"/>
      <c r="I191" s="14"/>
      <c r="P191" s="13"/>
    </row>
    <row r="192" spans="1:16" s="12" customFormat="1" x14ac:dyDescent="0.3">
      <c r="B192" s="37"/>
      <c r="C192" s="12">
        <v>10</v>
      </c>
      <c r="D192" s="13">
        <f>K183</f>
        <v>34057193.280179657</v>
      </c>
      <c r="E192" s="13">
        <f t="shared" si="20"/>
        <v>826431670.55302072</v>
      </c>
      <c r="F192" s="12">
        <v>1.7999999999999999E-2</v>
      </c>
      <c r="G192" s="13">
        <f t="shared" si="17"/>
        <v>841307440.62297511</v>
      </c>
      <c r="H192" s="13"/>
      <c r="I192" s="14"/>
      <c r="P192" s="13"/>
    </row>
    <row r="193" spans="1:16" s="12" customFormat="1" x14ac:dyDescent="0.3">
      <c r="B193" s="37"/>
      <c r="C193" s="12">
        <v>11</v>
      </c>
      <c r="D193" s="13">
        <f>K183</f>
        <v>34057193.280179657</v>
      </c>
      <c r="E193" s="13">
        <f t="shared" si="20"/>
        <v>875364633.90315473</v>
      </c>
      <c r="F193" s="12">
        <v>1.7999999999999999E-2</v>
      </c>
      <c r="G193" s="13">
        <f t="shared" si="17"/>
        <v>891121197.31341147</v>
      </c>
      <c r="H193" s="13"/>
      <c r="I193" s="14"/>
      <c r="P193" s="13"/>
    </row>
    <row r="194" spans="1:16" s="18" customFormat="1" x14ac:dyDescent="0.3">
      <c r="B194" s="37"/>
      <c r="C194" s="18">
        <v>12</v>
      </c>
      <c r="D194" s="19">
        <f>K183</f>
        <v>34057193.280179657</v>
      </c>
      <c r="E194" s="19">
        <f t="shared" si="20"/>
        <v>789178390.59359109</v>
      </c>
      <c r="F194" s="18">
        <v>1.7999999999999999E-2</v>
      </c>
      <c r="G194" s="19">
        <f t="shared" si="17"/>
        <v>803383601.62427568</v>
      </c>
      <c r="H194" s="19"/>
      <c r="I194" s="24">
        <v>136000000</v>
      </c>
      <c r="J194" s="19">
        <f xml:space="preserve"> (E183 + SUM(D184:D194)) - SUM(I184:I194)</f>
        <v>660372440.38862967</v>
      </c>
      <c r="K194" s="19">
        <f xml:space="preserve"> G194 - J194</f>
        <v>143011161.23564601</v>
      </c>
      <c r="L194" s="18">
        <v>0.84</v>
      </c>
      <c r="M194" s="19">
        <f xml:space="preserve"> K194 * L194</f>
        <v>120129375.43794264</v>
      </c>
      <c r="N194" s="19">
        <f xml:space="preserve"> K194 - M194</f>
        <v>22881785.79770337</v>
      </c>
      <c r="O194" s="18">
        <f xml:space="preserve"> K194 / J194 * 100</f>
        <v>21.656137126419729</v>
      </c>
      <c r="P194" s="19"/>
    </row>
    <row r="195" spans="1:16" s="3" customFormat="1" x14ac:dyDescent="0.3">
      <c r="A195" s="3">
        <v>17</v>
      </c>
      <c r="B195" s="35">
        <v>2038</v>
      </c>
      <c r="C195" s="3">
        <v>1</v>
      </c>
      <c r="D195" s="4">
        <f>K195</f>
        <v>33474316.734344821</v>
      </c>
      <c r="E195" s="4">
        <f xml:space="preserve"> (G194 / 2) + D195 - I195</f>
        <v>435166117.54648268</v>
      </c>
      <c r="F195" s="3">
        <v>1.7999999999999999E-2</v>
      </c>
      <c r="G195" s="4">
        <f t="shared" si="17"/>
        <v>442999107.66231936</v>
      </c>
      <c r="H195" s="4"/>
      <c r="I195" s="5"/>
      <c r="K195" s="6">
        <f xml:space="preserve"> ((G194 - I195) / 2 / 12)</f>
        <v>33474316.734344821</v>
      </c>
      <c r="M195" s="9">
        <f xml:space="preserve"> (G194 - I195) / 2</f>
        <v>401691800.81213784</v>
      </c>
      <c r="N195" s="7" t="s">
        <v>1</v>
      </c>
      <c r="P195" s="4"/>
    </row>
    <row r="196" spans="1:16" s="3" customFormat="1" x14ac:dyDescent="0.3">
      <c r="B196" s="35"/>
      <c r="C196" s="3">
        <v>2</v>
      </c>
      <c r="D196" s="4">
        <f>K195</f>
        <v>33474316.734344821</v>
      </c>
      <c r="E196" s="4">
        <f t="shared" ref="E196:E206" si="21" xml:space="preserve"> G195 + D196 - I196</f>
        <v>476473424.3966642</v>
      </c>
      <c r="F196" s="3">
        <v>1.7999999999999999E-2</v>
      </c>
      <c r="G196" s="4">
        <f t="shared" si="17"/>
        <v>485049946.03580415</v>
      </c>
      <c r="H196" s="4"/>
      <c r="I196" s="5"/>
      <c r="P196" s="4"/>
    </row>
    <row r="197" spans="1:16" s="3" customFormat="1" x14ac:dyDescent="0.3">
      <c r="B197" s="35"/>
      <c r="C197" s="3">
        <v>3</v>
      </c>
      <c r="D197" s="4">
        <f>K195</f>
        <v>33474316.734344821</v>
      </c>
      <c r="E197" s="4">
        <f t="shared" si="21"/>
        <v>518524262.77014899</v>
      </c>
      <c r="F197" s="3">
        <v>1.7999999999999999E-2</v>
      </c>
      <c r="G197" s="4">
        <f t="shared" si="17"/>
        <v>527857699.50001168</v>
      </c>
      <c r="H197" s="4"/>
      <c r="I197" s="5"/>
      <c r="P197" s="4"/>
    </row>
    <row r="198" spans="1:16" s="3" customFormat="1" x14ac:dyDescent="0.3">
      <c r="B198" s="35"/>
      <c r="C198" s="3">
        <v>4</v>
      </c>
      <c r="D198" s="4">
        <f>K195</f>
        <v>33474316.734344821</v>
      </c>
      <c r="E198" s="4">
        <f t="shared" si="21"/>
        <v>561332016.23435652</v>
      </c>
      <c r="F198" s="3">
        <v>1.7999999999999999E-2</v>
      </c>
      <c r="G198" s="4">
        <f t="shared" si="17"/>
        <v>571435992.52657497</v>
      </c>
      <c r="H198" s="4"/>
      <c r="I198" s="5"/>
      <c r="P198" s="4"/>
    </row>
    <row r="199" spans="1:16" s="3" customFormat="1" x14ac:dyDescent="0.3">
      <c r="B199" s="35"/>
      <c r="C199" s="3">
        <v>5</v>
      </c>
      <c r="D199" s="4">
        <f>K195</f>
        <v>33474316.734344821</v>
      </c>
      <c r="E199" s="4">
        <f t="shared" si="21"/>
        <v>582028523.46321642</v>
      </c>
      <c r="F199" s="3">
        <v>1.7999999999999999E-2</v>
      </c>
      <c r="G199" s="4">
        <f t="shared" si="17"/>
        <v>592505036.88555431</v>
      </c>
      <c r="H199" s="4"/>
      <c r="I199" s="5">
        <f xml:space="preserve"> N194</f>
        <v>22881785.79770337</v>
      </c>
      <c r="P199" s="4"/>
    </row>
    <row r="200" spans="1:16" s="3" customFormat="1" x14ac:dyDescent="0.3">
      <c r="B200" s="35"/>
      <c r="C200" s="3">
        <v>6</v>
      </c>
      <c r="D200" s="4">
        <f>K195</f>
        <v>33474316.734344821</v>
      </c>
      <c r="E200" s="4">
        <f t="shared" si="21"/>
        <v>625979353.61989915</v>
      </c>
      <c r="F200" s="3">
        <v>1.7999999999999999E-2</v>
      </c>
      <c r="G200" s="4">
        <f t="shared" si="17"/>
        <v>637246981.98505735</v>
      </c>
      <c r="H200" s="4"/>
      <c r="I200" s="5"/>
      <c r="P200" s="4"/>
    </row>
    <row r="201" spans="1:16" s="3" customFormat="1" x14ac:dyDescent="0.3">
      <c r="B201" s="35"/>
      <c r="C201" s="3">
        <v>7</v>
      </c>
      <c r="D201" s="4">
        <f>K195</f>
        <v>33474316.734344821</v>
      </c>
      <c r="E201" s="4">
        <f t="shared" si="21"/>
        <v>670721298.71940219</v>
      </c>
      <c r="F201" s="3">
        <v>1.7999999999999999E-2</v>
      </c>
      <c r="G201" s="4">
        <f t="shared" si="17"/>
        <v>682794282.09635139</v>
      </c>
      <c r="H201" s="4"/>
      <c r="I201" s="5"/>
      <c r="P201" s="4"/>
    </row>
    <row r="202" spans="1:16" s="3" customFormat="1" x14ac:dyDescent="0.3">
      <c r="B202" s="35"/>
      <c r="C202" s="3">
        <v>8</v>
      </c>
      <c r="D202" s="4">
        <f>K195</f>
        <v>33474316.734344821</v>
      </c>
      <c r="E202" s="4">
        <f t="shared" si="21"/>
        <v>716268598.83069623</v>
      </c>
      <c r="F202" s="3">
        <v>1.7999999999999999E-2</v>
      </c>
      <c r="G202" s="4">
        <f t="shared" si="17"/>
        <v>729161433.6096487</v>
      </c>
      <c r="H202" s="4"/>
      <c r="I202" s="5"/>
      <c r="P202" s="4"/>
    </row>
    <row r="203" spans="1:16" s="3" customFormat="1" x14ac:dyDescent="0.3">
      <c r="B203" s="35"/>
      <c r="C203" s="3">
        <v>9</v>
      </c>
      <c r="D203" s="4">
        <f>K195</f>
        <v>33474316.734344821</v>
      </c>
      <c r="E203" s="4">
        <f t="shared" si="21"/>
        <v>762635750.34399354</v>
      </c>
      <c r="F203" s="3">
        <v>1.7999999999999999E-2</v>
      </c>
      <c r="G203" s="4">
        <f t="shared" si="17"/>
        <v>776363193.85018539</v>
      </c>
      <c r="H203" s="4"/>
      <c r="I203" s="5"/>
      <c r="P203" s="4"/>
    </row>
    <row r="204" spans="1:16" s="3" customFormat="1" x14ac:dyDescent="0.3">
      <c r="B204" s="35"/>
      <c r="C204" s="3">
        <v>10</v>
      </c>
      <c r="D204" s="4">
        <f>K195</f>
        <v>33474316.734344821</v>
      </c>
      <c r="E204" s="4">
        <f t="shared" si="21"/>
        <v>809837510.58453023</v>
      </c>
      <c r="F204" s="3">
        <v>1.7999999999999999E-2</v>
      </c>
      <c r="G204" s="4">
        <f t="shared" si="17"/>
        <v>824414585.77505183</v>
      </c>
      <c r="H204" s="4"/>
      <c r="I204" s="5"/>
      <c r="P204" s="4"/>
    </row>
    <row r="205" spans="1:16" s="3" customFormat="1" x14ac:dyDescent="0.3">
      <c r="B205" s="35"/>
      <c r="C205" s="3">
        <v>11</v>
      </c>
      <c r="D205" s="4">
        <f>K195</f>
        <v>33474316.734344821</v>
      </c>
      <c r="E205" s="4">
        <f t="shared" si="21"/>
        <v>857888902.50939667</v>
      </c>
      <c r="F205" s="3">
        <v>1.7999999999999999E-2</v>
      </c>
      <c r="G205" s="4">
        <f t="shared" si="17"/>
        <v>873330902.75456583</v>
      </c>
      <c r="H205" s="4"/>
      <c r="I205" s="5"/>
      <c r="P205" s="4"/>
    </row>
    <row r="206" spans="1:16" s="3" customFormat="1" x14ac:dyDescent="0.3">
      <c r="B206" s="35"/>
      <c r="C206" s="3">
        <v>12</v>
      </c>
      <c r="D206" s="4">
        <f>K195</f>
        <v>33474316.734344821</v>
      </c>
      <c r="E206" s="4">
        <f t="shared" si="21"/>
        <v>866805219.48891068</v>
      </c>
      <c r="F206" s="3">
        <v>1.7999999999999999E-2</v>
      </c>
      <c r="G206" s="4">
        <f t="shared" si="17"/>
        <v>882407713.43971109</v>
      </c>
      <c r="H206" s="4"/>
      <c r="I206" s="17">
        <v>40000000</v>
      </c>
      <c r="J206" s="4">
        <f xml:space="preserve"> (E195 + SUM(D196:D206)) - SUM(I196:I206)</f>
        <v>740501815.8265723</v>
      </c>
      <c r="K206" s="9">
        <f xml:space="preserve"> G206 - J206</f>
        <v>141905897.61313879</v>
      </c>
      <c r="L206" s="3">
        <v>0.84</v>
      </c>
      <c r="M206" s="4">
        <f xml:space="preserve"> K206 * L206</f>
        <v>119200953.99503659</v>
      </c>
      <c r="N206" s="4">
        <f xml:space="preserve"> K206 - M206</f>
        <v>22704943.618102208</v>
      </c>
      <c r="O206" s="3">
        <f xml:space="preserve"> K206 / J206 * 100</f>
        <v>19.16347733121205</v>
      </c>
      <c r="P206" s="4"/>
    </row>
    <row r="207" spans="1:16" s="3" customFormat="1" x14ac:dyDescent="0.3">
      <c r="A207" s="3">
        <v>18</v>
      </c>
      <c r="B207" s="35">
        <v>2039</v>
      </c>
      <c r="C207" s="3">
        <v>1</v>
      </c>
      <c r="D207" s="4">
        <f>K207</f>
        <v>36766988.059987962</v>
      </c>
      <c r="E207" s="4">
        <f xml:space="preserve"> (G206 / 2) + D207 - I207</f>
        <v>477970844.77984351</v>
      </c>
      <c r="F207" s="3">
        <v>1.7999999999999999E-2</v>
      </c>
      <c r="G207" s="4">
        <f t="shared" si="17"/>
        <v>486574319.98588067</v>
      </c>
      <c r="H207" s="4"/>
      <c r="I207" s="5"/>
      <c r="K207" s="6">
        <f xml:space="preserve"> ((G206 - I207) / 2 / 12)</f>
        <v>36766988.059987962</v>
      </c>
      <c r="M207" s="9">
        <f xml:space="preserve"> (G206 - I207) / 2</f>
        <v>441203856.71985555</v>
      </c>
      <c r="P207" s="4"/>
    </row>
    <row r="208" spans="1:16" s="3" customFormat="1" x14ac:dyDescent="0.3">
      <c r="B208" s="35"/>
      <c r="C208" s="3">
        <v>2</v>
      </c>
      <c r="D208" s="4">
        <f>K207</f>
        <v>36766988.059987962</v>
      </c>
      <c r="E208" s="4">
        <f t="shared" ref="E208:E218" si="22" xml:space="preserve"> G207 + D208 - I208</f>
        <v>523341308.04586864</v>
      </c>
      <c r="F208" s="3">
        <v>1.7999999999999999E-2</v>
      </c>
      <c r="G208" s="4">
        <f t="shared" si="17"/>
        <v>532761451.59069425</v>
      </c>
      <c r="H208" s="4"/>
      <c r="I208" s="5"/>
      <c r="P208" s="4"/>
    </row>
    <row r="209" spans="1:16" s="3" customFormat="1" x14ac:dyDescent="0.3">
      <c r="B209" s="35"/>
      <c r="C209" s="3">
        <v>3</v>
      </c>
      <c r="D209" s="4">
        <f>K207</f>
        <v>36766988.059987962</v>
      </c>
      <c r="E209" s="4">
        <f t="shared" si="22"/>
        <v>569528439.65068221</v>
      </c>
      <c r="F209" s="3">
        <v>1.7999999999999999E-2</v>
      </c>
      <c r="G209" s="4">
        <f t="shared" si="17"/>
        <v>579779951.56439447</v>
      </c>
      <c r="H209" s="4"/>
      <c r="I209" s="5"/>
      <c r="P209" s="4"/>
    </row>
    <row r="210" spans="1:16" s="3" customFormat="1" x14ac:dyDescent="0.3">
      <c r="B210" s="35"/>
      <c r="C210" s="3">
        <v>4</v>
      </c>
      <c r="D210" s="4">
        <f>K207</f>
        <v>36766988.059987962</v>
      </c>
      <c r="E210" s="4">
        <f t="shared" si="22"/>
        <v>616546939.6243825</v>
      </c>
      <c r="F210" s="3">
        <v>1.7999999999999999E-2</v>
      </c>
      <c r="G210" s="4">
        <f t="shared" si="17"/>
        <v>627644784.53762138</v>
      </c>
      <c r="H210" s="4"/>
      <c r="I210" s="5"/>
      <c r="P210" s="4"/>
    </row>
    <row r="211" spans="1:16" s="3" customFormat="1" x14ac:dyDescent="0.3">
      <c r="B211" s="35"/>
      <c r="C211" s="3">
        <v>5</v>
      </c>
      <c r="D211" s="4">
        <f>K207</f>
        <v>36766988.059987962</v>
      </c>
      <c r="E211" s="4">
        <f t="shared" si="22"/>
        <v>641706828.97950709</v>
      </c>
      <c r="F211" s="3">
        <v>1.7999999999999999E-2</v>
      </c>
      <c r="G211" s="4">
        <f t="shared" si="17"/>
        <v>653257551.90113819</v>
      </c>
      <c r="H211" s="4"/>
      <c r="I211" s="5">
        <f xml:space="preserve"> N206</f>
        <v>22704943.618102208</v>
      </c>
      <c r="P211" s="4"/>
    </row>
    <row r="212" spans="1:16" s="3" customFormat="1" x14ac:dyDescent="0.3">
      <c r="B212" s="35"/>
      <c r="C212" s="3">
        <v>6</v>
      </c>
      <c r="D212" s="4">
        <f>K207</f>
        <v>36766988.059987962</v>
      </c>
      <c r="E212" s="4">
        <f t="shared" si="22"/>
        <v>690024539.96112609</v>
      </c>
      <c r="F212" s="3">
        <v>1.7999999999999999E-2</v>
      </c>
      <c r="G212" s="4">
        <f t="shared" si="17"/>
        <v>702444981.68042636</v>
      </c>
      <c r="H212" s="4"/>
      <c r="I212" s="5"/>
      <c r="P212" s="4"/>
    </row>
    <row r="213" spans="1:16" s="3" customFormat="1" x14ac:dyDescent="0.3">
      <c r="B213" s="35"/>
      <c r="C213" s="3">
        <v>7</v>
      </c>
      <c r="D213" s="4">
        <f>K207</f>
        <v>36766988.059987962</v>
      </c>
      <c r="E213" s="4">
        <f t="shared" si="22"/>
        <v>739211969.74041438</v>
      </c>
      <c r="F213" s="3">
        <v>1.7999999999999999E-2</v>
      </c>
      <c r="G213" s="4">
        <f t="shared" si="17"/>
        <v>752517785.19574189</v>
      </c>
      <c r="H213" s="4"/>
      <c r="I213" s="5"/>
      <c r="P213" s="4"/>
    </row>
    <row r="214" spans="1:16" s="3" customFormat="1" x14ac:dyDescent="0.3">
      <c r="B214" s="35"/>
      <c r="C214" s="3">
        <v>8</v>
      </c>
      <c r="D214" s="4">
        <f>K207</f>
        <v>36766988.059987962</v>
      </c>
      <c r="E214" s="4">
        <f t="shared" si="22"/>
        <v>789284773.25572991</v>
      </c>
      <c r="F214" s="3">
        <v>1.7999999999999999E-2</v>
      </c>
      <c r="G214" s="4">
        <f t="shared" si="17"/>
        <v>803491899.1743331</v>
      </c>
      <c r="H214" s="4"/>
      <c r="I214" s="5"/>
      <c r="P214" s="4"/>
    </row>
    <row r="215" spans="1:16" s="3" customFormat="1" x14ac:dyDescent="0.3">
      <c r="B215" s="35"/>
      <c r="C215" s="3">
        <v>9</v>
      </c>
      <c r="D215" s="4">
        <f>K207</f>
        <v>36766988.059987962</v>
      </c>
      <c r="E215" s="4">
        <f t="shared" si="22"/>
        <v>840258887.23432112</v>
      </c>
      <c r="F215" s="3">
        <v>1.7999999999999999E-2</v>
      </c>
      <c r="G215" s="4">
        <f t="shared" si="17"/>
        <v>855383547.20453894</v>
      </c>
      <c r="H215" s="4"/>
      <c r="I215" s="5"/>
      <c r="P215" s="4"/>
    </row>
    <row r="216" spans="1:16" s="3" customFormat="1" x14ac:dyDescent="0.3">
      <c r="B216" s="35"/>
      <c r="C216" s="3">
        <v>10</v>
      </c>
      <c r="D216" s="4">
        <f>K207</f>
        <v>36766988.059987962</v>
      </c>
      <c r="E216" s="4">
        <f t="shared" si="22"/>
        <v>892150535.26452684</v>
      </c>
      <c r="F216" s="3">
        <v>1.7999999999999999E-2</v>
      </c>
      <c r="G216" s="4">
        <f t="shared" si="17"/>
        <v>908209244.8992883</v>
      </c>
      <c r="H216" s="4"/>
      <c r="I216" s="5"/>
      <c r="P216" s="4"/>
    </row>
    <row r="217" spans="1:16" s="3" customFormat="1" x14ac:dyDescent="0.3">
      <c r="B217" s="35"/>
      <c r="C217" s="3">
        <v>11</v>
      </c>
      <c r="D217" s="4">
        <f>K207</f>
        <v>36766988.059987962</v>
      </c>
      <c r="E217" s="4">
        <f t="shared" si="22"/>
        <v>944976232.9592762</v>
      </c>
      <c r="F217" s="3">
        <v>1.7999999999999999E-2</v>
      </c>
      <c r="G217" s="4">
        <f t="shared" si="17"/>
        <v>961985805.15254319</v>
      </c>
      <c r="H217" s="4"/>
      <c r="I217" s="5"/>
      <c r="P217" s="4"/>
    </row>
    <row r="218" spans="1:16" s="3" customFormat="1" x14ac:dyDescent="0.3">
      <c r="B218" s="35"/>
      <c r="C218" s="3">
        <v>12</v>
      </c>
      <c r="D218" s="4">
        <f>K207</f>
        <v>36766988.059987962</v>
      </c>
      <c r="E218" s="4">
        <f t="shared" si="22"/>
        <v>958752793.21253109</v>
      </c>
      <c r="F218" s="3">
        <v>1.7999999999999999E-2</v>
      </c>
      <c r="G218" s="4">
        <f t="shared" si="17"/>
        <v>976010343.49035668</v>
      </c>
      <c r="H218" s="4"/>
      <c r="I218" s="17">
        <v>40000000</v>
      </c>
      <c r="J218" s="4">
        <f xml:space="preserve"> (E207 + SUM(D208:D218)) - SUM(I208:I218)</f>
        <v>819702769.8216089</v>
      </c>
      <c r="K218" s="9">
        <f xml:space="preserve"> G218 - J218</f>
        <v>156307573.66874778</v>
      </c>
      <c r="L218" s="3">
        <v>0.84</v>
      </c>
      <c r="M218" s="4">
        <f xml:space="preserve"> K218 * L218</f>
        <v>131298361.88174814</v>
      </c>
      <c r="N218" s="4">
        <f xml:space="preserve"> K218 - M218</f>
        <v>25009211.786999643</v>
      </c>
      <c r="O218" s="3">
        <f xml:space="preserve"> K218 / J218 * 100</f>
        <v>19.068811211015529</v>
      </c>
      <c r="P218" s="4"/>
    </row>
    <row r="219" spans="1:16" s="3" customFormat="1" x14ac:dyDescent="0.3">
      <c r="A219" s="3">
        <v>19</v>
      </c>
      <c r="B219" s="35">
        <v>2040</v>
      </c>
      <c r="C219" s="3">
        <v>1</v>
      </c>
      <c r="D219" s="4">
        <f>K219</f>
        <v>40667097.645431526</v>
      </c>
      <c r="E219" s="4">
        <f xml:space="preserve"> (G218 / 2) + D219 - I219</f>
        <v>528672269.39060986</v>
      </c>
      <c r="F219" s="3">
        <v>1.7999999999999999E-2</v>
      </c>
      <c r="G219" s="4">
        <f t="shared" si="17"/>
        <v>538188370.23964083</v>
      </c>
      <c r="H219" s="4"/>
      <c r="I219" s="5"/>
      <c r="K219" s="6">
        <f xml:space="preserve"> ((G218 - I219) / 2 / 12)</f>
        <v>40667097.645431526</v>
      </c>
      <c r="M219" s="9">
        <f xml:space="preserve"> (G218 - I219) / 2</f>
        <v>488005171.74517834</v>
      </c>
      <c r="P219" s="4"/>
    </row>
    <row r="220" spans="1:16" s="3" customFormat="1" x14ac:dyDescent="0.3">
      <c r="B220" s="35"/>
      <c r="C220" s="3">
        <v>2</v>
      </c>
      <c r="D220" s="4">
        <f>K219</f>
        <v>40667097.645431526</v>
      </c>
      <c r="E220" s="4">
        <f t="shared" ref="E220:E230" si="23" xml:space="preserve"> G219 + D220 - I220</f>
        <v>578855467.88507235</v>
      </c>
      <c r="F220" s="3">
        <v>1.7999999999999999E-2</v>
      </c>
      <c r="G220" s="4">
        <f t="shared" si="17"/>
        <v>589274866.30700362</v>
      </c>
      <c r="H220" s="4"/>
      <c r="I220" s="5"/>
      <c r="P220" s="4"/>
    </row>
    <row r="221" spans="1:16" s="3" customFormat="1" x14ac:dyDescent="0.3">
      <c r="B221" s="35"/>
      <c r="C221" s="3">
        <v>3</v>
      </c>
      <c r="D221" s="4">
        <f>K219</f>
        <v>40667097.645431526</v>
      </c>
      <c r="E221" s="4">
        <f t="shared" si="23"/>
        <v>629941963.95243514</v>
      </c>
      <c r="F221" s="3">
        <v>1.7999999999999999E-2</v>
      </c>
      <c r="G221" s="4">
        <f t="shared" si="17"/>
        <v>641280919.30357897</v>
      </c>
      <c r="H221" s="4"/>
      <c r="I221" s="5"/>
      <c r="P221" s="4"/>
    </row>
    <row r="222" spans="1:16" s="3" customFormat="1" x14ac:dyDescent="0.3">
      <c r="B222" s="35"/>
      <c r="C222" s="3">
        <v>4</v>
      </c>
      <c r="D222" s="4">
        <f>K219</f>
        <v>40667097.645431526</v>
      </c>
      <c r="E222" s="4">
        <f t="shared" si="23"/>
        <v>681948016.94901049</v>
      </c>
      <c r="F222" s="3">
        <v>1.7999999999999999E-2</v>
      </c>
      <c r="G222" s="4">
        <f t="shared" ref="G222:G254" si="24" xml:space="preserve"> (E222 * F222) + E222</f>
        <v>694223081.25409269</v>
      </c>
      <c r="H222" s="4"/>
      <c r="I222" s="5"/>
      <c r="P222" s="4"/>
    </row>
    <row r="223" spans="1:16" s="3" customFormat="1" x14ac:dyDescent="0.3">
      <c r="B223" s="35"/>
      <c r="C223" s="3">
        <v>5</v>
      </c>
      <c r="D223" s="4">
        <f>K219</f>
        <v>40667097.645431526</v>
      </c>
      <c r="E223" s="4">
        <f t="shared" si="23"/>
        <v>709880967.11252451</v>
      </c>
      <c r="F223" s="3">
        <v>1.7999999999999999E-2</v>
      </c>
      <c r="G223" s="4">
        <f t="shared" si="24"/>
        <v>722658824.52054989</v>
      </c>
      <c r="H223" s="4"/>
      <c r="I223" s="5">
        <f xml:space="preserve"> N218</f>
        <v>25009211.786999643</v>
      </c>
      <c r="P223" s="4"/>
    </row>
    <row r="224" spans="1:16" s="3" customFormat="1" x14ac:dyDescent="0.3">
      <c r="B224" s="35"/>
      <c r="C224" s="3">
        <v>6</v>
      </c>
      <c r="D224" s="4">
        <f>K219</f>
        <v>40667097.645431526</v>
      </c>
      <c r="E224" s="4">
        <f t="shared" si="23"/>
        <v>763325922.16598141</v>
      </c>
      <c r="F224" s="3">
        <v>1.7999999999999999E-2</v>
      </c>
      <c r="G224" s="4">
        <f t="shared" si="24"/>
        <v>777065788.76496911</v>
      </c>
      <c r="H224" s="4"/>
      <c r="I224" s="5"/>
      <c r="P224" s="4"/>
    </row>
    <row r="225" spans="1:16" s="3" customFormat="1" x14ac:dyDescent="0.3">
      <c r="B225" s="35"/>
      <c r="C225" s="3">
        <v>7</v>
      </c>
      <c r="D225" s="4">
        <f>K219</f>
        <v>40667097.645431526</v>
      </c>
      <c r="E225" s="4">
        <f t="shared" si="23"/>
        <v>817732886.41040063</v>
      </c>
      <c r="F225" s="3">
        <v>1.7999999999999999E-2</v>
      </c>
      <c r="G225" s="4">
        <f t="shared" si="24"/>
        <v>832452078.36578786</v>
      </c>
      <c r="H225" s="4"/>
      <c r="I225" s="5"/>
      <c r="P225" s="4"/>
    </row>
    <row r="226" spans="1:16" s="3" customFormat="1" x14ac:dyDescent="0.3">
      <c r="B226" s="35"/>
      <c r="C226" s="3">
        <v>8</v>
      </c>
      <c r="D226" s="4">
        <f>K219</f>
        <v>40667097.645431526</v>
      </c>
      <c r="E226" s="4">
        <f t="shared" si="23"/>
        <v>873119176.01121938</v>
      </c>
      <c r="F226" s="3">
        <v>1.7999999999999999E-2</v>
      </c>
      <c r="G226" s="4">
        <f t="shared" si="24"/>
        <v>888835321.17942131</v>
      </c>
      <c r="H226" s="4"/>
      <c r="I226" s="5"/>
      <c r="P226" s="4"/>
    </row>
    <row r="227" spans="1:16" s="3" customFormat="1" x14ac:dyDescent="0.3">
      <c r="B227" s="35"/>
      <c r="C227" s="3">
        <v>9</v>
      </c>
      <c r="D227" s="4">
        <f>K219</f>
        <v>40667097.645431526</v>
      </c>
      <c r="E227" s="4">
        <f t="shared" si="23"/>
        <v>929502418.82485282</v>
      </c>
      <c r="F227" s="3">
        <v>1.7999999999999999E-2</v>
      </c>
      <c r="G227" s="4">
        <f t="shared" si="24"/>
        <v>946233462.36370015</v>
      </c>
      <c r="H227" s="4"/>
      <c r="I227" s="5"/>
      <c r="P227" s="4"/>
    </row>
    <row r="228" spans="1:16" s="3" customFormat="1" x14ac:dyDescent="0.3">
      <c r="B228" s="35"/>
      <c r="C228" s="3">
        <v>10</v>
      </c>
      <c r="D228" s="4">
        <f>K219</f>
        <v>40667097.645431526</v>
      </c>
      <c r="E228" s="4">
        <f t="shared" si="23"/>
        <v>986900560.00913167</v>
      </c>
      <c r="F228" s="3">
        <v>1.7999999999999999E-2</v>
      </c>
      <c r="G228" s="4">
        <f t="shared" si="24"/>
        <v>1004664770.089296</v>
      </c>
      <c r="H228" s="4"/>
      <c r="I228" s="5"/>
      <c r="P228" s="4"/>
    </row>
    <row r="229" spans="1:16" s="3" customFormat="1" x14ac:dyDescent="0.3">
      <c r="B229" s="35"/>
      <c r="C229" s="3">
        <v>11</v>
      </c>
      <c r="D229" s="4">
        <f>K219</f>
        <v>40667097.645431526</v>
      </c>
      <c r="E229" s="4">
        <f t="shared" si="23"/>
        <v>1045331867.7347275</v>
      </c>
      <c r="F229" s="3">
        <v>1.7999999999999999E-2</v>
      </c>
      <c r="G229" s="4">
        <f t="shared" si="24"/>
        <v>1064147841.3539526</v>
      </c>
      <c r="H229" s="4"/>
      <c r="I229" s="5"/>
      <c r="P229" s="4"/>
    </row>
    <row r="230" spans="1:16" s="3" customFormat="1" x14ac:dyDescent="0.3">
      <c r="B230" s="35"/>
      <c r="C230" s="3">
        <v>12</v>
      </c>
      <c r="D230" s="4">
        <f>K219</f>
        <v>40667097.645431526</v>
      </c>
      <c r="E230" s="4">
        <f t="shared" si="23"/>
        <v>1064814938.9993842</v>
      </c>
      <c r="F230" s="3">
        <v>1.7999999999999999E-2</v>
      </c>
      <c r="G230" s="4">
        <f t="shared" si="24"/>
        <v>1083981607.9013731</v>
      </c>
      <c r="H230" s="4"/>
      <c r="I230" s="17">
        <v>40000000</v>
      </c>
      <c r="J230" s="4">
        <f xml:space="preserve"> (E219 + SUM(D220:D230)) - SUM(I220:I230)</f>
        <v>911001131.70335698</v>
      </c>
      <c r="K230" s="9">
        <f xml:space="preserve"> G230 - J230</f>
        <v>172980476.19801617</v>
      </c>
      <c r="L230" s="3">
        <v>0.84</v>
      </c>
      <c r="M230" s="4">
        <f xml:space="preserve"> K230 * L230</f>
        <v>145303600.00633356</v>
      </c>
      <c r="N230" s="4">
        <f xml:space="preserve"> K230 - M230</f>
        <v>27676876.191682607</v>
      </c>
      <c r="O230" s="3">
        <f xml:space="preserve"> K230 / J230 * 100</f>
        <v>18.987954040691861</v>
      </c>
      <c r="P230" s="4"/>
    </row>
    <row r="231" spans="1:16" s="3" customFormat="1" x14ac:dyDescent="0.3">
      <c r="A231" s="3">
        <v>20</v>
      </c>
      <c r="B231" s="35">
        <v>2041</v>
      </c>
      <c r="C231" s="3">
        <v>1</v>
      </c>
      <c r="D231" s="4">
        <f>K231</f>
        <v>45165900.329223879</v>
      </c>
      <c r="E231" s="4">
        <f xml:space="preserve"> (G230 / 2) + D231 - I231</f>
        <v>587156704.27991045</v>
      </c>
      <c r="F231" s="3">
        <v>1.7999999999999999E-2</v>
      </c>
      <c r="G231" s="4">
        <f t="shared" si="24"/>
        <v>597725524.95694888</v>
      </c>
      <c r="H231" s="4"/>
      <c r="I231" s="5"/>
      <c r="K231" s="6">
        <f xml:space="preserve"> ((G230 - I231) / 2 / 12)</f>
        <v>45165900.329223879</v>
      </c>
      <c r="M231" s="9">
        <f xml:space="preserve"> (G230 - I231) / 2</f>
        <v>541990803.95068657</v>
      </c>
      <c r="P231" s="4"/>
    </row>
    <row r="232" spans="1:16" s="3" customFormat="1" x14ac:dyDescent="0.3">
      <c r="B232" s="35"/>
      <c r="C232" s="3">
        <v>2</v>
      </c>
      <c r="D232" s="4">
        <f>K231</f>
        <v>45165900.329223879</v>
      </c>
      <c r="E232" s="4">
        <f t="shared" ref="E232:E242" si="25" xml:space="preserve"> G231 + D232 - I232</f>
        <v>642891425.28617275</v>
      </c>
      <c r="F232" s="3">
        <v>1.7999999999999999E-2</v>
      </c>
      <c r="G232" s="4">
        <f t="shared" si="24"/>
        <v>654463470.94132388</v>
      </c>
      <c r="H232" s="4"/>
      <c r="I232" s="5"/>
      <c r="P232" s="4"/>
    </row>
    <row r="233" spans="1:16" s="3" customFormat="1" x14ac:dyDescent="0.3">
      <c r="B233" s="35"/>
      <c r="C233" s="3">
        <v>3</v>
      </c>
      <c r="D233" s="4">
        <f>K231</f>
        <v>45165900.329223879</v>
      </c>
      <c r="E233" s="4">
        <f t="shared" si="25"/>
        <v>699629371.27054775</v>
      </c>
      <c r="F233" s="3">
        <v>1.7999999999999999E-2</v>
      </c>
      <c r="G233" s="4">
        <f t="shared" si="24"/>
        <v>712222699.95341766</v>
      </c>
      <c r="H233" s="4"/>
      <c r="I233" s="5"/>
      <c r="P233" s="4"/>
    </row>
    <row r="234" spans="1:16" s="3" customFormat="1" x14ac:dyDescent="0.3">
      <c r="B234" s="35"/>
      <c r="C234" s="3">
        <v>4</v>
      </c>
      <c r="D234" s="4">
        <f>K231</f>
        <v>45165900.329223879</v>
      </c>
      <c r="E234" s="4">
        <f t="shared" si="25"/>
        <v>757388600.28264153</v>
      </c>
      <c r="F234" s="3">
        <v>1.7999999999999999E-2</v>
      </c>
      <c r="G234" s="4">
        <f t="shared" si="24"/>
        <v>771021595.0877291</v>
      </c>
      <c r="H234" s="4"/>
      <c r="I234" s="5"/>
      <c r="P234" s="4"/>
    </row>
    <row r="235" spans="1:16" s="3" customFormat="1" x14ac:dyDescent="0.3">
      <c r="B235" s="35"/>
      <c r="C235" s="3">
        <v>5</v>
      </c>
      <c r="D235" s="4">
        <f>K231</f>
        <v>45165900.329223879</v>
      </c>
      <c r="E235" s="4">
        <f t="shared" si="25"/>
        <v>788510619.22527039</v>
      </c>
      <c r="F235" s="3">
        <v>1.7999999999999999E-2</v>
      </c>
      <c r="G235" s="4">
        <f t="shared" si="24"/>
        <v>802703810.37132525</v>
      </c>
      <c r="H235" s="4"/>
      <c r="I235" s="5">
        <f xml:space="preserve"> N230</f>
        <v>27676876.191682607</v>
      </c>
      <c r="P235" s="4"/>
    </row>
    <row r="236" spans="1:16" s="3" customFormat="1" x14ac:dyDescent="0.3">
      <c r="B236" s="35"/>
      <c r="C236" s="3">
        <v>6</v>
      </c>
      <c r="D236" s="4">
        <f>K231</f>
        <v>45165900.329223879</v>
      </c>
      <c r="E236" s="4">
        <f t="shared" si="25"/>
        <v>847869710.70054913</v>
      </c>
      <c r="F236" s="3">
        <v>1.7999999999999999E-2</v>
      </c>
      <c r="G236" s="4">
        <f t="shared" si="24"/>
        <v>863131365.49315906</v>
      </c>
      <c r="H236" s="4"/>
      <c r="I236" s="5"/>
      <c r="P236" s="4"/>
    </row>
    <row r="237" spans="1:16" s="3" customFormat="1" x14ac:dyDescent="0.3">
      <c r="B237" s="35"/>
      <c r="C237" s="3">
        <v>7</v>
      </c>
      <c r="D237" s="4">
        <f>K231</f>
        <v>45165900.329223879</v>
      </c>
      <c r="E237" s="4">
        <f t="shared" si="25"/>
        <v>908297265.82238293</v>
      </c>
      <c r="F237" s="3">
        <v>1.7999999999999999E-2</v>
      </c>
      <c r="G237" s="4">
        <f t="shared" si="24"/>
        <v>924646616.60718584</v>
      </c>
      <c r="H237" s="4"/>
      <c r="I237" s="5"/>
      <c r="P237" s="4"/>
    </row>
    <row r="238" spans="1:16" s="3" customFormat="1" x14ac:dyDescent="0.3">
      <c r="B238" s="35"/>
      <c r="C238" s="3">
        <v>8</v>
      </c>
      <c r="D238" s="4">
        <f>K231</f>
        <v>45165900.329223879</v>
      </c>
      <c r="E238" s="4">
        <f t="shared" si="25"/>
        <v>969812516.93640971</v>
      </c>
      <c r="F238" s="3">
        <v>1.7999999999999999E-2</v>
      </c>
      <c r="G238" s="4">
        <f t="shared" si="24"/>
        <v>987269142.24126506</v>
      </c>
      <c r="H238" s="4"/>
      <c r="I238" s="5"/>
      <c r="P238" s="4"/>
    </row>
    <row r="239" spans="1:16" s="3" customFormat="1" x14ac:dyDescent="0.3">
      <c r="B239" s="35"/>
      <c r="C239" s="3">
        <v>9</v>
      </c>
      <c r="D239" s="4">
        <f>K231</f>
        <v>45165900.329223879</v>
      </c>
      <c r="E239" s="4">
        <f t="shared" si="25"/>
        <v>1032435042.5704889</v>
      </c>
      <c r="F239" s="3">
        <v>1.7999999999999999E-2</v>
      </c>
      <c r="G239" s="4">
        <f t="shared" si="24"/>
        <v>1051018873.3367578</v>
      </c>
      <c r="H239" s="4"/>
      <c r="I239" s="5"/>
      <c r="P239" s="4"/>
    </row>
    <row r="240" spans="1:16" s="3" customFormat="1" x14ac:dyDescent="0.3">
      <c r="B240" s="35"/>
      <c r="C240" s="3">
        <v>10</v>
      </c>
      <c r="D240" s="4">
        <f>K231</f>
        <v>45165900.329223879</v>
      </c>
      <c r="E240" s="4">
        <f t="shared" si="25"/>
        <v>1096184773.6659818</v>
      </c>
      <c r="F240" s="3">
        <v>1.7999999999999999E-2</v>
      </c>
      <c r="G240" s="4">
        <f t="shared" si="24"/>
        <v>1115916099.5919695</v>
      </c>
      <c r="H240" s="4"/>
      <c r="I240" s="5"/>
      <c r="P240" s="4"/>
    </row>
    <row r="241" spans="1:16" s="3" customFormat="1" x14ac:dyDescent="0.3">
      <c r="B241" s="35"/>
      <c r="C241" s="3">
        <v>11</v>
      </c>
      <c r="D241" s="4">
        <f>K231</f>
        <v>45165900.329223879</v>
      </c>
      <c r="E241" s="4">
        <f t="shared" si="25"/>
        <v>1161081999.9211934</v>
      </c>
      <c r="F241" s="3">
        <v>1.7999999999999999E-2</v>
      </c>
      <c r="G241" s="4">
        <f t="shared" si="24"/>
        <v>1181981475.9197748</v>
      </c>
      <c r="H241" s="4"/>
      <c r="I241" s="5"/>
      <c r="P241" s="4"/>
    </row>
    <row r="242" spans="1:16" s="3" customFormat="1" x14ac:dyDescent="0.3">
      <c r="B242" s="35"/>
      <c r="C242" s="3">
        <v>12</v>
      </c>
      <c r="D242" s="4">
        <f>K231</f>
        <v>45165900.329223879</v>
      </c>
      <c r="E242" s="4">
        <f t="shared" si="25"/>
        <v>1187147376.2489986</v>
      </c>
      <c r="F242" s="3">
        <v>1.7999999999999999E-2</v>
      </c>
      <c r="G242" s="4">
        <f t="shared" si="24"/>
        <v>1208516029.0214806</v>
      </c>
      <c r="H242" s="4"/>
      <c r="I242" s="17">
        <v>40000000</v>
      </c>
      <c r="J242" s="4">
        <f xml:space="preserve"> (E231 + SUM(D232:D242)) - SUM(I232:I242)</f>
        <v>1016304731.7096906</v>
      </c>
      <c r="K242" s="9">
        <f xml:space="preserve"> G242 - J242</f>
        <v>192211297.31178999</v>
      </c>
      <c r="L242" s="3">
        <v>0.84</v>
      </c>
      <c r="M242" s="4">
        <f xml:space="preserve"> K242 * L242</f>
        <v>161457489.74190357</v>
      </c>
      <c r="N242" s="4">
        <f xml:space="preserve"> K242 - M242</f>
        <v>30753807.569886416</v>
      </c>
      <c r="O242" s="3">
        <f xml:space="preserve"> K242 / J242 * 100</f>
        <v>18.912762217336159</v>
      </c>
      <c r="P242" s="4"/>
    </row>
    <row r="243" spans="1:16" s="3" customFormat="1" x14ac:dyDescent="0.3">
      <c r="A243" s="3">
        <v>21</v>
      </c>
      <c r="B243" s="35">
        <v>2042</v>
      </c>
      <c r="C243" s="3">
        <v>1</v>
      </c>
      <c r="D243" s="4">
        <f>K243</f>
        <v>50354834.542561688</v>
      </c>
      <c r="E243" s="4">
        <f xml:space="preserve"> (G242 / 2) + D243 - I243</f>
        <v>654612849.05330193</v>
      </c>
      <c r="F243" s="3">
        <v>1.7999999999999999E-2</v>
      </c>
      <c r="G243" s="4">
        <f t="shared" si="24"/>
        <v>666395880.33626139</v>
      </c>
      <c r="H243" s="4"/>
      <c r="I243" s="5"/>
      <c r="K243" s="6">
        <f xml:space="preserve"> ((G242 - I243) / 2 / 12)</f>
        <v>50354834.542561688</v>
      </c>
      <c r="M243" s="9">
        <f xml:space="preserve"> (G242 - I243) / 2</f>
        <v>604258014.51074028</v>
      </c>
      <c r="P243" s="4"/>
    </row>
    <row r="244" spans="1:16" x14ac:dyDescent="0.3">
      <c r="A244" s="3"/>
      <c r="B244" s="35"/>
      <c r="C244" s="3">
        <v>2</v>
      </c>
      <c r="D244" s="4">
        <f>K243</f>
        <v>50354834.542561688</v>
      </c>
      <c r="E244" s="4">
        <f t="shared" ref="E244:E254" si="26" xml:space="preserve"> G243 + D244 - I244</f>
        <v>716750714.87882304</v>
      </c>
      <c r="F244" s="3">
        <v>1.7999999999999999E-2</v>
      </c>
      <c r="G244" s="4">
        <f t="shared" si="24"/>
        <v>729652227.74664187</v>
      </c>
      <c r="H244" s="4"/>
      <c r="I244" s="5"/>
      <c r="J244" s="3"/>
      <c r="K244" s="3"/>
      <c r="L244" s="3"/>
      <c r="M244" s="3"/>
      <c r="N244" s="3"/>
      <c r="O244" s="3"/>
    </row>
    <row r="245" spans="1:16" x14ac:dyDescent="0.3">
      <c r="A245" s="3"/>
      <c r="B245" s="35"/>
      <c r="C245" s="3">
        <v>3</v>
      </c>
      <c r="D245" s="4">
        <f>K243</f>
        <v>50354834.542561688</v>
      </c>
      <c r="E245" s="4">
        <f t="shared" si="26"/>
        <v>780007062.28920352</v>
      </c>
      <c r="F245" s="3">
        <v>1.7999999999999999E-2</v>
      </c>
      <c r="G245" s="4">
        <f t="shared" si="24"/>
        <v>794047189.41040921</v>
      </c>
      <c r="H245" s="4"/>
      <c r="I245" s="5"/>
      <c r="J245" s="3"/>
      <c r="K245" s="3"/>
      <c r="L245" s="3"/>
      <c r="M245" s="3"/>
      <c r="N245" s="3"/>
      <c r="O245" s="3"/>
    </row>
    <row r="246" spans="1:16" x14ac:dyDescent="0.3">
      <c r="A246" s="3"/>
      <c r="B246" s="35"/>
      <c r="C246" s="3">
        <v>4</v>
      </c>
      <c r="D246" s="4">
        <f>K243</f>
        <v>50354834.542561688</v>
      </c>
      <c r="E246" s="4">
        <f t="shared" si="26"/>
        <v>844402023.95297086</v>
      </c>
      <c r="F246" s="3">
        <v>1.7999999999999999E-2</v>
      </c>
      <c r="G246" s="4">
        <f t="shared" si="24"/>
        <v>859601260.38412428</v>
      </c>
      <c r="H246" s="4"/>
      <c r="I246" s="5"/>
      <c r="J246" s="3"/>
      <c r="K246" s="3"/>
      <c r="L246" s="3"/>
      <c r="M246" s="3"/>
      <c r="N246" s="3"/>
      <c r="O246" s="3"/>
    </row>
    <row r="247" spans="1:16" x14ac:dyDescent="0.3">
      <c r="A247" s="3"/>
      <c r="B247" s="35"/>
      <c r="C247" s="3">
        <v>5</v>
      </c>
      <c r="D247" s="4">
        <f>K243</f>
        <v>50354834.542561688</v>
      </c>
      <c r="E247" s="4">
        <f t="shared" si="26"/>
        <v>879202287.35679948</v>
      </c>
      <c r="F247" s="3">
        <v>1.7999999999999999E-2</v>
      </c>
      <c r="G247" s="4">
        <f t="shared" si="24"/>
        <v>895027928.52922189</v>
      </c>
      <c r="H247" s="4"/>
      <c r="I247" s="5">
        <f xml:space="preserve"> N242</f>
        <v>30753807.569886416</v>
      </c>
      <c r="J247" s="3"/>
      <c r="K247" s="3"/>
      <c r="L247" s="3"/>
      <c r="M247" s="3"/>
      <c r="N247" s="3"/>
      <c r="O247" s="3"/>
    </row>
    <row r="248" spans="1:16" x14ac:dyDescent="0.3">
      <c r="A248" s="3"/>
      <c r="B248" s="35"/>
      <c r="C248" s="3">
        <v>6</v>
      </c>
      <c r="D248" s="4">
        <f>K243</f>
        <v>50354834.542561688</v>
      </c>
      <c r="E248" s="4">
        <f t="shared" si="26"/>
        <v>945382763.07178354</v>
      </c>
      <c r="F248" s="3">
        <v>1.7999999999999999E-2</v>
      </c>
      <c r="G248" s="4">
        <f t="shared" si="24"/>
        <v>962399652.80707562</v>
      </c>
      <c r="H248" s="4"/>
      <c r="I248" s="5"/>
      <c r="J248" s="3"/>
      <c r="K248" s="3"/>
      <c r="L248" s="3"/>
      <c r="M248" s="3"/>
      <c r="N248" s="3"/>
      <c r="O248" s="3"/>
    </row>
    <row r="249" spans="1:16" x14ac:dyDescent="0.3">
      <c r="A249" s="3"/>
      <c r="B249" s="35"/>
      <c r="C249" s="3">
        <v>7</v>
      </c>
      <c r="D249" s="4">
        <f>K243</f>
        <v>50354834.542561688</v>
      </c>
      <c r="E249" s="4">
        <f t="shared" si="26"/>
        <v>1012754487.3496373</v>
      </c>
      <c r="F249" s="3">
        <v>1.7999999999999999E-2</v>
      </c>
      <c r="G249" s="4">
        <f t="shared" si="24"/>
        <v>1030984068.1219307</v>
      </c>
      <c r="H249" s="4"/>
      <c r="I249" s="5"/>
      <c r="J249" s="3"/>
      <c r="K249" s="3"/>
      <c r="L249" s="3"/>
      <c r="M249" s="3"/>
      <c r="N249" s="3"/>
      <c r="O249" s="3"/>
    </row>
    <row r="250" spans="1:16" x14ac:dyDescent="0.3">
      <c r="A250" s="3"/>
      <c r="B250" s="35"/>
      <c r="C250" s="3">
        <v>8</v>
      </c>
      <c r="D250" s="4">
        <f>K243</f>
        <v>50354834.542561688</v>
      </c>
      <c r="E250" s="4">
        <f t="shared" si="26"/>
        <v>1081338902.6644924</v>
      </c>
      <c r="F250" s="3">
        <v>1.7999999999999999E-2</v>
      </c>
      <c r="G250" s="4">
        <f t="shared" si="24"/>
        <v>1100803002.9124532</v>
      </c>
      <c r="H250" s="4"/>
      <c r="I250" s="5"/>
      <c r="J250" s="3"/>
      <c r="K250" s="3"/>
      <c r="L250" s="3"/>
      <c r="M250" s="3"/>
      <c r="N250" s="3"/>
      <c r="O250" s="3"/>
    </row>
    <row r="251" spans="1:16" x14ac:dyDescent="0.3">
      <c r="A251" s="3"/>
      <c r="B251" s="35"/>
      <c r="C251" s="3">
        <v>9</v>
      </c>
      <c r="D251" s="4">
        <f>K243</f>
        <v>50354834.542561688</v>
      </c>
      <c r="E251" s="4">
        <f t="shared" si="26"/>
        <v>1151157837.4550149</v>
      </c>
      <c r="F251" s="3">
        <v>1.7999999999999999E-2</v>
      </c>
      <c r="G251" s="4">
        <f t="shared" si="24"/>
        <v>1171878678.5292053</v>
      </c>
      <c r="H251" s="4"/>
      <c r="I251" s="5"/>
      <c r="J251" s="3"/>
      <c r="K251" s="3"/>
      <c r="L251" s="3"/>
      <c r="M251" s="3"/>
      <c r="N251" s="3"/>
      <c r="O251" s="3"/>
    </row>
    <row r="252" spans="1:16" x14ac:dyDescent="0.3">
      <c r="A252" s="3"/>
      <c r="B252" s="35"/>
      <c r="C252" s="3">
        <v>10</v>
      </c>
      <c r="D252" s="4">
        <f>K243</f>
        <v>50354834.542561688</v>
      </c>
      <c r="E252" s="4">
        <f t="shared" si="26"/>
        <v>1222233513.0717671</v>
      </c>
      <c r="F252" s="3">
        <v>1.7999999999999999E-2</v>
      </c>
      <c r="G252" s="4">
        <f t="shared" si="24"/>
        <v>1244233716.3070588</v>
      </c>
      <c r="H252" s="4"/>
      <c r="I252" s="5"/>
      <c r="J252" s="3"/>
      <c r="K252" s="3"/>
      <c r="L252" s="3"/>
      <c r="M252" s="3"/>
      <c r="N252" s="3"/>
      <c r="O252" s="3"/>
    </row>
    <row r="253" spans="1:16" x14ac:dyDescent="0.3">
      <c r="A253" s="3"/>
      <c r="B253" s="35"/>
      <c r="C253" s="3">
        <v>11</v>
      </c>
      <c r="D253" s="4">
        <f>K243</f>
        <v>50354834.542561688</v>
      </c>
      <c r="E253" s="4">
        <f t="shared" si="26"/>
        <v>1294588550.8496206</v>
      </c>
      <c r="F253" s="3">
        <v>1.7999999999999999E-2</v>
      </c>
      <c r="G253" s="4">
        <f t="shared" si="24"/>
        <v>1317891144.7649138</v>
      </c>
      <c r="H253" s="4"/>
      <c r="I253" s="5"/>
      <c r="J253" s="3"/>
      <c r="K253" s="3"/>
      <c r="L253" s="3"/>
      <c r="M253" s="3"/>
      <c r="N253" s="3"/>
      <c r="O253" s="3"/>
    </row>
    <row r="254" spans="1:16" x14ac:dyDescent="0.3">
      <c r="A254" s="3"/>
      <c r="B254" s="35"/>
      <c r="C254" s="3">
        <v>12</v>
      </c>
      <c r="D254" s="4">
        <f>K243</f>
        <v>50354834.542561688</v>
      </c>
      <c r="E254" s="4">
        <f t="shared" si="26"/>
        <v>1368245979.3074756</v>
      </c>
      <c r="F254" s="3">
        <v>1.7999999999999999E-2</v>
      </c>
      <c r="G254" s="4">
        <f t="shared" si="24"/>
        <v>1392874406.9350102</v>
      </c>
      <c r="H254" s="4"/>
      <c r="I254" s="5"/>
      <c r="J254" s="4">
        <f xml:space="preserve"> (E243 + SUM(D244:D254)) - SUM(I244:I254)</f>
        <v>1177762221.4515941</v>
      </c>
      <c r="K254" s="9">
        <f xml:space="preserve"> G254 - J254</f>
        <v>215112185.48341608</v>
      </c>
      <c r="L254" s="3">
        <v>0.84</v>
      </c>
      <c r="M254" s="4">
        <f xml:space="preserve"> K254 * L254</f>
        <v>180694235.80606949</v>
      </c>
      <c r="N254" s="4">
        <f xml:space="preserve"> K254 - M254</f>
        <v>34417949.677346587</v>
      </c>
      <c r="O254" s="3">
        <f xml:space="preserve"> K254 / J254 * 100</f>
        <v>18.264483404662947</v>
      </c>
    </row>
  </sheetData>
  <mergeCells count="21">
    <mergeCell ref="B219:B230"/>
    <mergeCell ref="B231:B242"/>
    <mergeCell ref="B243:B254"/>
    <mergeCell ref="B147:B158"/>
    <mergeCell ref="B159:B170"/>
    <mergeCell ref="B171:B182"/>
    <mergeCell ref="B183:B194"/>
    <mergeCell ref="B195:B206"/>
    <mergeCell ref="B207:B218"/>
    <mergeCell ref="B135:B146"/>
    <mergeCell ref="B3:B14"/>
    <mergeCell ref="B15:B26"/>
    <mergeCell ref="B27:B38"/>
    <mergeCell ref="B39:B50"/>
    <mergeCell ref="B51:B62"/>
    <mergeCell ref="B63:B74"/>
    <mergeCell ref="B75:B86"/>
    <mergeCell ref="B87:B98"/>
    <mergeCell ref="B99:B110"/>
    <mergeCell ref="B111:B122"/>
    <mergeCell ref="B123:B1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18"/>
  <sheetViews>
    <sheetView workbookViewId="0">
      <selection activeCell="I14" sqref="I14"/>
    </sheetView>
  </sheetViews>
  <sheetFormatPr defaultRowHeight="16.5" x14ac:dyDescent="0.3"/>
  <cols>
    <col min="1" max="1" width="10.25" bestFit="1" customWidth="1"/>
    <col min="2" max="2" width="11.125" customWidth="1"/>
    <col min="3" max="3" width="10.75" bestFit="1" customWidth="1"/>
    <col min="4" max="4" width="10.625" bestFit="1" customWidth="1"/>
    <col min="5" max="9" width="9.25" bestFit="1" customWidth="1"/>
    <col min="10" max="10" width="10.75" bestFit="1" customWidth="1"/>
    <col min="11" max="12" width="9.25" bestFit="1" customWidth="1"/>
    <col min="13" max="14" width="9.25" customWidth="1"/>
    <col min="15" max="15" width="12.5" bestFit="1" customWidth="1"/>
    <col min="16" max="16" width="10.75" bestFit="1" customWidth="1"/>
    <col min="17" max="17" width="10.625" bestFit="1" customWidth="1"/>
    <col min="18" max="18" width="10.75" bestFit="1" customWidth="1"/>
  </cols>
  <sheetData>
    <row r="2" spans="1:18" x14ac:dyDescent="0.3">
      <c r="C2" t="s">
        <v>2</v>
      </c>
      <c r="D2" t="s">
        <v>3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14</v>
      </c>
      <c r="L2" t="s">
        <v>11</v>
      </c>
      <c r="M2" t="s">
        <v>15</v>
      </c>
      <c r="N2" t="s">
        <v>16</v>
      </c>
      <c r="O2" t="s">
        <v>4</v>
      </c>
      <c r="P2" t="s">
        <v>12</v>
      </c>
      <c r="Q2" t="s">
        <v>17</v>
      </c>
      <c r="R2" t="s">
        <v>13</v>
      </c>
    </row>
    <row r="3" spans="1:18" x14ac:dyDescent="0.3">
      <c r="A3" t="s">
        <v>18</v>
      </c>
      <c r="B3" s="1">
        <v>6930000</v>
      </c>
      <c r="C3" s="1">
        <v>630000</v>
      </c>
      <c r="D3" s="1">
        <v>2500000</v>
      </c>
      <c r="E3" s="1">
        <v>300000</v>
      </c>
      <c r="F3" s="1">
        <v>100000</v>
      </c>
      <c r="G3" s="1">
        <v>200000</v>
      </c>
      <c r="H3" s="1">
        <v>150000</v>
      </c>
      <c r="I3" s="1">
        <v>200000</v>
      </c>
      <c r="J3" s="1">
        <v>1000000</v>
      </c>
      <c r="K3" s="1">
        <v>100000</v>
      </c>
      <c r="L3" s="1">
        <v>300000</v>
      </c>
      <c r="M3" s="1">
        <v>0</v>
      </c>
      <c r="N3" s="1">
        <v>0</v>
      </c>
      <c r="O3" s="1">
        <v>1300000</v>
      </c>
      <c r="P3" s="1">
        <v>0</v>
      </c>
      <c r="Q3" s="1">
        <f t="shared" ref="Q3:Q8" si="0">SUM(C3:P3)</f>
        <v>6780000</v>
      </c>
      <c r="R3" s="1">
        <f t="shared" ref="R3:R8" si="1" xml:space="preserve"> B3 - Q3</f>
        <v>150000</v>
      </c>
    </row>
    <row r="4" spans="1:18" x14ac:dyDescent="0.3">
      <c r="A4" t="s">
        <v>19</v>
      </c>
      <c r="B4" s="1">
        <v>6930000</v>
      </c>
      <c r="C4" s="1">
        <v>630000</v>
      </c>
      <c r="D4" s="1">
        <v>2500000</v>
      </c>
      <c r="E4" s="1">
        <v>300000</v>
      </c>
      <c r="F4" s="1">
        <v>100000</v>
      </c>
      <c r="G4" s="1">
        <v>300000</v>
      </c>
      <c r="H4" s="1">
        <v>100000</v>
      </c>
      <c r="I4" s="1">
        <v>200000</v>
      </c>
      <c r="J4" s="1">
        <v>500000</v>
      </c>
      <c r="K4" s="1">
        <v>100000</v>
      </c>
      <c r="L4" s="1">
        <v>300000</v>
      </c>
      <c r="M4" s="1">
        <v>300000</v>
      </c>
      <c r="N4" s="1">
        <v>300000</v>
      </c>
      <c r="O4" s="1">
        <v>1200000</v>
      </c>
      <c r="P4" s="1">
        <v>0</v>
      </c>
      <c r="Q4" s="1">
        <f t="shared" si="0"/>
        <v>6830000</v>
      </c>
      <c r="R4" s="1">
        <f t="shared" si="1"/>
        <v>100000</v>
      </c>
    </row>
    <row r="5" spans="1:18" x14ac:dyDescent="0.3">
      <c r="A5" t="s">
        <v>27</v>
      </c>
      <c r="B5" s="1">
        <v>6930000</v>
      </c>
      <c r="C5" s="1">
        <v>630000</v>
      </c>
      <c r="D5" s="1">
        <v>2500000</v>
      </c>
      <c r="E5" s="1">
        <v>300000</v>
      </c>
      <c r="F5" s="1">
        <v>100000</v>
      </c>
      <c r="G5" s="1">
        <v>300000</v>
      </c>
      <c r="H5" s="1">
        <v>100000</v>
      </c>
      <c r="I5" s="1">
        <v>200000</v>
      </c>
      <c r="J5" s="1">
        <v>0</v>
      </c>
      <c r="K5" s="1">
        <v>100000</v>
      </c>
      <c r="L5" s="1">
        <v>300000</v>
      </c>
      <c r="M5" s="1">
        <v>300000</v>
      </c>
      <c r="N5" s="1">
        <v>300000</v>
      </c>
      <c r="O5" s="1">
        <v>1300000</v>
      </c>
      <c r="P5" s="1">
        <v>0</v>
      </c>
      <c r="Q5" s="1">
        <f t="shared" si="0"/>
        <v>6430000</v>
      </c>
      <c r="R5" s="1">
        <f t="shared" si="1"/>
        <v>500000</v>
      </c>
    </row>
    <row r="6" spans="1:18" x14ac:dyDescent="0.3">
      <c r="A6" t="s">
        <v>28</v>
      </c>
      <c r="B6" s="1">
        <v>3000000</v>
      </c>
      <c r="C6" s="1">
        <v>0</v>
      </c>
      <c r="D6" s="1">
        <v>0</v>
      </c>
      <c r="E6" s="1">
        <v>0</v>
      </c>
      <c r="F6" s="1">
        <v>0</v>
      </c>
      <c r="G6" s="1">
        <v>300000</v>
      </c>
      <c r="H6" s="1">
        <v>100000</v>
      </c>
      <c r="I6" s="1">
        <v>200000</v>
      </c>
      <c r="J6" s="1">
        <v>0</v>
      </c>
      <c r="K6" s="1">
        <v>300000</v>
      </c>
      <c r="L6" s="1">
        <v>300000</v>
      </c>
      <c r="M6" s="1">
        <v>300000</v>
      </c>
      <c r="N6" s="1">
        <v>300000</v>
      </c>
      <c r="O6" s="1">
        <v>1200000</v>
      </c>
      <c r="P6" s="1">
        <v>0</v>
      </c>
      <c r="Q6" s="1">
        <f t="shared" si="0"/>
        <v>3000000</v>
      </c>
      <c r="R6" s="1">
        <f t="shared" si="1"/>
        <v>0</v>
      </c>
    </row>
    <row r="7" spans="1:18" x14ac:dyDescent="0.3">
      <c r="A7" t="s">
        <v>29</v>
      </c>
      <c r="B7" s="1">
        <v>6930000</v>
      </c>
      <c r="C7" s="1">
        <v>630000</v>
      </c>
      <c r="D7" s="1">
        <v>2500000</v>
      </c>
      <c r="E7" s="1">
        <v>300000</v>
      </c>
      <c r="F7" s="1">
        <v>100000</v>
      </c>
      <c r="G7" s="1">
        <v>200000</v>
      </c>
      <c r="H7" s="1">
        <v>50000</v>
      </c>
      <c r="I7" s="1">
        <v>100000</v>
      </c>
      <c r="J7" s="1">
        <v>0</v>
      </c>
      <c r="K7" s="1">
        <v>100000</v>
      </c>
      <c r="L7" s="1">
        <v>300000</v>
      </c>
      <c r="M7" s="1">
        <v>0</v>
      </c>
      <c r="N7" s="1">
        <v>0</v>
      </c>
      <c r="O7" s="1">
        <v>1000000</v>
      </c>
      <c r="P7" s="1">
        <v>1100000</v>
      </c>
      <c r="Q7" s="1">
        <f t="shared" si="0"/>
        <v>6380000</v>
      </c>
      <c r="R7" s="1">
        <f t="shared" si="1"/>
        <v>550000</v>
      </c>
    </row>
    <row r="8" spans="1:18" x14ac:dyDescent="0.3">
      <c r="A8" t="s">
        <v>30</v>
      </c>
      <c r="B8" s="1">
        <v>3000000</v>
      </c>
      <c r="C8" s="1">
        <v>0</v>
      </c>
      <c r="D8" s="1">
        <v>0</v>
      </c>
      <c r="E8" s="1">
        <v>0</v>
      </c>
      <c r="F8" s="1">
        <v>0</v>
      </c>
      <c r="G8" s="1">
        <v>200000</v>
      </c>
      <c r="H8" s="1">
        <v>50000</v>
      </c>
      <c r="I8" s="1">
        <v>100000</v>
      </c>
      <c r="J8" s="1">
        <v>0</v>
      </c>
      <c r="K8" s="1">
        <v>300000</v>
      </c>
      <c r="L8" s="1">
        <v>300000</v>
      </c>
      <c r="M8" s="1">
        <v>0</v>
      </c>
      <c r="N8" s="1">
        <v>0</v>
      </c>
      <c r="O8" s="1">
        <v>1200000</v>
      </c>
      <c r="P8" s="1">
        <v>0</v>
      </c>
      <c r="Q8" s="1">
        <f t="shared" si="0"/>
        <v>2150000</v>
      </c>
      <c r="R8" s="1">
        <f t="shared" si="1"/>
        <v>850000</v>
      </c>
    </row>
    <row r="9" spans="1:18" x14ac:dyDescent="0.3">
      <c r="A9" t="s">
        <v>27</v>
      </c>
      <c r="B9" s="1">
        <v>6930000</v>
      </c>
      <c r="C9" s="1">
        <v>630000</v>
      </c>
      <c r="D9" s="1">
        <v>3500000</v>
      </c>
      <c r="E9" s="1">
        <v>610000</v>
      </c>
      <c r="F9" s="1">
        <v>0</v>
      </c>
      <c r="G9" s="1">
        <v>200000</v>
      </c>
      <c r="H9" s="1">
        <v>50000</v>
      </c>
      <c r="I9" s="1">
        <v>100000</v>
      </c>
      <c r="J9" s="1">
        <v>0</v>
      </c>
      <c r="K9" s="1">
        <v>100000</v>
      </c>
      <c r="L9" s="1">
        <v>300000</v>
      </c>
      <c r="M9" s="1">
        <v>0</v>
      </c>
      <c r="N9" s="1">
        <v>0</v>
      </c>
      <c r="O9" s="1">
        <v>900000</v>
      </c>
      <c r="P9" s="1">
        <v>500000</v>
      </c>
      <c r="Q9" s="1">
        <f t="shared" ref="Q9" si="2">SUM(C9:P9)</f>
        <v>6890000</v>
      </c>
      <c r="R9" s="1">
        <f t="shared" ref="R9" si="3" xml:space="preserve"> B9 - Q9</f>
        <v>40000</v>
      </c>
    </row>
    <row r="10" spans="1:18" x14ac:dyDescent="0.3">
      <c r="D10" s="1"/>
    </row>
    <row r="11" spans="1:18" x14ac:dyDescent="0.3">
      <c r="D11" s="1"/>
    </row>
    <row r="12" spans="1:18" x14ac:dyDescent="0.3">
      <c r="D12" s="1"/>
    </row>
    <row r="13" spans="1:18" x14ac:dyDescent="0.3">
      <c r="D13" s="1"/>
    </row>
    <row r="14" spans="1:18" x14ac:dyDescent="0.3">
      <c r="D14" s="1"/>
    </row>
    <row r="15" spans="1:18" x14ac:dyDescent="0.3">
      <c r="D15" s="1"/>
    </row>
    <row r="16" spans="1:18" x14ac:dyDescent="0.3">
      <c r="D16" s="1"/>
    </row>
    <row r="17" spans="3:15" x14ac:dyDescent="0.3">
      <c r="D17" s="1"/>
    </row>
    <row r="18" spans="3:15" x14ac:dyDescent="0.3">
      <c r="C18" s="1"/>
      <c r="D18" s="1"/>
      <c r="O1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F18"/>
  <sheetViews>
    <sheetView tabSelected="1" workbookViewId="0">
      <selection activeCell="E8" sqref="E8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</cols>
  <sheetData>
    <row r="1" spans="2:6" x14ac:dyDescent="0.3">
      <c r="B1" s="39"/>
      <c r="C1" s="39"/>
    </row>
    <row r="2" spans="2:6" x14ac:dyDescent="0.3">
      <c r="B2" s="38" t="s">
        <v>34</v>
      </c>
      <c r="C2" s="38"/>
    </row>
    <row r="3" spans="2:6" x14ac:dyDescent="0.3">
      <c r="B3" s="29" t="s">
        <v>31</v>
      </c>
      <c r="C3" s="29" t="s">
        <v>32</v>
      </c>
    </row>
    <row r="4" spans="2:6" x14ac:dyDescent="0.3">
      <c r="B4" s="28">
        <v>1</v>
      </c>
      <c r="C4" s="32">
        <v>17215</v>
      </c>
    </row>
    <row r="5" spans="2:6" x14ac:dyDescent="0.3">
      <c r="B5" s="28">
        <v>2</v>
      </c>
      <c r="C5" s="32">
        <v>-77107</v>
      </c>
    </row>
    <row r="6" spans="2:6" x14ac:dyDescent="0.3">
      <c r="B6" s="28">
        <v>3</v>
      </c>
      <c r="C6" s="32">
        <v>77453</v>
      </c>
    </row>
    <row r="7" spans="2:6" x14ac:dyDescent="0.3">
      <c r="B7" s="28">
        <v>4</v>
      </c>
      <c r="C7" s="32">
        <v>16450</v>
      </c>
    </row>
    <row r="8" spans="2:6" x14ac:dyDescent="0.3">
      <c r="B8" s="28">
        <v>5</v>
      </c>
      <c r="C8" s="32">
        <v>6818</v>
      </c>
    </row>
    <row r="9" spans="2:6" x14ac:dyDescent="0.3">
      <c r="B9" s="28">
        <v>6</v>
      </c>
      <c r="C9" s="32">
        <v>24585</v>
      </c>
      <c r="F9" s="25"/>
    </row>
    <row r="10" spans="2:6" x14ac:dyDescent="0.3">
      <c r="B10" s="28">
        <v>7</v>
      </c>
      <c r="C10" s="32">
        <v>0</v>
      </c>
    </row>
    <row r="11" spans="2:6" x14ac:dyDescent="0.3">
      <c r="B11" s="28">
        <v>8</v>
      </c>
      <c r="C11" s="32">
        <v>0</v>
      </c>
    </row>
    <row r="12" spans="2:6" x14ac:dyDescent="0.3">
      <c r="B12" s="31">
        <v>9</v>
      </c>
      <c r="C12" s="33">
        <v>0</v>
      </c>
    </row>
    <row r="13" spans="2:6" x14ac:dyDescent="0.3">
      <c r="B13" s="28">
        <v>10</v>
      </c>
      <c r="C13" s="32">
        <v>0</v>
      </c>
    </row>
    <row r="14" spans="2:6" x14ac:dyDescent="0.3">
      <c r="B14" s="29" t="s">
        <v>33</v>
      </c>
      <c r="C14" s="30">
        <f>SUM(C4:C13)</f>
        <v>65414</v>
      </c>
    </row>
    <row r="15" spans="2:6" x14ac:dyDescent="0.3">
      <c r="B15" s="29" t="s">
        <v>35</v>
      </c>
      <c r="C15" s="30">
        <v>1061029</v>
      </c>
    </row>
    <row r="16" spans="2:6" x14ac:dyDescent="0.3">
      <c r="B16" s="34" t="s">
        <v>36</v>
      </c>
      <c r="C16" s="28">
        <f xml:space="preserve">  ROUND( (C14 / C15) * 100, 2 )</f>
        <v>6.17</v>
      </c>
    </row>
    <row r="17" spans="2:3" x14ac:dyDescent="0.3">
      <c r="B17" s="34" t="s">
        <v>37</v>
      </c>
      <c r="C17" s="9">
        <f xml:space="preserve"> C15 + C14</f>
        <v>1126443</v>
      </c>
    </row>
    <row r="18" spans="2:3" x14ac:dyDescent="0.3">
      <c r="B18" s="25"/>
    </row>
  </sheetData>
  <mergeCells count="2">
    <mergeCell ref="B2:C2"/>
    <mergeCell ref="B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시나리오_A</vt:lpstr>
      <vt:lpstr>Sheet1</vt:lpstr>
      <vt:lpstr>생활패턴</vt:lpstr>
      <vt:lpstr>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2022-08-30T00:35:01Z</dcterms:modified>
</cp:coreProperties>
</file>