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FC237604-49D5-4580-8E96-DDF8C2CDB072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C27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<sst xmlns="http://schemas.openxmlformats.org/spreadsheetml/2006/main" count="424" uniqueCount="221">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</sst>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7"/>
      <c r="B1" s="307"/>
      <c r="C1" s="307"/>
      <c r="D1" s="308" t="s">
        <v>84</v>
      </c>
      <c r="E1" s="309"/>
      <c r="F1" s="309"/>
      <c r="G1" s="309"/>
      <c r="H1" s="313" t="s">
        <v>173</v>
      </c>
      <c r="I1" s="313"/>
      <c r="J1" s="310" t="s">
        <v>164</v>
      </c>
      <c r="K1" s="311"/>
      <c r="L1" s="312"/>
      <c r="M1" s="303" t="s">
        <v>165</v>
      </c>
      <c r="N1" s="304"/>
      <c r="O1" s="304"/>
      <c r="P1" s="305"/>
      <c r="Q1" s="301" t="s">
        <v>186</v>
      </c>
      <c r="R1" s="299" t="s">
        <v>176</v>
      </c>
      <c r="S1" s="300" t="s">
        <v>177</v>
      </c>
    </row>
    <row r="2" spans="1:20" ht="33" x14ac:dyDescent="0.3">
      <c r="A2" s="307"/>
      <c r="B2" s="307"/>
      <c r="C2" s="307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1"/>
      <c r="R2" s="299"/>
      <c r="S2" s="300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6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6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6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6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6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6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6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6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6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6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6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6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8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8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8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8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8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8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8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8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8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8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8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8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2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8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8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8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8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8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298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298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2" customFormat="1" x14ac:dyDescent="0.3">
      <c r="B36" s="298"/>
      <c r="C36" s="263">
        <v>9</v>
      </c>
      <c r="D36" s="264">
        <v>0</v>
      </c>
      <c r="E36" s="264">
        <v>0</v>
      </c>
      <c r="F36" s="264">
        <v>0</v>
      </c>
      <c r="G36" s="265">
        <v>0</v>
      </c>
      <c r="H36" s="266">
        <v>0</v>
      </c>
      <c r="I36" s="266">
        <v>70000000</v>
      </c>
      <c r="J36" s="266">
        <v>54000000</v>
      </c>
      <c r="K36" s="267">
        <f xml:space="preserve"> (K35 + G36 + F36) + ((K35 + G36 + F36) * L36 ) - 12500000</f>
        <v>3569426.8568382077</v>
      </c>
      <c r="L36" s="268">
        <v>1.7999999999999999E-2</v>
      </c>
      <c r="M36" s="269">
        <v>0</v>
      </c>
      <c r="N36" s="270">
        <f t="shared" si="4"/>
        <v>7902.7237560815565</v>
      </c>
      <c r="O36" s="271">
        <v>1.7999999999999999E-2</v>
      </c>
      <c r="P36" s="269">
        <f t="shared" si="2"/>
        <v>7902.7237560815565</v>
      </c>
      <c r="Q36" s="272">
        <f t="shared" si="3"/>
        <v>3577329.5805942891</v>
      </c>
      <c r="R36" s="266">
        <f t="shared" si="5"/>
        <v>70000000</v>
      </c>
      <c r="S36" s="266">
        <f t="shared" si="6"/>
        <v>57577329.580594286</v>
      </c>
      <c r="T36" s="273"/>
    </row>
    <row r="37" spans="1:21" s="262" customFormat="1" x14ac:dyDescent="0.3">
      <c r="B37" s="298"/>
      <c r="C37" s="263">
        <v>10</v>
      </c>
      <c r="D37" s="264">
        <v>0</v>
      </c>
      <c r="E37" s="264">
        <v>0</v>
      </c>
      <c r="F37" s="264">
        <v>0</v>
      </c>
      <c r="G37" s="265">
        <v>0</v>
      </c>
      <c r="H37" s="266">
        <v>0</v>
      </c>
      <c r="I37" s="266">
        <v>70000000</v>
      </c>
      <c r="J37" s="266">
        <v>54000000</v>
      </c>
      <c r="K37" s="267">
        <f t="shared" si="1"/>
        <v>3633676.5402612956</v>
      </c>
      <c r="L37" s="268">
        <v>1.7999999999999999E-2</v>
      </c>
      <c r="M37" s="269">
        <v>0</v>
      </c>
      <c r="N37" s="270">
        <f t="shared" si="4"/>
        <v>8044.9727836910242</v>
      </c>
      <c r="O37" s="271">
        <v>1.7999999999999999E-2</v>
      </c>
      <c r="P37" s="269">
        <f t="shared" si="2"/>
        <v>8044.9727836910242</v>
      </c>
      <c r="Q37" s="272">
        <f t="shared" si="3"/>
        <v>3641721.5130449869</v>
      </c>
      <c r="R37" s="266">
        <f t="shared" si="5"/>
        <v>70000000</v>
      </c>
      <c r="S37" s="266">
        <f t="shared" si="6"/>
        <v>57641721.513044983</v>
      </c>
      <c r="T37" s="273"/>
    </row>
    <row r="38" spans="1:21" s="275" customFormat="1" ht="17.25" thickBot="1" x14ac:dyDescent="0.35">
      <c r="B38" s="298"/>
      <c r="C38" s="276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7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8"/>
    </row>
    <row r="39" spans="1:21" s="229" customFormat="1" ht="17.25" thickBot="1" x14ac:dyDescent="0.35">
      <c r="A39" s="217" t="s">
        <v>214</v>
      </c>
      <c r="B39" s="298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192</v>
      </c>
      <c r="U39" s="229" t="s">
        <v>194</v>
      </c>
    </row>
    <row r="40" spans="1:21" s="26" customFormat="1" x14ac:dyDescent="0.3">
      <c r="A40" s="26">
        <v>4</v>
      </c>
      <c r="B40" s="298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298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298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298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298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298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298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195</v>
      </c>
      <c r="B47" s="298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196</v>
      </c>
      <c r="B48" s="298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298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298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298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298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298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298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298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298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298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298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298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298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298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298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298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298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298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298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298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298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298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298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298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298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298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298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298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298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298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298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298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298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298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298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298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298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298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298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298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298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298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298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298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298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298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298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298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298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298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298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298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298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298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298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298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298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298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298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298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298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298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298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298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298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298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298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298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298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298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298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298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298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298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298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298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298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298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298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298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298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298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298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298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298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298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298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298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298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298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298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298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298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298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298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298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298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298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298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298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K19" zoomScale="110" zoomScaleNormal="110" workbookViewId="0">
      <selection activeCell="X28" sqref="X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4" t="s">
        <v>159</v>
      </c>
      <c r="I1" s="314"/>
    </row>
    <row r="2" spans="1:24" s="114" customFormat="1" x14ac:dyDescent="0.3">
      <c r="C2" s="114" t="s">
        <v>178</v>
      </c>
      <c r="D2" s="114" t="s">
        <v>198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215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5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5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5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5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5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5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5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5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5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5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5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5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5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5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5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5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5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5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5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5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5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5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5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213</v>
      </c>
    </row>
    <row r="26" spans="1:27" s="189" customFormat="1" ht="17.25" thickBot="1" x14ac:dyDescent="0.35">
      <c r="A26" s="315"/>
      <c r="B26" s="191" t="s">
        <v>83</v>
      </c>
      <c r="C26" s="192">
        <f xml:space="preserve"> W25 + 7370000 + 10200000 + 60000000 + 1200000 + 300000 +6400000</f>
        <v>87287000</v>
      </c>
      <c r="D26" s="154">
        <v>0</v>
      </c>
      <c r="E26" s="192">
        <v>0</v>
      </c>
      <c r="F26" s="190">
        <v>71000000</v>
      </c>
      <c r="G26" s="192">
        <v>420000</v>
      </c>
      <c r="H26" s="190">
        <v>0</v>
      </c>
      <c r="I26" s="190">
        <v>0</v>
      </c>
      <c r="J26" s="192">
        <v>200000</v>
      </c>
      <c r="K26" s="192">
        <v>100000</v>
      </c>
      <c r="L26" s="190">
        <v>770000</v>
      </c>
      <c r="M26" s="190">
        <v>150000</v>
      </c>
      <c r="N26" s="190">
        <v>250000</v>
      </c>
      <c r="O26" s="192">
        <v>0</v>
      </c>
      <c r="P26" s="190">
        <v>200000</v>
      </c>
      <c r="Q26" s="190">
        <v>400000</v>
      </c>
      <c r="R26" s="190">
        <v>2500000</v>
      </c>
      <c r="S26" s="190">
        <v>1900000</v>
      </c>
      <c r="T26" s="2">
        <v>0</v>
      </c>
      <c r="U26" s="2">
        <v>600000</v>
      </c>
      <c r="V26" s="192">
        <f t="shared" si="0"/>
        <v>78490000</v>
      </c>
      <c r="W26" s="192">
        <f xml:space="preserve"> (C26+D26) - V26</f>
        <v>8797000</v>
      </c>
      <c r="X26" s="261"/>
      <c r="Y26" s="189" t="s">
        <v>193</v>
      </c>
    </row>
    <row r="27" spans="1:27" s="67" customFormat="1" x14ac:dyDescent="0.3">
      <c r="A27" s="315">
        <v>2025</v>
      </c>
      <c r="B27" s="1" t="s">
        <v>72</v>
      </c>
      <c r="C27" s="153">
        <f xml:space="preserve"> W26 + 7590000 +600000</f>
        <v>16987000</v>
      </c>
      <c r="D27" s="154">
        <v>1200000</v>
      </c>
      <c r="E27" s="2">
        <v>2900000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770000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500000</v>
      </c>
      <c r="T27" s="2">
        <v>0</v>
      </c>
      <c r="U27" s="2">
        <v>600000</v>
      </c>
      <c r="V27" s="2">
        <f>SUM(E27:U27)</f>
        <v>8690000</v>
      </c>
      <c r="W27" s="281">
        <f xml:space="preserve"> (C27+D27) - V27</f>
        <v>9497000</v>
      </c>
      <c r="X27" s="230"/>
    </row>
    <row r="28" spans="1:27" x14ac:dyDescent="0.3">
      <c r="A28" s="315"/>
      <c r="B28" s="1" t="s">
        <v>73</v>
      </c>
      <c r="C28" s="153">
        <f xml:space="preserve"> W27 + 7590000 +1400000 +600000</f>
        <v>19087000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5570000</v>
      </c>
      <c r="W28" s="281">
        <f xml:space="preserve"> (C28+D28) - V28</f>
        <v>14717000</v>
      </c>
      <c r="X28" s="204"/>
    </row>
    <row r="29" spans="1:27" x14ac:dyDescent="0.3">
      <c r="A29" s="315"/>
      <c r="B29" s="1" t="s">
        <v>74</v>
      </c>
      <c r="C29" s="153">
        <f xml:space="preserve"> W28 + 7590000+600000</f>
        <v>22907000</v>
      </c>
      <c r="D29" s="154">
        <v>1200000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5570000</v>
      </c>
      <c r="W29" s="281">
        <f t="shared" ref="W29:W92" si="3" xml:space="preserve"> (C29+D29) - V29</f>
        <v>18537000</v>
      </c>
      <c r="X29" s="204"/>
    </row>
    <row r="30" spans="1:27" x14ac:dyDescent="0.3">
      <c r="A30" s="315"/>
      <c r="B30" s="1" t="s">
        <v>75</v>
      </c>
      <c r="C30" s="153">
        <f xml:space="preserve"> W29 + 7590000 +600000</f>
        <v>26727000</v>
      </c>
      <c r="D30" s="154">
        <v>1200000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7070000</v>
      </c>
      <c r="W30" s="281">
        <f t="shared" si="3"/>
        <v>20857000</v>
      </c>
      <c r="X30" s="204"/>
    </row>
    <row r="31" spans="1:27" x14ac:dyDescent="0.3">
      <c r="A31" s="315"/>
      <c r="B31" s="1" t="s">
        <v>76</v>
      </c>
      <c r="C31" s="153">
        <f xml:space="preserve"> W30 + 7590000+600000</f>
        <v>29047000</v>
      </c>
      <c r="D31" s="154">
        <v>1200000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8970000</v>
      </c>
      <c r="W31" s="281">
        <f t="shared" si="3"/>
        <v>21277000</v>
      </c>
      <c r="X31" s="204"/>
    </row>
    <row r="32" spans="1:27" x14ac:dyDescent="0.3">
      <c r="A32" s="315"/>
      <c r="B32" s="1" t="s">
        <v>77</v>
      </c>
      <c r="C32" s="153">
        <f xml:space="preserve"> W31 + 7590000+600000</f>
        <v>29467000</v>
      </c>
      <c r="D32" s="154">
        <v>1200000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5570000</v>
      </c>
      <c r="W32" s="281">
        <f t="shared" si="3"/>
        <v>25097000</v>
      </c>
      <c r="X32" s="204"/>
    </row>
    <row r="33" spans="1:24" x14ac:dyDescent="0.3">
      <c r="A33" s="315"/>
      <c r="B33" s="1" t="s">
        <v>78</v>
      </c>
      <c r="C33" s="153">
        <f xml:space="preserve"> W32 + 7590000+600000</f>
        <v>33287000</v>
      </c>
      <c r="D33" s="154">
        <v>1200000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9470000</v>
      </c>
      <c r="W33" s="281">
        <f t="shared" si="3"/>
        <v>25017000</v>
      </c>
      <c r="X33" s="204"/>
    </row>
    <row r="34" spans="1:24" x14ac:dyDescent="0.3">
      <c r="A34" s="315"/>
      <c r="B34" s="1" t="s">
        <v>79</v>
      </c>
      <c r="C34" s="153">
        <f xml:space="preserve"> W33 + 7590000 +1400000+600000</f>
        <v>34607000</v>
      </c>
      <c r="D34" s="154">
        <v>1200000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5970000</v>
      </c>
      <c r="W34" s="281">
        <f t="shared" si="3"/>
        <v>29837000</v>
      </c>
      <c r="X34" s="204"/>
    </row>
    <row r="35" spans="1:24" s="157" customFormat="1" ht="17.25" customHeight="1" x14ac:dyDescent="0.3">
      <c r="A35" s="315"/>
      <c r="B35" s="157" t="s">
        <v>80</v>
      </c>
      <c r="C35" s="153">
        <f xml:space="preserve"> W34 + 7590000 + 60000000+600000</f>
        <v>98027000</v>
      </c>
      <c r="D35" s="154">
        <v>1200000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65570000</v>
      </c>
      <c r="W35" s="281">
        <f t="shared" si="3"/>
        <v>33657000</v>
      </c>
      <c r="X35" s="205"/>
    </row>
    <row r="36" spans="1:24" s="243" customFormat="1" x14ac:dyDescent="0.3">
      <c r="A36" s="315"/>
      <c r="B36" s="243" t="s">
        <v>81</v>
      </c>
      <c r="C36" s="244">
        <f xml:space="preserve"> W35 + 7590000 + 7000000 + 54000000</f>
        <v>102247000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200000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81470000</v>
      </c>
      <c r="W36" s="281">
        <f t="shared" si="3"/>
        <v>20777000</v>
      </c>
      <c r="X36" s="243" t="s">
        <v>220</v>
      </c>
    </row>
    <row r="37" spans="1:24" x14ac:dyDescent="0.3">
      <c r="A37" s="315"/>
      <c r="B37" s="1" t="s">
        <v>82</v>
      </c>
      <c r="C37" s="153">
        <f xml:space="preserve"> W36 + 7590000</f>
        <v>28367000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200000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6470000</v>
      </c>
      <c r="W37" s="281">
        <f t="shared" si="3"/>
        <v>21897000</v>
      </c>
      <c r="X37" s="1" t="s">
        <v>190</v>
      </c>
    </row>
    <row r="38" spans="1:24" s="248" customFormat="1" ht="17.25" thickBot="1" x14ac:dyDescent="0.35">
      <c r="A38" s="315"/>
      <c r="B38" s="245" t="s">
        <v>83</v>
      </c>
      <c r="C38" s="246">
        <f xml:space="preserve"> W37 + 7590000</f>
        <v>29487000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200000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6270000</v>
      </c>
      <c r="W38" s="281">
        <f t="shared" si="3"/>
        <v>23217000</v>
      </c>
    </row>
    <row r="39" spans="1:24" s="187" customFormat="1" x14ac:dyDescent="0.3">
      <c r="A39" s="315">
        <v>2026</v>
      </c>
      <c r="B39" s="193" t="s">
        <v>72</v>
      </c>
      <c r="C39" s="188">
        <f xml:space="preserve"> W38 + 7700000</f>
        <v>30917000</v>
      </c>
      <c r="D39" s="154">
        <v>0</v>
      </c>
      <c r="E39" s="2">
        <v>2900000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200000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9170000</v>
      </c>
      <c r="W39" s="281">
        <f t="shared" si="3"/>
        <v>21747000</v>
      </c>
    </row>
    <row r="40" spans="1:24" s="77" customFormat="1" x14ac:dyDescent="0.3">
      <c r="A40" s="315"/>
      <c r="B40" s="77" t="s">
        <v>73</v>
      </c>
      <c r="C40" s="155">
        <f xml:space="preserve"> W39 + 7700000 +1400000</f>
        <v>30847000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200000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6670000</v>
      </c>
      <c r="W40" s="281">
        <f t="shared" si="3"/>
        <v>24177000</v>
      </c>
    </row>
    <row r="41" spans="1:24" s="159" customFormat="1" x14ac:dyDescent="0.3">
      <c r="A41" s="315"/>
      <c r="B41" s="159" t="s">
        <v>74</v>
      </c>
      <c r="C41" s="153">
        <f xml:space="preserve"> W40 + 7700000</f>
        <v>31877000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200000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6270000</v>
      </c>
      <c r="W41" s="281">
        <f t="shared" si="3"/>
        <v>25607000</v>
      </c>
    </row>
    <row r="42" spans="1:24" s="159" customFormat="1" x14ac:dyDescent="0.3">
      <c r="A42" s="315"/>
      <c r="B42" s="159" t="s">
        <v>75</v>
      </c>
      <c r="C42" s="153">
        <f xml:space="preserve"> W41 + 7700000</f>
        <v>33307000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200000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7770000</v>
      </c>
      <c r="W42" s="281">
        <f t="shared" si="3"/>
        <v>25537000</v>
      </c>
    </row>
    <row r="43" spans="1:24" s="159" customFormat="1" x14ac:dyDescent="0.3">
      <c r="A43" s="315"/>
      <c r="B43" s="159" t="s">
        <v>76</v>
      </c>
      <c r="C43" s="153">
        <f xml:space="preserve"> W42 + 7700000</f>
        <v>33237000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200000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9670000</v>
      </c>
      <c r="W43" s="281">
        <f t="shared" si="3"/>
        <v>23567000</v>
      </c>
    </row>
    <row r="44" spans="1:24" s="159" customFormat="1" x14ac:dyDescent="0.3">
      <c r="A44" s="315"/>
      <c r="B44" s="159" t="s">
        <v>77</v>
      </c>
      <c r="C44" s="153">
        <f xml:space="preserve"> W43 + 7700000</f>
        <v>31267000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200000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6270000</v>
      </c>
      <c r="W44" s="281">
        <f t="shared" si="3"/>
        <v>24997000</v>
      </c>
    </row>
    <row r="45" spans="1:24" s="159" customFormat="1" x14ac:dyDescent="0.3">
      <c r="A45" s="315"/>
      <c r="B45" s="159" t="s">
        <v>78</v>
      </c>
      <c r="C45" s="153">
        <f xml:space="preserve"> W44 + 7700000</f>
        <v>32697000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200000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10170000</v>
      </c>
      <c r="W45" s="281">
        <f t="shared" si="3"/>
        <v>22527000</v>
      </c>
    </row>
    <row r="46" spans="1:24" s="159" customFormat="1" x14ac:dyDescent="0.3">
      <c r="A46" s="315"/>
      <c r="B46" s="159" t="s">
        <v>79</v>
      </c>
      <c r="C46" s="153">
        <f xml:space="preserve"> W45 + 7700000 +1400000</f>
        <v>31627000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200000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6670000</v>
      </c>
      <c r="W46" s="281">
        <f t="shared" si="3"/>
        <v>24957000</v>
      </c>
    </row>
    <row r="47" spans="1:24" s="159" customFormat="1" x14ac:dyDescent="0.3">
      <c r="A47" s="315"/>
      <c r="B47" s="159" t="s">
        <v>80</v>
      </c>
      <c r="C47" s="153">
        <f xml:space="preserve"> W46 + 7700000</f>
        <v>32657000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200000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6270000</v>
      </c>
      <c r="W47" s="281">
        <f t="shared" si="3"/>
        <v>26387000</v>
      </c>
    </row>
    <row r="48" spans="1:24" s="159" customFormat="1" x14ac:dyDescent="0.3">
      <c r="A48" s="315"/>
      <c r="B48" s="159" t="s">
        <v>81</v>
      </c>
      <c r="C48" s="153">
        <f xml:space="preserve"> W47 + 7700000</f>
        <v>34087000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200000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7770000</v>
      </c>
      <c r="W48" s="281">
        <f t="shared" si="3"/>
        <v>26317000</v>
      </c>
    </row>
    <row r="49" spans="1:24" s="159" customFormat="1" x14ac:dyDescent="0.3">
      <c r="A49" s="315"/>
      <c r="B49" s="159" t="s">
        <v>82</v>
      </c>
      <c r="C49" s="153">
        <f xml:space="preserve"> W48 + 7700000</f>
        <v>34017000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200000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6470000</v>
      </c>
      <c r="W49" s="281">
        <f t="shared" si="3"/>
        <v>27547000</v>
      </c>
    </row>
    <row r="50" spans="1:24" s="189" customFormat="1" ht="17.25" thickBot="1" x14ac:dyDescent="0.35">
      <c r="A50" s="315"/>
      <c r="B50" s="191" t="s">
        <v>83</v>
      </c>
      <c r="C50" s="190">
        <f xml:space="preserve"> W49 + 7700000</f>
        <v>35247000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200000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6270000</v>
      </c>
      <c r="W50" s="281">
        <f t="shared" si="3"/>
        <v>28977000</v>
      </c>
      <c r="X50" s="159"/>
    </row>
    <row r="51" spans="1:24" s="187" customFormat="1" x14ac:dyDescent="0.3">
      <c r="A51" s="316">
        <v>2027</v>
      </c>
      <c r="B51" s="193" t="s">
        <v>72</v>
      </c>
      <c r="C51" s="188">
        <f xml:space="preserve"> W50 + 7700000</f>
        <v>36677000</v>
      </c>
      <c r="D51" s="154">
        <v>0</v>
      </c>
      <c r="E51" s="2">
        <v>2900000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200000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9170000</v>
      </c>
      <c r="W51" s="281">
        <f t="shared" si="3"/>
        <v>27507000</v>
      </c>
    </row>
    <row r="52" spans="1:24" s="159" customFormat="1" x14ac:dyDescent="0.3">
      <c r="A52" s="316"/>
      <c r="B52" s="159" t="s">
        <v>73</v>
      </c>
      <c r="C52" s="155">
        <f xml:space="preserve"> W51 + 7700000 +1400000</f>
        <v>36607000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200000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6670000</v>
      </c>
      <c r="W52" s="281">
        <f t="shared" si="3"/>
        <v>29937000</v>
      </c>
    </row>
    <row r="53" spans="1:24" s="159" customFormat="1" x14ac:dyDescent="0.3">
      <c r="A53" s="316"/>
      <c r="B53" s="159" t="s">
        <v>74</v>
      </c>
      <c r="C53" s="153">
        <f xml:space="preserve"> W52 + 7700000</f>
        <v>37637000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200000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6270000</v>
      </c>
      <c r="W53" s="281">
        <f t="shared" si="3"/>
        <v>31367000</v>
      </c>
    </row>
    <row r="54" spans="1:24" s="159" customFormat="1" x14ac:dyDescent="0.3">
      <c r="A54" s="316"/>
      <c r="B54" s="159" t="s">
        <v>75</v>
      </c>
      <c r="C54" s="153">
        <f xml:space="preserve"> W53 + 7700000</f>
        <v>39067000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200000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7770000</v>
      </c>
      <c r="W54" s="281">
        <f t="shared" si="3"/>
        <v>31297000</v>
      </c>
    </row>
    <row r="55" spans="1:24" s="159" customFormat="1" x14ac:dyDescent="0.3">
      <c r="A55" s="316"/>
      <c r="B55" s="159" t="s">
        <v>76</v>
      </c>
      <c r="C55" s="153">
        <f xml:space="preserve"> W54 + 7700000</f>
        <v>38997000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200000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9670000</v>
      </c>
      <c r="W55" s="281">
        <f t="shared" si="3"/>
        <v>29327000</v>
      </c>
    </row>
    <row r="56" spans="1:24" s="159" customFormat="1" x14ac:dyDescent="0.3">
      <c r="A56" s="316"/>
      <c r="B56" s="159" t="s">
        <v>77</v>
      </c>
      <c r="C56" s="153">
        <f xml:space="preserve"> W55 + 7700000</f>
        <v>37027000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200000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6270000</v>
      </c>
      <c r="W56" s="281">
        <f t="shared" si="3"/>
        <v>30757000</v>
      </c>
    </row>
    <row r="57" spans="1:24" s="159" customFormat="1" x14ac:dyDescent="0.3">
      <c r="A57" s="316"/>
      <c r="B57" s="159" t="s">
        <v>78</v>
      </c>
      <c r="C57" s="153">
        <f xml:space="preserve"> W56 + 7700000</f>
        <v>38457000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200000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10170000</v>
      </c>
      <c r="W57" s="281">
        <f t="shared" si="3"/>
        <v>28287000</v>
      </c>
    </row>
    <row r="58" spans="1:24" s="159" customFormat="1" x14ac:dyDescent="0.3">
      <c r="A58" s="316"/>
      <c r="B58" s="159" t="s">
        <v>79</v>
      </c>
      <c r="C58" s="153">
        <f xml:space="preserve"> W57 + 7700000 +1400000</f>
        <v>37387000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200000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6670000</v>
      </c>
      <c r="W58" s="281">
        <f t="shared" si="3"/>
        <v>30717000</v>
      </c>
    </row>
    <row r="59" spans="1:24" s="159" customFormat="1" x14ac:dyDescent="0.3">
      <c r="A59" s="316"/>
      <c r="B59" s="159" t="s">
        <v>80</v>
      </c>
      <c r="C59" s="153">
        <f xml:space="preserve"> W58 + 7700000</f>
        <v>38417000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200000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6270000</v>
      </c>
      <c r="W59" s="281">
        <f t="shared" si="3"/>
        <v>32147000</v>
      </c>
    </row>
    <row r="60" spans="1:24" s="159" customFormat="1" x14ac:dyDescent="0.3">
      <c r="A60" s="316"/>
      <c r="B60" s="159" t="s">
        <v>81</v>
      </c>
      <c r="C60" s="153">
        <f xml:space="preserve"> W59 + 7700000</f>
        <v>39847000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200000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7770000</v>
      </c>
      <c r="W60" s="281">
        <f t="shared" si="3"/>
        <v>32077000</v>
      </c>
    </row>
    <row r="61" spans="1:24" s="159" customFormat="1" x14ac:dyDescent="0.3">
      <c r="A61" s="316"/>
      <c r="B61" s="159" t="s">
        <v>82</v>
      </c>
      <c r="C61" s="153">
        <f xml:space="preserve"> W60 + 7700000</f>
        <v>39777000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200000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6470000</v>
      </c>
      <c r="W61" s="281">
        <f t="shared" si="3"/>
        <v>33307000</v>
      </c>
    </row>
    <row r="62" spans="1:24" s="242" customFormat="1" x14ac:dyDescent="0.3">
      <c r="A62" s="316"/>
      <c r="B62" s="242" t="s">
        <v>83</v>
      </c>
      <c r="C62" s="190">
        <f xml:space="preserve"> W61 + 7700000</f>
        <v>41007000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200000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6270000</v>
      </c>
      <c r="W62" s="281">
        <f t="shared" si="3"/>
        <v>34737000</v>
      </c>
    </row>
    <row r="63" spans="1:24" s="159" customFormat="1" x14ac:dyDescent="0.3">
      <c r="A63" s="316">
        <v>2028</v>
      </c>
      <c r="B63" s="159" t="s">
        <v>72</v>
      </c>
      <c r="C63" s="188">
        <f xml:space="preserve"> W62 + 7700000</f>
        <v>42437000</v>
      </c>
      <c r="D63" s="154">
        <v>0</v>
      </c>
      <c r="E63" s="2">
        <v>2900000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200000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9170000</v>
      </c>
      <c r="W63" s="281">
        <f t="shared" si="3"/>
        <v>33267000</v>
      </c>
    </row>
    <row r="64" spans="1:24" s="159" customFormat="1" x14ac:dyDescent="0.3">
      <c r="A64" s="316"/>
      <c r="B64" s="159" t="s">
        <v>73</v>
      </c>
      <c r="C64" s="155">
        <f xml:space="preserve"> W63 + 7700000 +1400000</f>
        <v>42367000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200000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6670000</v>
      </c>
      <c r="W64" s="281">
        <f t="shared" si="3"/>
        <v>35697000</v>
      </c>
    </row>
    <row r="65" spans="1:23" s="159" customFormat="1" x14ac:dyDescent="0.3">
      <c r="A65" s="316"/>
      <c r="B65" s="159" t="s">
        <v>74</v>
      </c>
      <c r="C65" s="153">
        <f xml:space="preserve"> W64 + 7700000</f>
        <v>43397000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200000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6270000</v>
      </c>
      <c r="W65" s="281">
        <f t="shared" si="3"/>
        <v>37127000</v>
      </c>
    </row>
    <row r="66" spans="1:23" s="159" customFormat="1" x14ac:dyDescent="0.3">
      <c r="A66" s="316"/>
      <c r="B66" s="159" t="s">
        <v>75</v>
      </c>
      <c r="C66" s="153">
        <f xml:space="preserve"> W65 + 7700000</f>
        <v>44827000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200000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7770000</v>
      </c>
      <c r="W66" s="281">
        <f t="shared" si="3"/>
        <v>37057000</v>
      </c>
    </row>
    <row r="67" spans="1:23" s="159" customFormat="1" x14ac:dyDescent="0.3">
      <c r="A67" s="316"/>
      <c r="B67" s="159" t="s">
        <v>76</v>
      </c>
      <c r="C67" s="153">
        <f xml:space="preserve"> W66 + 7700000</f>
        <v>44757000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200000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9670000</v>
      </c>
      <c r="W67" s="281">
        <f t="shared" si="3"/>
        <v>35087000</v>
      </c>
    </row>
    <row r="68" spans="1:23" s="159" customFormat="1" x14ac:dyDescent="0.3">
      <c r="A68" s="316"/>
      <c r="B68" s="159" t="s">
        <v>77</v>
      </c>
      <c r="C68" s="153">
        <f xml:space="preserve"> W67 + 7700000</f>
        <v>42787000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200000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6270000</v>
      </c>
      <c r="W68" s="281">
        <f t="shared" si="3"/>
        <v>36517000</v>
      </c>
    </row>
    <row r="69" spans="1:23" s="159" customFormat="1" x14ac:dyDescent="0.3">
      <c r="A69" s="316"/>
      <c r="B69" s="159" t="s">
        <v>78</v>
      </c>
      <c r="C69" s="153">
        <f xml:space="preserve"> W68 + 7700000</f>
        <v>44217000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200000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10170000</v>
      </c>
      <c r="W69" s="281">
        <f t="shared" si="3"/>
        <v>34047000</v>
      </c>
    </row>
    <row r="70" spans="1:23" s="159" customFormat="1" x14ac:dyDescent="0.3">
      <c r="A70" s="316"/>
      <c r="B70" s="159" t="s">
        <v>79</v>
      </c>
      <c r="C70" s="153">
        <f xml:space="preserve"> W69 + 7700000 +1400000</f>
        <v>43147000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200000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6670000</v>
      </c>
      <c r="W70" s="281">
        <f t="shared" si="3"/>
        <v>36477000</v>
      </c>
    </row>
    <row r="71" spans="1:23" s="159" customFormat="1" x14ac:dyDescent="0.3">
      <c r="A71" s="316"/>
      <c r="B71" s="159" t="s">
        <v>80</v>
      </c>
      <c r="C71" s="153">
        <f xml:space="preserve"> W70 + 7700000</f>
        <v>44177000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200000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6270000</v>
      </c>
      <c r="W71" s="281">
        <f t="shared" si="3"/>
        <v>37907000</v>
      </c>
    </row>
    <row r="72" spans="1:23" s="159" customFormat="1" x14ac:dyDescent="0.3">
      <c r="A72" s="316"/>
      <c r="B72" s="159" t="s">
        <v>81</v>
      </c>
      <c r="C72" s="153">
        <f xml:space="preserve"> W71 + 7700000</f>
        <v>45607000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200000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7770000</v>
      </c>
      <c r="W72" s="281">
        <f t="shared" si="3"/>
        <v>37837000</v>
      </c>
    </row>
    <row r="73" spans="1:23" s="159" customFormat="1" x14ac:dyDescent="0.3">
      <c r="A73" s="316"/>
      <c r="B73" s="159" t="s">
        <v>82</v>
      </c>
      <c r="C73" s="153">
        <f xml:space="preserve"> W72 + 7700000</f>
        <v>45537000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200000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6470000</v>
      </c>
      <c r="W73" s="281">
        <f t="shared" si="3"/>
        <v>39067000</v>
      </c>
    </row>
    <row r="74" spans="1:23" s="242" customFormat="1" x14ac:dyDescent="0.3">
      <c r="A74" s="316"/>
      <c r="B74" s="242" t="s">
        <v>83</v>
      </c>
      <c r="C74" s="190">
        <f xml:space="preserve"> W73 + 7700000</f>
        <v>46767000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200000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6270000</v>
      </c>
      <c r="W74" s="281">
        <f t="shared" si="3"/>
        <v>40497000</v>
      </c>
    </row>
    <row r="75" spans="1:23" s="159" customFormat="1" x14ac:dyDescent="0.3">
      <c r="A75" s="316">
        <v>2029</v>
      </c>
      <c r="B75" s="159" t="s">
        <v>72</v>
      </c>
      <c r="C75" s="188">
        <f xml:space="preserve"> W74 + 7700000</f>
        <v>48197000</v>
      </c>
      <c r="D75" s="154">
        <v>0</v>
      </c>
      <c r="E75" s="2">
        <v>2900000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200000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9170000</v>
      </c>
      <c r="W75" s="281">
        <f t="shared" si="3"/>
        <v>39027000</v>
      </c>
    </row>
    <row r="76" spans="1:23" s="159" customFormat="1" x14ac:dyDescent="0.3">
      <c r="A76" s="316"/>
      <c r="B76" s="159" t="s">
        <v>73</v>
      </c>
      <c r="C76" s="155">
        <f xml:space="preserve"> W75 + 7700000 +1400000</f>
        <v>48127000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200000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6670000</v>
      </c>
      <c r="W76" s="281">
        <f t="shared" si="3"/>
        <v>41457000</v>
      </c>
    </row>
    <row r="77" spans="1:23" s="159" customFormat="1" x14ac:dyDescent="0.3">
      <c r="A77" s="316"/>
      <c r="B77" s="159" t="s">
        <v>74</v>
      </c>
      <c r="C77" s="153">
        <f xml:space="preserve"> W76 + 7700000</f>
        <v>49157000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200000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6270000</v>
      </c>
      <c r="W77" s="281">
        <f t="shared" si="3"/>
        <v>42887000</v>
      </c>
    </row>
    <row r="78" spans="1:23" s="159" customFormat="1" x14ac:dyDescent="0.3">
      <c r="A78" s="316"/>
      <c r="B78" s="159" t="s">
        <v>75</v>
      </c>
      <c r="C78" s="153">
        <f xml:space="preserve"> W77 + 7700000</f>
        <v>50587000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200000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7770000</v>
      </c>
      <c r="W78" s="281">
        <f t="shared" si="3"/>
        <v>42817000</v>
      </c>
    </row>
    <row r="79" spans="1:23" s="159" customFormat="1" x14ac:dyDescent="0.3">
      <c r="A79" s="316"/>
      <c r="B79" s="159" t="s">
        <v>76</v>
      </c>
      <c r="C79" s="153">
        <f xml:space="preserve"> W78 + 7700000</f>
        <v>50517000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200000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9670000</v>
      </c>
      <c r="W79" s="281">
        <f t="shared" si="3"/>
        <v>40847000</v>
      </c>
    </row>
    <row r="80" spans="1:23" s="159" customFormat="1" x14ac:dyDescent="0.3">
      <c r="A80" s="316"/>
      <c r="B80" s="159" t="s">
        <v>77</v>
      </c>
      <c r="C80" s="153">
        <f xml:space="preserve"> W79 + 7700000</f>
        <v>48547000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200000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6270000</v>
      </c>
      <c r="W80" s="281">
        <f t="shared" si="3"/>
        <v>42277000</v>
      </c>
    </row>
    <row r="81" spans="1:23" s="159" customFormat="1" x14ac:dyDescent="0.3">
      <c r="A81" s="316"/>
      <c r="B81" s="159" t="s">
        <v>78</v>
      </c>
      <c r="C81" s="153">
        <f xml:space="preserve"> W80 + 7700000</f>
        <v>49977000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200000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10170000</v>
      </c>
      <c r="W81" s="281">
        <f t="shared" si="3"/>
        <v>39807000</v>
      </c>
    </row>
    <row r="82" spans="1:23" s="159" customFormat="1" x14ac:dyDescent="0.3">
      <c r="A82" s="316"/>
      <c r="B82" s="159" t="s">
        <v>79</v>
      </c>
      <c r="C82" s="153">
        <f xml:space="preserve"> W81 + 7700000 +1400000</f>
        <v>48907000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200000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6670000</v>
      </c>
      <c r="W82" s="281">
        <f t="shared" si="3"/>
        <v>42237000</v>
      </c>
    </row>
    <row r="83" spans="1:23" s="159" customFormat="1" x14ac:dyDescent="0.3">
      <c r="A83" s="316"/>
      <c r="B83" s="159" t="s">
        <v>80</v>
      </c>
      <c r="C83" s="153">
        <f xml:space="preserve"> W82 + 7700000</f>
        <v>49937000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200000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6270000</v>
      </c>
      <c r="W83" s="281">
        <f t="shared" si="3"/>
        <v>43667000</v>
      </c>
    </row>
    <row r="84" spans="1:23" s="159" customFormat="1" x14ac:dyDescent="0.3">
      <c r="A84" s="316"/>
      <c r="B84" s="159" t="s">
        <v>81</v>
      </c>
      <c r="C84" s="153">
        <f xml:space="preserve"> W83 + 7700000</f>
        <v>51367000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200000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7770000</v>
      </c>
      <c r="W84" s="281">
        <f t="shared" si="3"/>
        <v>43597000</v>
      </c>
    </row>
    <row r="85" spans="1:23" s="159" customFormat="1" x14ac:dyDescent="0.3">
      <c r="A85" s="316"/>
      <c r="B85" s="159" t="s">
        <v>82</v>
      </c>
      <c r="C85" s="153">
        <f xml:space="preserve"> W84 + 7700000</f>
        <v>51297000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200000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6470000</v>
      </c>
      <c r="W85" s="281">
        <f t="shared" si="3"/>
        <v>44827000</v>
      </c>
    </row>
    <row r="86" spans="1:23" s="242" customFormat="1" x14ac:dyDescent="0.3">
      <c r="A86" s="316"/>
      <c r="B86" s="242" t="s">
        <v>83</v>
      </c>
      <c r="C86" s="190">
        <f xml:space="preserve"> W85 + 7700000</f>
        <v>52527000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200000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6270000</v>
      </c>
      <c r="W86" s="281">
        <f t="shared" si="3"/>
        <v>46257000</v>
      </c>
    </row>
    <row r="87" spans="1:23" s="159" customFormat="1" x14ac:dyDescent="0.3">
      <c r="A87" s="316">
        <v>2030</v>
      </c>
      <c r="B87" s="159" t="s">
        <v>72</v>
      </c>
      <c r="C87" s="188">
        <f xml:space="preserve"> W86 + 7700000</f>
        <v>53957000</v>
      </c>
      <c r="D87" s="154">
        <v>0</v>
      </c>
      <c r="E87" s="2">
        <v>2900000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200000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9170000</v>
      </c>
      <c r="W87" s="281">
        <f t="shared" si="3"/>
        <v>44787000</v>
      </c>
    </row>
    <row r="88" spans="1:23" s="159" customFormat="1" x14ac:dyDescent="0.3">
      <c r="A88" s="316"/>
      <c r="B88" s="159" t="s">
        <v>73</v>
      </c>
      <c r="C88" s="155">
        <f xml:space="preserve"> W87 + 7700000 +1400000</f>
        <v>53887000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200000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6670000</v>
      </c>
      <c r="W88" s="281">
        <f t="shared" si="3"/>
        <v>47217000</v>
      </c>
    </row>
    <row r="89" spans="1:23" s="159" customFormat="1" x14ac:dyDescent="0.3">
      <c r="A89" s="316"/>
      <c r="B89" s="159" t="s">
        <v>74</v>
      </c>
      <c r="C89" s="153">
        <f xml:space="preserve"> W88 + 7700000</f>
        <v>54917000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200000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6270000</v>
      </c>
      <c r="W89" s="281">
        <f t="shared" si="3"/>
        <v>48647000</v>
      </c>
    </row>
    <row r="90" spans="1:23" s="159" customFormat="1" x14ac:dyDescent="0.3">
      <c r="A90" s="316"/>
      <c r="B90" s="159" t="s">
        <v>75</v>
      </c>
      <c r="C90" s="153">
        <f xml:space="preserve"> W89 + 7700000</f>
        <v>56347000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200000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7770000</v>
      </c>
      <c r="W90" s="281">
        <f t="shared" si="3"/>
        <v>48577000</v>
      </c>
    </row>
    <row r="91" spans="1:23" s="159" customFormat="1" x14ac:dyDescent="0.3">
      <c r="A91" s="316"/>
      <c r="B91" s="159" t="s">
        <v>76</v>
      </c>
      <c r="C91" s="153">
        <f xml:space="preserve"> W90 + 7700000</f>
        <v>56277000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200000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9670000</v>
      </c>
      <c r="W91" s="281">
        <f t="shared" si="3"/>
        <v>46607000</v>
      </c>
    </row>
    <row r="92" spans="1:23" s="159" customFormat="1" x14ac:dyDescent="0.3">
      <c r="A92" s="316"/>
      <c r="B92" s="159" t="s">
        <v>77</v>
      </c>
      <c r="C92" s="153">
        <f xml:space="preserve"> W91 + 7700000</f>
        <v>54307000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200000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6270000</v>
      </c>
      <c r="W92" s="281">
        <f t="shared" si="3"/>
        <v>48037000</v>
      </c>
    </row>
    <row r="93" spans="1:23" s="159" customFormat="1" x14ac:dyDescent="0.3">
      <c r="A93" s="316"/>
      <c r="B93" s="159" t="s">
        <v>78</v>
      </c>
      <c r="C93" s="153">
        <f xml:space="preserve"> W92 + 7700000</f>
        <v>55737000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200000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10170000</v>
      </c>
      <c r="W93" s="281">
        <f t="shared" ref="W93:W122" si="6" xml:space="preserve"> (C93+D93) - V93</f>
        <v>45567000</v>
      </c>
    </row>
    <row r="94" spans="1:23" s="159" customFormat="1" x14ac:dyDescent="0.3">
      <c r="A94" s="316"/>
      <c r="B94" s="159" t="s">
        <v>79</v>
      </c>
      <c r="C94" s="153">
        <f xml:space="preserve"> W93 + 7700000 +1400000</f>
        <v>54667000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200000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6670000</v>
      </c>
      <c r="W94" s="281">
        <f t="shared" si="6"/>
        <v>47997000</v>
      </c>
    </row>
    <row r="95" spans="1:23" s="159" customFormat="1" x14ac:dyDescent="0.3">
      <c r="A95" s="316"/>
      <c r="B95" s="159" t="s">
        <v>80</v>
      </c>
      <c r="C95" s="153">
        <f xml:space="preserve"> W94 + 7700000</f>
        <v>55697000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200000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6270000</v>
      </c>
      <c r="W95" s="281">
        <f t="shared" si="6"/>
        <v>49427000</v>
      </c>
    </row>
    <row r="96" spans="1:23" s="159" customFormat="1" x14ac:dyDescent="0.3">
      <c r="A96" s="316"/>
      <c r="B96" s="159" t="s">
        <v>81</v>
      </c>
      <c r="C96" s="153">
        <f xml:space="preserve"> W95 + 7700000</f>
        <v>57127000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200000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7770000</v>
      </c>
      <c r="W96" s="281">
        <f t="shared" si="6"/>
        <v>49357000</v>
      </c>
    </row>
    <row r="97" spans="1:23" s="159" customFormat="1" x14ac:dyDescent="0.3">
      <c r="A97" s="316"/>
      <c r="B97" s="159" t="s">
        <v>82</v>
      </c>
      <c r="C97" s="153">
        <f xml:space="preserve"> W96 + 7700000</f>
        <v>57057000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200000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6470000</v>
      </c>
      <c r="W97" s="281">
        <f t="shared" si="6"/>
        <v>50587000</v>
      </c>
    </row>
    <row r="98" spans="1:23" s="242" customFormat="1" x14ac:dyDescent="0.3">
      <c r="A98" s="316"/>
      <c r="B98" s="242" t="s">
        <v>83</v>
      </c>
      <c r="C98" s="190">
        <f xml:space="preserve"> W97 + 7700000</f>
        <v>58287000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200000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6270000</v>
      </c>
      <c r="W98" s="281">
        <f t="shared" si="6"/>
        <v>52017000</v>
      </c>
    </row>
    <row r="99" spans="1:23" s="159" customFormat="1" x14ac:dyDescent="0.3">
      <c r="A99" s="316">
        <v>2031</v>
      </c>
      <c r="B99" s="159" t="s">
        <v>72</v>
      </c>
      <c r="C99" s="188">
        <f xml:space="preserve"> W98 + 7700000</f>
        <v>59717000</v>
      </c>
      <c r="D99" s="154">
        <v>0</v>
      </c>
      <c r="E99" s="2">
        <v>2900000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200000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9170000</v>
      </c>
      <c r="W99" s="281">
        <f t="shared" si="6"/>
        <v>50547000</v>
      </c>
    </row>
    <row r="100" spans="1:23" s="159" customFormat="1" x14ac:dyDescent="0.3">
      <c r="A100" s="316"/>
      <c r="B100" s="159" t="s">
        <v>73</v>
      </c>
      <c r="C100" s="155">
        <f xml:space="preserve"> W99 + 7700000 +1400000</f>
        <v>59647000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200000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6670000</v>
      </c>
      <c r="W100" s="281">
        <f t="shared" si="6"/>
        <v>52977000</v>
      </c>
    </row>
    <row r="101" spans="1:23" s="159" customFormat="1" x14ac:dyDescent="0.3">
      <c r="A101" s="316"/>
      <c r="B101" s="159" t="s">
        <v>74</v>
      </c>
      <c r="C101" s="153">
        <f xml:space="preserve"> W100 + 7700000</f>
        <v>60677000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200000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6270000</v>
      </c>
      <c r="W101" s="281">
        <f t="shared" si="6"/>
        <v>54407000</v>
      </c>
    </row>
    <row r="102" spans="1:23" s="159" customFormat="1" x14ac:dyDescent="0.3">
      <c r="A102" s="316"/>
      <c r="B102" s="159" t="s">
        <v>75</v>
      </c>
      <c r="C102" s="153">
        <f xml:space="preserve"> W101 + 7700000</f>
        <v>62107000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200000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7770000</v>
      </c>
      <c r="W102" s="281">
        <f t="shared" si="6"/>
        <v>54337000</v>
      </c>
    </row>
    <row r="103" spans="1:23" s="159" customFormat="1" x14ac:dyDescent="0.3">
      <c r="A103" s="316"/>
      <c r="B103" s="159" t="s">
        <v>76</v>
      </c>
      <c r="C103" s="153">
        <f xml:space="preserve"> W102 + 7700000</f>
        <v>62037000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200000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9670000</v>
      </c>
      <c r="W103" s="281">
        <f t="shared" si="6"/>
        <v>52367000</v>
      </c>
    </row>
    <row r="104" spans="1:23" s="159" customFormat="1" x14ac:dyDescent="0.3">
      <c r="A104" s="316"/>
      <c r="B104" s="159" t="s">
        <v>77</v>
      </c>
      <c r="C104" s="153">
        <f xml:space="preserve"> W103 + 7700000</f>
        <v>60067000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200000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6270000</v>
      </c>
      <c r="W104" s="281">
        <f t="shared" si="6"/>
        <v>53797000</v>
      </c>
    </row>
    <row r="105" spans="1:23" s="159" customFormat="1" x14ac:dyDescent="0.3">
      <c r="A105" s="316"/>
      <c r="B105" s="159" t="s">
        <v>78</v>
      </c>
      <c r="C105" s="153">
        <f xml:space="preserve"> W104 + 7700000</f>
        <v>61497000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200000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10170000</v>
      </c>
      <c r="W105" s="281">
        <f t="shared" si="6"/>
        <v>51327000</v>
      </c>
    </row>
    <row r="106" spans="1:23" s="159" customFormat="1" x14ac:dyDescent="0.3">
      <c r="A106" s="316"/>
      <c r="B106" s="159" t="s">
        <v>79</v>
      </c>
      <c r="C106" s="153">
        <f xml:space="preserve"> W105 + 7700000 +1400000</f>
        <v>60427000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200000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6670000</v>
      </c>
      <c r="W106" s="281">
        <f t="shared" si="6"/>
        <v>53757000</v>
      </c>
    </row>
    <row r="107" spans="1:23" s="159" customFormat="1" x14ac:dyDescent="0.3">
      <c r="A107" s="316"/>
      <c r="B107" s="159" t="s">
        <v>80</v>
      </c>
      <c r="C107" s="153">
        <f xml:space="preserve"> W106 + 7700000</f>
        <v>61457000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200000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6270000</v>
      </c>
      <c r="W107" s="281">
        <f t="shared" si="6"/>
        <v>55187000</v>
      </c>
    </row>
    <row r="108" spans="1:23" s="159" customFormat="1" x14ac:dyDescent="0.3">
      <c r="A108" s="316"/>
      <c r="B108" s="159" t="s">
        <v>81</v>
      </c>
      <c r="C108" s="153">
        <f xml:space="preserve"> W107 + 7700000</f>
        <v>62887000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200000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7770000</v>
      </c>
      <c r="W108" s="281">
        <f t="shared" si="6"/>
        <v>55117000</v>
      </c>
    </row>
    <row r="109" spans="1:23" s="159" customFormat="1" x14ac:dyDescent="0.3">
      <c r="A109" s="316"/>
      <c r="B109" s="159" t="s">
        <v>82</v>
      </c>
      <c r="C109" s="153">
        <f xml:space="preserve"> W108 + 7700000</f>
        <v>62817000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200000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6470000</v>
      </c>
      <c r="W109" s="281">
        <f t="shared" si="6"/>
        <v>56347000</v>
      </c>
    </row>
    <row r="110" spans="1:23" s="242" customFormat="1" x14ac:dyDescent="0.3">
      <c r="A110" s="316"/>
      <c r="B110" s="242" t="s">
        <v>83</v>
      </c>
      <c r="C110" s="190">
        <f xml:space="preserve"> W109 + 7700000</f>
        <v>64047000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200000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6270000</v>
      </c>
      <c r="W110" s="281">
        <f t="shared" si="6"/>
        <v>57777000</v>
      </c>
    </row>
    <row r="111" spans="1:23" s="159" customFormat="1" x14ac:dyDescent="0.3">
      <c r="A111" s="316">
        <v>2032</v>
      </c>
      <c r="B111" s="159" t="s">
        <v>72</v>
      </c>
      <c r="C111" s="188">
        <f xml:space="preserve"> W110 + 7700000</f>
        <v>65477000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200000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9170000</v>
      </c>
      <c r="W111" s="281">
        <f t="shared" si="6"/>
        <v>56307000</v>
      </c>
    </row>
    <row r="112" spans="1:23" s="159" customFormat="1" x14ac:dyDescent="0.3">
      <c r="A112" s="316"/>
      <c r="B112" s="159" t="s">
        <v>73</v>
      </c>
      <c r="C112" s="155">
        <f xml:space="preserve"> W111 + 7700000 +1400000</f>
        <v>65407000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200000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6670000</v>
      </c>
      <c r="W112" s="281">
        <f t="shared" si="6"/>
        <v>58737000</v>
      </c>
    </row>
    <row r="113" spans="1:23" s="159" customFormat="1" x14ac:dyDescent="0.3">
      <c r="A113" s="316"/>
      <c r="B113" s="159" t="s">
        <v>74</v>
      </c>
      <c r="C113" s="153">
        <f xml:space="preserve"> W112 + 7700000</f>
        <v>66437000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200000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6270000</v>
      </c>
      <c r="W113" s="281">
        <f t="shared" si="6"/>
        <v>60167000</v>
      </c>
    </row>
    <row r="114" spans="1:23" s="159" customFormat="1" x14ac:dyDescent="0.3">
      <c r="A114" s="316"/>
      <c r="B114" s="159" t="s">
        <v>75</v>
      </c>
      <c r="C114" s="153">
        <f xml:space="preserve"> W113 + 7700000</f>
        <v>67867000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200000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7770000</v>
      </c>
      <c r="W114" s="281">
        <f t="shared" si="6"/>
        <v>60097000</v>
      </c>
    </row>
    <row r="115" spans="1:23" s="159" customFormat="1" x14ac:dyDescent="0.3">
      <c r="A115" s="316"/>
      <c r="B115" s="159" t="s">
        <v>76</v>
      </c>
      <c r="C115" s="153">
        <f xml:space="preserve"> W114 + 7700000</f>
        <v>67797000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200000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9670000</v>
      </c>
      <c r="W115" s="281">
        <f t="shared" si="6"/>
        <v>58127000</v>
      </c>
    </row>
    <row r="116" spans="1:23" s="159" customFormat="1" x14ac:dyDescent="0.3">
      <c r="A116" s="316"/>
      <c r="B116" s="159" t="s">
        <v>77</v>
      </c>
      <c r="C116" s="153">
        <f xml:space="preserve"> W115 + 7700000</f>
        <v>65827000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200000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6270000</v>
      </c>
      <c r="W116" s="281">
        <f t="shared" si="6"/>
        <v>59557000</v>
      </c>
    </row>
    <row r="117" spans="1:23" s="159" customFormat="1" x14ac:dyDescent="0.3">
      <c r="A117" s="316"/>
      <c r="B117" s="159" t="s">
        <v>78</v>
      </c>
      <c r="C117" s="153">
        <f xml:space="preserve"> W116 + 7700000</f>
        <v>67257000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200000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10170000</v>
      </c>
      <c r="W117" s="281">
        <f t="shared" si="6"/>
        <v>57087000</v>
      </c>
    </row>
    <row r="118" spans="1:23" s="159" customFormat="1" x14ac:dyDescent="0.3">
      <c r="A118" s="316"/>
      <c r="B118" s="159" t="s">
        <v>79</v>
      </c>
      <c r="C118" s="153">
        <f xml:space="preserve"> W117 + 7700000 +1400000</f>
        <v>66187000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200000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6670000</v>
      </c>
      <c r="W118" s="281">
        <f t="shared" si="6"/>
        <v>59517000</v>
      </c>
    </row>
    <row r="119" spans="1:23" s="159" customFormat="1" x14ac:dyDescent="0.3">
      <c r="A119" s="316"/>
      <c r="B119" s="159" t="s">
        <v>80</v>
      </c>
      <c r="C119" s="153">
        <f xml:space="preserve"> W118 + 7700000</f>
        <v>67217000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200000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6270000</v>
      </c>
      <c r="W119" s="281">
        <f t="shared" si="6"/>
        <v>60947000</v>
      </c>
    </row>
    <row r="120" spans="1:23" s="159" customFormat="1" x14ac:dyDescent="0.3">
      <c r="A120" s="316"/>
      <c r="B120" s="159" t="s">
        <v>81</v>
      </c>
      <c r="C120" s="153">
        <f xml:space="preserve"> W119 + 7700000</f>
        <v>68647000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200000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7770000</v>
      </c>
      <c r="W120" s="281">
        <f t="shared" si="6"/>
        <v>60877000</v>
      </c>
    </row>
    <row r="121" spans="1:23" s="159" customFormat="1" x14ac:dyDescent="0.3">
      <c r="A121" s="316"/>
      <c r="B121" s="159" t="s">
        <v>82</v>
      </c>
      <c r="C121" s="153">
        <f xml:space="preserve"> W120 + 7700000</f>
        <v>68577000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200000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6470000</v>
      </c>
      <c r="W121" s="281">
        <f t="shared" si="6"/>
        <v>62107000</v>
      </c>
    </row>
    <row r="122" spans="1:23" s="242" customFormat="1" x14ac:dyDescent="0.3">
      <c r="A122" s="316"/>
      <c r="B122" s="242" t="s">
        <v>83</v>
      </c>
      <c r="C122" s="190">
        <f xml:space="preserve"> W121 + 7700000</f>
        <v>69807000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200000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6270000</v>
      </c>
      <c r="W122" s="281">
        <f t="shared" si="6"/>
        <v>63537000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6" workbookViewId="0">
      <selection activeCell="I24" sqref="I24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18.875" bestFit="1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9" t="s">
        <v>197</v>
      </c>
      <c r="F16" s="320"/>
      <c r="G16" s="320"/>
      <c r="H16" s="321"/>
    </row>
    <row r="17" spans="1:9" x14ac:dyDescent="0.3">
      <c r="B17" s="5" t="s">
        <v>18</v>
      </c>
      <c r="C17" s="2">
        <f xml:space="preserve"> C15 + C14</f>
        <v>1586826</v>
      </c>
      <c r="E17" s="280" t="s">
        <v>13</v>
      </c>
      <c r="F17" s="280" t="s">
        <v>10</v>
      </c>
      <c r="G17" s="280" t="s">
        <v>14</v>
      </c>
      <c r="H17" s="280" t="s">
        <v>17</v>
      </c>
    </row>
    <row r="18" spans="1:9" x14ac:dyDescent="0.3">
      <c r="B18" s="3"/>
      <c r="E18" s="279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9" x14ac:dyDescent="0.3">
      <c r="B19">
        <v>1.1599999999999999</v>
      </c>
      <c r="C19">
        <f xml:space="preserve"> B19 /100</f>
        <v>1.1599999999999999E-2</v>
      </c>
      <c r="E19" s="279">
        <v>2</v>
      </c>
      <c r="F19" s="46">
        <v>60000000</v>
      </c>
      <c r="G19" s="46">
        <v>100000</v>
      </c>
      <c r="H19" s="1">
        <f t="shared" si="3"/>
        <v>0.17</v>
      </c>
    </row>
    <row r="20" spans="1:9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</row>
    <row r="21" spans="1:9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5"/>
    </row>
    <row r="22" spans="1:9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</row>
    <row r="23" spans="1:9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</row>
    <row r="24" spans="1:9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9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9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9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9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</row>
    <row r="29" spans="1:9" x14ac:dyDescent="0.3">
      <c r="E29" s="296" t="s">
        <v>219</v>
      </c>
      <c r="F29" s="317">
        <v>70500000</v>
      </c>
      <c r="G29" s="318"/>
      <c r="H29" s="297">
        <f xml:space="preserve"> (((F29 + G28) / F29) - 1) * 100</f>
        <v>3.0254751773049593</v>
      </c>
    </row>
  </sheetData>
  <mergeCells count="7">
    <mergeCell ref="F29:G29"/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4" t="s">
        <v>205</v>
      </c>
      <c r="C1" s="324"/>
      <c r="D1" s="324"/>
      <c r="E1" s="324"/>
      <c r="F1" s="324"/>
      <c r="G1" s="324"/>
      <c r="H1" s="324"/>
      <c r="I1" s="324"/>
    </row>
    <row r="2" spans="2:14" x14ac:dyDescent="0.3">
      <c r="B2" s="291" t="s">
        <v>199</v>
      </c>
      <c r="C2" s="291" t="s">
        <v>201</v>
      </c>
      <c r="D2" s="291" t="s">
        <v>203</v>
      </c>
      <c r="E2" s="291" t="s">
        <v>0</v>
      </c>
      <c r="F2" s="291" t="s">
        <v>208</v>
      </c>
      <c r="G2" s="291" t="s">
        <v>204</v>
      </c>
      <c r="H2" s="291" t="s">
        <v>200</v>
      </c>
      <c r="I2" s="291" t="s">
        <v>202</v>
      </c>
    </row>
    <row r="3" spans="2:14" x14ac:dyDescent="0.3">
      <c r="B3" s="282">
        <v>60000000</v>
      </c>
      <c r="C3" s="282">
        <f xml:space="preserve"> B3 * 0.02</f>
        <v>1200000</v>
      </c>
      <c r="D3" s="282">
        <f xml:space="preserve"> C3 * 12</f>
        <v>14400000</v>
      </c>
      <c r="E3" s="282">
        <f xml:space="preserve"> D3 * 0.22</f>
        <v>3168000</v>
      </c>
      <c r="F3" s="284">
        <f xml:space="preserve"> E3 / 12</f>
        <v>264000</v>
      </c>
      <c r="G3" s="282">
        <f>( D3 - E3) /12</f>
        <v>936000</v>
      </c>
      <c r="H3" s="284">
        <v>300000</v>
      </c>
      <c r="I3" s="285">
        <f xml:space="preserve"> G3 - H3</f>
        <v>636000</v>
      </c>
      <c r="J3" s="287" t="s">
        <v>206</v>
      </c>
      <c r="K3" s="287" t="s">
        <v>207</v>
      </c>
      <c r="L3" s="286" t="s">
        <v>209</v>
      </c>
    </row>
    <row r="4" spans="2:14" x14ac:dyDescent="0.3">
      <c r="B4" s="1"/>
      <c r="C4" s="1"/>
      <c r="D4" s="1"/>
    </row>
    <row r="5" spans="2:14" x14ac:dyDescent="0.3">
      <c r="B5" s="289"/>
      <c r="C5" s="42" t="s">
        <v>210</v>
      </c>
      <c r="D5" s="42" t="s">
        <v>211</v>
      </c>
      <c r="E5" s="42" t="s">
        <v>212</v>
      </c>
      <c r="F5" s="294" t="s">
        <v>216</v>
      </c>
      <c r="G5" s="294" t="s">
        <v>217</v>
      </c>
      <c r="H5" s="294" t="s">
        <v>218</v>
      </c>
      <c r="J5" s="307"/>
      <c r="K5" s="307"/>
      <c r="L5" s="307"/>
      <c r="M5" s="307"/>
      <c r="N5" s="307"/>
    </row>
    <row r="6" spans="2:14" x14ac:dyDescent="0.3">
      <c r="B6" s="288">
        <v>202412</v>
      </c>
      <c r="C6" s="292">
        <v>300000</v>
      </c>
      <c r="D6" s="290"/>
      <c r="E6" s="288"/>
      <c r="F6" s="293">
        <v>16780000</v>
      </c>
      <c r="G6" s="293">
        <v>10500000</v>
      </c>
      <c r="H6" s="293">
        <f xml:space="preserve"> F6 - G6</f>
        <v>6280000</v>
      </c>
      <c r="J6" s="283"/>
      <c r="K6" s="283"/>
      <c r="L6" s="283"/>
    </row>
    <row r="7" spans="2:14" x14ac:dyDescent="0.3">
      <c r="B7" s="288">
        <v>202501</v>
      </c>
      <c r="C7" s="290"/>
      <c r="D7" s="290"/>
      <c r="E7" s="288"/>
      <c r="F7" s="288"/>
      <c r="G7" s="288"/>
      <c r="H7" s="288"/>
      <c r="J7" s="283"/>
      <c r="K7" s="283"/>
      <c r="L7" s="283"/>
    </row>
    <row r="8" spans="2:14" x14ac:dyDescent="0.3">
      <c r="B8" s="288">
        <v>202502</v>
      </c>
      <c r="C8" s="290"/>
      <c r="D8" s="290"/>
      <c r="E8" s="288"/>
      <c r="F8" s="288"/>
      <c r="G8" s="1"/>
      <c r="H8" s="288"/>
    </row>
    <row r="9" spans="2:14" x14ac:dyDescent="0.3">
      <c r="B9" s="288">
        <v>202503</v>
      </c>
      <c r="C9" s="290"/>
      <c r="D9" s="290"/>
      <c r="E9" s="288"/>
      <c r="F9" s="288"/>
      <c r="G9" s="288"/>
      <c r="H9" s="288"/>
    </row>
    <row r="10" spans="2:14" x14ac:dyDescent="0.3">
      <c r="B10" s="288">
        <v>202504</v>
      </c>
      <c r="C10" s="290"/>
      <c r="D10" s="290"/>
      <c r="E10" s="288"/>
      <c r="F10" s="288"/>
      <c r="G10" s="288"/>
      <c r="H10" s="288"/>
      <c r="I10" s="283"/>
    </row>
    <row r="11" spans="2:14" x14ac:dyDescent="0.3">
      <c r="B11" s="288">
        <v>202505</v>
      </c>
      <c r="C11" s="290"/>
      <c r="D11" s="290"/>
      <c r="E11" s="288"/>
      <c r="F11" s="288"/>
      <c r="G11" s="1"/>
      <c r="H11" s="288"/>
      <c r="I11" s="283"/>
    </row>
    <row r="12" spans="2:14" x14ac:dyDescent="0.3">
      <c r="B12" s="288">
        <v>202506</v>
      </c>
      <c r="C12" s="290"/>
      <c r="D12" s="290"/>
      <c r="E12" s="288"/>
      <c r="F12" s="288"/>
      <c r="G12" s="288"/>
      <c r="H12" s="288"/>
    </row>
    <row r="13" spans="2:14" x14ac:dyDescent="0.3">
      <c r="B13" s="288">
        <v>202507</v>
      </c>
      <c r="C13" s="290"/>
      <c r="D13" s="290"/>
      <c r="E13" s="288"/>
      <c r="F13" s="288"/>
      <c r="G13" s="288"/>
      <c r="H13" s="288"/>
    </row>
    <row r="14" spans="2:14" x14ac:dyDescent="0.3">
      <c r="B14" s="288">
        <v>202508</v>
      </c>
      <c r="C14" s="290"/>
      <c r="D14" s="290"/>
      <c r="E14" s="288"/>
      <c r="F14" s="288"/>
      <c r="G14" s="1"/>
      <c r="H14" s="288"/>
    </row>
    <row r="15" spans="2:14" x14ac:dyDescent="0.3">
      <c r="B15" s="288">
        <v>202509</v>
      </c>
      <c r="C15" s="290"/>
      <c r="D15" s="290"/>
      <c r="E15" s="288"/>
      <c r="F15" s="288"/>
      <c r="G15" s="288"/>
      <c r="H15" s="288"/>
      <c r="I15" s="283"/>
    </row>
    <row r="16" spans="2:14" x14ac:dyDescent="0.3">
      <c r="B16" s="283"/>
      <c r="C16" s="283"/>
      <c r="D16" s="283"/>
      <c r="E16" s="283"/>
      <c r="F16" s="283"/>
      <c r="G16" s="283"/>
      <c r="H16" s="283"/>
      <c r="I16" s="283"/>
    </row>
    <row r="17" spans="2:15" x14ac:dyDescent="0.3">
      <c r="B17" s="283"/>
      <c r="C17" s="283"/>
      <c r="D17" s="283"/>
      <c r="E17" s="283"/>
      <c r="F17" s="283"/>
      <c r="G17" s="283"/>
      <c r="H17" s="283"/>
      <c r="I17" s="283"/>
    </row>
    <row r="18" spans="2:15" x14ac:dyDescent="0.3">
      <c r="B18" s="283"/>
      <c r="C18" s="283"/>
      <c r="D18" s="283"/>
      <c r="E18" s="283"/>
      <c r="F18" s="283"/>
      <c r="G18" s="283"/>
      <c r="H18" s="283"/>
      <c r="I18" s="283"/>
    </row>
    <row r="19" spans="2:15" x14ac:dyDescent="0.3">
      <c r="B19" s="283"/>
      <c r="C19" s="283"/>
      <c r="D19" s="283"/>
      <c r="E19" s="283"/>
      <c r="F19" s="283"/>
      <c r="G19" s="283"/>
      <c r="H19" s="283"/>
      <c r="I19" s="283"/>
    </row>
    <row r="20" spans="2:15" x14ac:dyDescent="0.3">
      <c r="B20" s="283"/>
      <c r="C20" s="283"/>
      <c r="D20" s="283"/>
      <c r="E20" s="283"/>
      <c r="F20" s="283"/>
      <c r="G20" s="283"/>
      <c r="H20" s="283"/>
      <c r="I20" s="283"/>
    </row>
    <row r="21" spans="2:15" x14ac:dyDescent="0.3">
      <c r="B21" s="283"/>
      <c r="C21" s="283"/>
      <c r="D21" s="283"/>
      <c r="E21" s="283"/>
      <c r="F21" s="283"/>
      <c r="G21" s="283"/>
      <c r="H21" s="283"/>
      <c r="I21" s="283"/>
    </row>
    <row r="23" spans="2:15" x14ac:dyDescent="0.3">
      <c r="F23" s="295"/>
      <c r="G23" s="295"/>
      <c r="H23" s="295"/>
      <c r="I23" s="295"/>
      <c r="J23" s="295"/>
      <c r="K23" s="295"/>
      <c r="L23" s="295"/>
      <c r="M23" s="295"/>
      <c r="N23" s="295"/>
      <c r="O23" s="295"/>
    </row>
    <row r="30" spans="2:15" x14ac:dyDescent="0.3">
      <c r="E30" s="295">
        <v>60000000</v>
      </c>
      <c r="F30" s="295">
        <f t="shared" ref="F30:F35" si="0" xml:space="preserve"> E30 * 1.03</f>
        <v>61800000</v>
      </c>
    </row>
    <row r="31" spans="2:15" x14ac:dyDescent="0.3">
      <c r="E31" s="295">
        <f xml:space="preserve"> F30 -300000</f>
        <v>61500000</v>
      </c>
      <c r="F31" s="295">
        <f t="shared" si="0"/>
        <v>63345000</v>
      </c>
    </row>
    <row r="32" spans="2:15" x14ac:dyDescent="0.3">
      <c r="E32" s="295">
        <f xml:space="preserve"> F31 -300000</f>
        <v>63045000</v>
      </c>
      <c r="F32" s="295">
        <f t="shared" si="0"/>
        <v>64936350</v>
      </c>
    </row>
    <row r="33" spans="5:6" x14ac:dyDescent="0.3">
      <c r="E33" s="295">
        <f xml:space="preserve"> F32 -300000</f>
        <v>64636350</v>
      </c>
      <c r="F33" s="295">
        <f t="shared" si="0"/>
        <v>66575440.5</v>
      </c>
    </row>
    <row r="34" spans="5:6" x14ac:dyDescent="0.3">
      <c r="E34" s="295">
        <f xml:space="preserve"> F33 -300000</f>
        <v>66275440.5</v>
      </c>
      <c r="F34" s="295">
        <f t="shared" si="0"/>
        <v>68263703.715000004</v>
      </c>
    </row>
    <row r="35" spans="5:6" x14ac:dyDescent="0.3">
      <c r="E35" s="295">
        <f xml:space="preserve"> F34 -300000</f>
        <v>67963703.715000004</v>
      </c>
      <c r="F35" s="295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7" t="s">
        <v>36</v>
      </c>
      <c r="E3" s="307"/>
      <c r="F3" s="307"/>
      <c r="G3" s="307"/>
      <c r="H3" s="307"/>
      <c r="I3" s="307"/>
      <c r="J3" s="307"/>
      <c r="K3" s="307"/>
      <c r="L3" s="307"/>
      <c r="M3" s="307"/>
      <c r="N3" s="307"/>
    </row>
    <row r="4" spans="3:14" x14ac:dyDescent="0.3"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5">
        <f xml:space="preserve"> D22 + E22 + F22 + G22</f>
        <v>18921448</v>
      </c>
      <c r="E23" s="315"/>
      <c r="F23" s="315"/>
      <c r="G23" s="31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6">
        <f xml:space="preserve"> D23 / I23 * 100</f>
        <v>84.996483606996279</v>
      </c>
      <c r="E24" s="327"/>
      <c r="F24" s="327"/>
      <c r="G24" s="32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4" t="s">
        <v>100</v>
      </c>
      <c r="C27" s="338" t="s">
        <v>115</v>
      </c>
      <c r="D27" s="329" t="s">
        <v>98</v>
      </c>
      <c r="E27" s="330"/>
      <c r="F27" s="331"/>
      <c r="G27" s="334" t="s">
        <v>102</v>
      </c>
      <c r="H27" s="332" t="s">
        <v>118</v>
      </c>
      <c r="I27" s="335" t="s">
        <v>96</v>
      </c>
      <c r="J27" s="334" t="s">
        <v>105</v>
      </c>
      <c r="K27" s="334" t="s">
        <v>116</v>
      </c>
    </row>
    <row r="28" spans="2:12" ht="17.25" thickBot="1" x14ac:dyDescent="0.35">
      <c r="B28" s="333"/>
      <c r="C28" s="339"/>
      <c r="D28" s="334" t="s">
        <v>97</v>
      </c>
      <c r="E28" s="332" t="s">
        <v>101</v>
      </c>
      <c r="F28" s="340" t="s">
        <v>104</v>
      </c>
      <c r="G28" s="333"/>
      <c r="H28" s="333"/>
      <c r="I28" s="336"/>
      <c r="J28" s="333"/>
      <c r="K28" s="333"/>
    </row>
    <row r="29" spans="2:12" ht="37.5" customHeight="1" thickBot="1" x14ac:dyDescent="0.35">
      <c r="B29" s="333"/>
      <c r="C29" s="339"/>
      <c r="D29" s="333"/>
      <c r="E29" s="333"/>
      <c r="F29" s="341"/>
      <c r="G29" s="333"/>
      <c r="H29" s="333"/>
      <c r="I29" s="47" t="s">
        <v>99</v>
      </c>
      <c r="J29" s="337"/>
      <c r="K29" s="337"/>
    </row>
    <row r="30" spans="2:12" x14ac:dyDescent="0.3">
      <c r="B30" s="346" t="s">
        <v>114</v>
      </c>
      <c r="C30" s="348">
        <v>4679754000</v>
      </c>
      <c r="D30" s="50">
        <v>4679754000</v>
      </c>
      <c r="E30" s="49">
        <v>0</v>
      </c>
      <c r="F30" s="51">
        <v>10.81</v>
      </c>
      <c r="G30" s="342">
        <f xml:space="preserve"> C30 + D31</f>
        <v>0</v>
      </c>
      <c r="H30" s="348">
        <v>583000000</v>
      </c>
      <c r="I30" s="350">
        <f xml:space="preserve"> G30 / H30</f>
        <v>0</v>
      </c>
      <c r="J30" s="344" t="s">
        <v>103</v>
      </c>
      <c r="K30" s="342">
        <f xml:space="preserve"> D30 / H30</f>
        <v>8.0270222984562611</v>
      </c>
    </row>
    <row r="31" spans="2:12" ht="17.25" thickBot="1" x14ac:dyDescent="0.35">
      <c r="B31" s="347"/>
      <c r="C31" s="349"/>
      <c r="D31" s="352">
        <f xml:space="preserve"> (D30 * (E30 - F30)) / F30</f>
        <v>-4679754000</v>
      </c>
      <c r="E31" s="353"/>
      <c r="F31" s="354"/>
      <c r="G31" s="347"/>
      <c r="H31" s="349"/>
      <c r="I31" s="351"/>
      <c r="J31" s="345"/>
      <c r="K31" s="343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191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191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191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191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5" t="s">
        <v>143</v>
      </c>
      <c r="B29" s="315"/>
      <c r="C29" s="315"/>
    </row>
    <row r="30" spans="1:11" x14ac:dyDescent="0.3">
      <c r="A30" s="1">
        <v>1</v>
      </c>
      <c r="B30" s="315" t="s">
        <v>144</v>
      </c>
      <c r="C30" s="1" t="s">
        <v>145</v>
      </c>
    </row>
    <row r="31" spans="1:11" x14ac:dyDescent="0.3">
      <c r="A31" s="1">
        <v>2</v>
      </c>
      <c r="B31" s="315"/>
      <c r="C31" s="1" t="s">
        <v>146</v>
      </c>
    </row>
    <row r="32" spans="1:11" x14ac:dyDescent="0.3">
      <c r="A32" s="1">
        <v>3</v>
      </c>
      <c r="B32" s="315"/>
      <c r="C32" s="1" t="s">
        <v>147</v>
      </c>
    </row>
    <row r="33" spans="1:3" x14ac:dyDescent="0.3">
      <c r="A33" s="1">
        <v>4</v>
      </c>
      <c r="B33" s="315"/>
      <c r="C33" s="1" t="s">
        <v>148</v>
      </c>
    </row>
    <row r="34" spans="1:3" x14ac:dyDescent="0.3">
      <c r="A34" s="1">
        <v>5</v>
      </c>
      <c r="B34" s="315" t="s">
        <v>152</v>
      </c>
      <c r="C34" s="1" t="s">
        <v>149</v>
      </c>
    </row>
    <row r="35" spans="1:3" x14ac:dyDescent="0.3">
      <c r="A35" s="1">
        <v>6</v>
      </c>
      <c r="B35" s="315"/>
      <c r="C35" s="1" t="s">
        <v>150</v>
      </c>
    </row>
    <row r="36" spans="1:3" x14ac:dyDescent="0.3">
      <c r="A36" s="1">
        <v>7</v>
      </c>
      <c r="B36" s="315"/>
      <c r="C36" s="1" t="s">
        <v>151</v>
      </c>
    </row>
    <row r="37" spans="1:3" x14ac:dyDescent="0.3">
      <c r="A37" s="1">
        <v>8</v>
      </c>
      <c r="B37" s="315" t="s">
        <v>153</v>
      </c>
      <c r="C37" s="1" t="s">
        <v>154</v>
      </c>
    </row>
    <row r="38" spans="1:3" x14ac:dyDescent="0.3">
      <c r="A38" s="1">
        <v>9</v>
      </c>
      <c r="B38" s="31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2025-01-06T02:20:41Z</dcterms:modified>
</cp:coreProperties>
</file>