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C5ADC100-4A62-44FA-8881-9495164D28D7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Sheet1" sheetId="19" r:id="rId3"/>
    <sheet name="플러그파워" sheetId="11" r:id="rId4"/>
    <sheet name="리사이클" sheetId="16" r:id="rId5"/>
    <sheet name="금융사이클" sheetId="10" r:id="rId6"/>
    <sheet name="단타일지" sheetId="9" r:id="rId7"/>
    <sheet name="2022단타일지" sheetId="1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" i="19" l="1"/>
  <c r="P1" i="19"/>
  <c r="O1" i="19"/>
  <c r="R17" i="5" l="1"/>
  <c r="R13" i="5" l="1"/>
  <c r="E47" i="11" l="1"/>
  <c r="F68" i="11"/>
  <c r="G61" i="11"/>
  <c r="F54" i="11"/>
  <c r="D61" i="11" s="1"/>
  <c r="C61" i="11" l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7" i="11" l="1"/>
  <c r="G60" i="11"/>
  <c r="F53" i="11"/>
  <c r="E46" i="11"/>
  <c r="G54" i="11" l="1"/>
  <c r="C60" i="11"/>
  <c r="D60" i="11"/>
  <c r="N19" i="18"/>
  <c r="N20" i="18" s="1"/>
  <c r="E68" i="11" l="1"/>
  <c r="G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G123" i="5"/>
  <c r="P22" i="18" l="1"/>
  <c r="K6" i="18"/>
  <c r="F66" i="11"/>
  <c r="E45" i="11"/>
  <c r="G59" i="11"/>
  <c r="F52" i="11"/>
  <c r="C59" i="11" s="1"/>
  <c r="E67" i="11" l="1"/>
  <c r="G67" i="11" s="1"/>
  <c r="G53" i="11"/>
  <c r="D59" i="11"/>
  <c r="P23" i="18"/>
  <c r="K7" i="18"/>
  <c r="F13" i="16"/>
  <c r="G9" i="16"/>
  <c r="D9" i="16"/>
  <c r="E3" i="16"/>
  <c r="H68" i="11" l="1"/>
  <c r="P24" i="18"/>
  <c r="K8" i="18"/>
  <c r="C9" i="16"/>
  <c r="E13" i="16" s="1"/>
  <c r="G13" i="16" s="1"/>
  <c r="P25" i="18" l="1"/>
  <c r="K9" i="18"/>
  <c r="F65" i="11"/>
  <c r="G57" i="11"/>
  <c r="G58" i="11"/>
  <c r="P26" i="18" l="1"/>
  <c r="K10" i="18"/>
  <c r="F51" i="11"/>
  <c r="C58" i="11" s="1"/>
  <c r="E44" i="11"/>
  <c r="E66" i="11" l="1"/>
  <c r="G66" i="11" s="1"/>
  <c r="G52" i="11"/>
  <c r="D58" i="11"/>
  <c r="P27" i="18"/>
  <c r="K11" i="18"/>
  <c r="H67" i="11" l="1"/>
  <c r="P28" i="18"/>
  <c r="K12" i="18"/>
  <c r="D35" i="11"/>
  <c r="G34" i="11" s="1"/>
  <c r="I34" i="11" s="1"/>
  <c r="K34" i="11"/>
  <c r="P29" i="18" l="1"/>
  <c r="K13" i="18"/>
  <c r="C22" i="9"/>
  <c r="C23" i="9" s="1"/>
  <c r="C19" i="9"/>
  <c r="C20" i="9" s="1"/>
  <c r="K32" i="11"/>
  <c r="K30" i="11"/>
  <c r="F50" i="11"/>
  <c r="E43" i="11"/>
  <c r="D33" i="11"/>
  <c r="G32" i="11" s="1"/>
  <c r="I32" i="11" s="1"/>
  <c r="D31" i="11"/>
  <c r="G30" i="11" s="1"/>
  <c r="I30" i="11" s="1"/>
  <c r="D57" i="11" l="1"/>
  <c r="G51" i="11"/>
  <c r="P30" i="18"/>
  <c r="K14" i="18"/>
  <c r="C57" i="11"/>
  <c r="E65" i="11" s="1"/>
  <c r="G65" i="11" s="1"/>
  <c r="H66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P35" i="18" l="1"/>
  <c r="K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P36" i="18" l="1"/>
  <c r="K20" i="18"/>
  <c r="Q20" i="18" s="1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T13" i="5" s="1"/>
  <c r="P46" i="18"/>
  <c r="K30" i="18"/>
  <c r="Q30" i="18" s="1"/>
  <c r="S30" i="18" s="1"/>
  <c r="C14" i="5" l="1"/>
  <c r="T14" i="5" s="1"/>
  <c r="C15" i="5" s="1"/>
  <c r="P47" i="18"/>
  <c r="K31" i="18"/>
  <c r="Q31" i="18" s="1"/>
  <c r="S31" i="18" s="1"/>
  <c r="T15" i="5" l="1"/>
  <c r="C16" i="5" s="1"/>
  <c r="P48" i="18"/>
  <c r="K32" i="18"/>
  <c r="Q32" i="18" s="1"/>
  <c r="S32" i="18" s="1"/>
  <c r="T16" i="5" l="1"/>
  <c r="C17" i="5" s="1"/>
  <c r="P49" i="18"/>
  <c r="K33" i="18"/>
  <c r="Q33" i="18" s="1"/>
  <c r="S33" i="18" s="1"/>
  <c r="T17" i="5" l="1"/>
  <c r="C18" i="5" s="1"/>
  <c r="P50" i="18"/>
  <c r="K34" i="18"/>
  <c r="Q34" i="18" s="1"/>
  <c r="S34" i="18" s="1"/>
  <c r="T18" i="5" l="1"/>
  <c r="C19" i="5" s="1"/>
  <c r="P51" i="18"/>
  <c r="K35" i="18"/>
  <c r="Q35" i="18" s="1"/>
  <c r="S35" i="18" s="1"/>
  <c r="T19" i="5" l="1"/>
  <c r="C20" i="5" s="1"/>
  <c r="P52" i="18"/>
  <c r="K36" i="18"/>
  <c r="Q36" i="18" s="1"/>
  <c r="S36" i="18" s="1"/>
  <c r="T20" i="5" l="1"/>
  <c r="C21" i="5" s="1"/>
  <c r="P53" i="18"/>
  <c r="K37" i="18"/>
  <c r="Q37" i="18" s="1"/>
  <c r="S37" i="18" s="1"/>
  <c r="T21" i="5" l="1"/>
  <c r="C22" i="5" s="1"/>
  <c r="P54" i="18"/>
  <c r="K38" i="18"/>
  <c r="Q38" i="18" s="1"/>
  <c r="S38" i="18" s="1"/>
  <c r="T22" i="5" l="1"/>
  <c r="C23" i="5" s="1"/>
  <c r="P55" i="18"/>
  <c r="K39" i="18"/>
  <c r="Q39" i="18" s="1"/>
  <c r="S39" i="18" s="1"/>
  <c r="T23" i="5" l="1"/>
  <c r="C24" i="5" s="1"/>
  <c r="P56" i="18"/>
  <c r="K40" i="18"/>
  <c r="Q40" i="18" s="1"/>
  <c r="S40" i="18" s="1"/>
  <c r="T24" i="5" l="1"/>
  <c r="C25" i="5" s="1"/>
  <c r="P57" i="18"/>
  <c r="K41" i="18"/>
  <c r="Q41" i="18" s="1"/>
  <c r="S41" i="18" s="1"/>
  <c r="T25" i="5" l="1"/>
  <c r="C26" i="5" s="1"/>
  <c r="P58" i="18"/>
  <c r="K42" i="18"/>
  <c r="Q42" i="18" s="1"/>
  <c r="S42" i="18" s="1"/>
  <c r="T26" i="5" l="1"/>
  <c r="C27" i="5" s="1"/>
  <c r="P59" i="18"/>
  <c r="K43" i="18"/>
  <c r="Q43" i="18" s="1"/>
  <c r="S43" i="18" s="1"/>
  <c r="T27" i="5" l="1"/>
  <c r="C28" i="5" s="1"/>
  <c r="P60" i="18"/>
  <c r="K44" i="18"/>
  <c r="Q44" i="18" s="1"/>
  <c r="S44" i="18" s="1"/>
  <c r="T28" i="5" l="1"/>
  <c r="C29" i="5" s="1"/>
  <c r="P61" i="18"/>
  <c r="K45" i="18"/>
  <c r="Q45" i="18" s="1"/>
  <c r="S45" i="18" s="1"/>
  <c r="T29" i="5" l="1"/>
  <c r="C30" i="5" s="1"/>
  <c r="P62" i="18"/>
  <c r="K46" i="18"/>
  <c r="Q46" i="18" s="1"/>
  <c r="S46" i="18" s="1"/>
  <c r="T30" i="5" l="1"/>
  <c r="C31" i="5" s="1"/>
  <c r="P63" i="18"/>
  <c r="K47" i="18"/>
  <c r="Q47" i="18" s="1"/>
  <c r="S47" i="18" s="1"/>
  <c r="T31" i="5" l="1"/>
  <c r="C32" i="5" s="1"/>
  <c r="P64" i="18"/>
  <c r="K48" i="18"/>
  <c r="Q48" i="18" s="1"/>
  <c r="S48" i="18" s="1"/>
  <c r="T32" i="5" l="1"/>
  <c r="C33" i="5" s="1"/>
  <c r="P65" i="18"/>
  <c r="K49" i="18"/>
  <c r="Q49" i="18" s="1"/>
  <c r="S49" i="18" s="1"/>
  <c r="T33" i="5" l="1"/>
  <c r="C34" i="5" s="1"/>
  <c r="P66" i="18"/>
  <c r="K50" i="18"/>
  <c r="Q50" i="18" s="1"/>
  <c r="S50" i="18" s="1"/>
  <c r="T34" i="5" l="1"/>
  <c r="C35" i="5" s="1"/>
  <c r="P67" i="18"/>
  <c r="K51" i="18"/>
  <c r="Q51" i="18" s="1"/>
  <c r="S51" i="18" s="1"/>
  <c r="T35" i="5" l="1"/>
  <c r="C36" i="5" s="1"/>
  <c r="P68" i="18"/>
  <c r="K52" i="18"/>
  <c r="Q52" i="18" s="1"/>
  <c r="S52" i="18" s="1"/>
  <c r="T36" i="5" l="1"/>
  <c r="C37" i="5" s="1"/>
  <c r="P69" i="18"/>
  <c r="K53" i="18"/>
  <c r="Q53" i="18" s="1"/>
  <c r="S53" i="18" s="1"/>
  <c r="T37" i="5" l="1"/>
  <c r="C38" i="5" s="1"/>
  <c r="P70" i="18"/>
  <c r="K54" i="18"/>
  <c r="Q54" i="18" s="1"/>
  <c r="S54" i="18" s="1"/>
  <c r="T38" i="5" l="1"/>
  <c r="C39" i="5" s="1"/>
  <c r="P71" i="18"/>
  <c r="K55" i="18"/>
  <c r="Q55" i="18" s="1"/>
  <c r="S55" i="18" s="1"/>
  <c r="T39" i="5" l="1"/>
  <c r="C40" i="5" s="1"/>
  <c r="P72" i="18"/>
  <c r="K56" i="18"/>
  <c r="Q56" i="18" s="1"/>
  <c r="S56" i="18" s="1"/>
  <c r="T40" i="5" l="1"/>
  <c r="C41" i="5" s="1"/>
  <c r="P73" i="18"/>
  <c r="K57" i="18"/>
  <c r="Q57" i="18" s="1"/>
  <c r="S57" i="18" s="1"/>
  <c r="T41" i="5" l="1"/>
  <c r="C42" i="5" s="1"/>
  <c r="P74" i="18"/>
  <c r="K58" i="18"/>
  <c r="Q58" i="18" s="1"/>
  <c r="S58" i="18" s="1"/>
  <c r="T42" i="5" l="1"/>
  <c r="C43" i="5" s="1"/>
  <c r="P75" i="18"/>
  <c r="K59" i="18"/>
  <c r="Q59" i="18" s="1"/>
  <c r="S59" i="18" s="1"/>
  <c r="T43" i="5" l="1"/>
  <c r="C44" i="5" s="1"/>
  <c r="P76" i="18"/>
  <c r="K60" i="18"/>
  <c r="Q60" i="18" s="1"/>
  <c r="S60" i="18" s="1"/>
  <c r="T44" i="5" l="1"/>
  <c r="C45" i="5" s="1"/>
  <c r="P77" i="18"/>
  <c r="K61" i="18"/>
  <c r="Q61" i="18" s="1"/>
  <c r="S61" i="18" s="1"/>
  <c r="T45" i="5" l="1"/>
  <c r="C46" i="5" s="1"/>
  <c r="P78" i="18"/>
  <c r="K62" i="18"/>
  <c r="Q62" i="18" s="1"/>
  <c r="S62" i="18" s="1"/>
  <c r="T46" i="5" l="1"/>
  <c r="C47" i="5" s="1"/>
  <c r="P79" i="18"/>
  <c r="K63" i="18"/>
  <c r="Q63" i="18" s="1"/>
  <c r="S63" i="18" s="1"/>
  <c r="T47" i="5" l="1"/>
  <c r="C48" i="5" s="1"/>
  <c r="P80" i="18"/>
  <c r="K64" i="18"/>
  <c r="Q64" i="18" s="1"/>
  <c r="S64" i="18" s="1"/>
  <c r="T48" i="5" l="1"/>
  <c r="C49" i="5" s="1"/>
  <c r="P81" i="18"/>
  <c r="K65" i="18"/>
  <c r="Q65" i="18" s="1"/>
  <c r="S65" i="18" s="1"/>
  <c r="T49" i="5" l="1"/>
  <c r="C50" i="5" s="1"/>
  <c r="P82" i="18"/>
  <c r="K66" i="18"/>
  <c r="Q66" i="18" s="1"/>
  <c r="S66" i="18" s="1"/>
  <c r="T50" i="5" l="1"/>
  <c r="C51" i="5" s="1"/>
  <c r="P83" i="18"/>
  <c r="K67" i="18"/>
  <c r="Q67" i="18" s="1"/>
  <c r="S67" i="18" s="1"/>
  <c r="T51" i="5" l="1"/>
  <c r="C52" i="5" s="1"/>
  <c r="P84" i="18"/>
  <c r="K68" i="18"/>
  <c r="Q68" i="18" s="1"/>
  <c r="S68" i="18" s="1"/>
  <c r="T52" i="5" l="1"/>
  <c r="C53" i="5" s="1"/>
  <c r="P85" i="18"/>
  <c r="K69" i="18"/>
  <c r="Q69" i="18" s="1"/>
  <c r="S69" i="18" s="1"/>
  <c r="T53" i="5" l="1"/>
  <c r="C54" i="5" s="1"/>
  <c r="P86" i="18"/>
  <c r="K70" i="18"/>
  <c r="Q70" i="18" s="1"/>
  <c r="S70" i="18" s="1"/>
  <c r="T54" i="5" l="1"/>
  <c r="C55" i="5" s="1"/>
  <c r="P87" i="18"/>
  <c r="K71" i="18"/>
  <c r="Q71" i="18" s="1"/>
  <c r="S71" i="18" s="1"/>
  <c r="T55" i="5" l="1"/>
  <c r="C56" i="5" s="1"/>
  <c r="P88" i="18"/>
  <c r="K72" i="18"/>
  <c r="Q72" i="18" s="1"/>
  <c r="S72" i="18" s="1"/>
  <c r="T56" i="5" l="1"/>
  <c r="C57" i="5" s="1"/>
  <c r="P89" i="18"/>
  <c r="K73" i="18"/>
  <c r="Q73" i="18" s="1"/>
  <c r="S73" i="18" s="1"/>
  <c r="T57" i="5" l="1"/>
  <c r="C58" i="5" s="1"/>
  <c r="P90" i="18"/>
  <c r="K74" i="18"/>
  <c r="Q74" i="18" s="1"/>
  <c r="S74" i="18" s="1"/>
  <c r="T58" i="5" l="1"/>
  <c r="C59" i="5" s="1"/>
  <c r="P91" i="18"/>
  <c r="K75" i="18"/>
  <c r="Q75" i="18" s="1"/>
  <c r="S75" i="18" s="1"/>
  <c r="T59" i="5" l="1"/>
  <c r="C60" i="5" s="1"/>
  <c r="P92" i="18"/>
  <c r="K76" i="18"/>
  <c r="Q76" i="18" s="1"/>
  <c r="S76" i="18" s="1"/>
  <c r="T60" i="5" l="1"/>
  <c r="C61" i="5" s="1"/>
  <c r="P93" i="18"/>
  <c r="K77" i="18"/>
  <c r="Q77" i="18" s="1"/>
  <c r="S77" i="18" s="1"/>
  <c r="T61" i="5" l="1"/>
  <c r="C62" i="5" s="1"/>
  <c r="P94" i="18"/>
  <c r="K78" i="18"/>
  <c r="Q78" i="18" s="1"/>
  <c r="S78" i="18" s="1"/>
  <c r="T62" i="5" l="1"/>
  <c r="C63" i="5" s="1"/>
  <c r="P95" i="18"/>
  <c r="K79" i="18"/>
  <c r="Q79" i="18" s="1"/>
  <c r="S79" i="18" s="1"/>
  <c r="T63" i="5" l="1"/>
  <c r="C64" i="5" s="1"/>
  <c r="P96" i="18"/>
  <c r="K80" i="18"/>
  <c r="Q80" i="18" s="1"/>
  <c r="S80" i="18" s="1"/>
  <c r="T64" i="5" l="1"/>
  <c r="C65" i="5" s="1"/>
  <c r="P97" i="18"/>
  <c r="K81" i="18"/>
  <c r="Q81" i="18" s="1"/>
  <c r="S81" i="18" s="1"/>
  <c r="T65" i="5" l="1"/>
  <c r="C66" i="5" s="1"/>
  <c r="P98" i="18"/>
  <c r="K82" i="18"/>
  <c r="Q82" i="18" s="1"/>
  <c r="S82" i="18" s="1"/>
  <c r="T66" i="5" l="1"/>
  <c r="C67" i="5" s="1"/>
  <c r="P99" i="18"/>
  <c r="K83" i="18"/>
  <c r="Q83" i="18" s="1"/>
  <c r="S83" i="18" s="1"/>
  <c r="T67" i="5" l="1"/>
  <c r="C68" i="5" s="1"/>
  <c r="P100" i="18"/>
  <c r="K84" i="18"/>
  <c r="Q84" i="18" s="1"/>
  <c r="S84" i="18" s="1"/>
  <c r="T68" i="5" l="1"/>
  <c r="C69" i="5" s="1"/>
  <c r="P101" i="18"/>
  <c r="K85" i="18"/>
  <c r="Q85" i="18" s="1"/>
  <c r="S85" i="18" s="1"/>
  <c r="T69" i="5" l="1"/>
  <c r="C70" i="5" s="1"/>
  <c r="P102" i="18"/>
  <c r="K86" i="18"/>
  <c r="Q86" i="18" s="1"/>
  <c r="S86" i="18" s="1"/>
  <c r="T70" i="5" l="1"/>
  <c r="C71" i="5" s="1"/>
  <c r="P103" i="18"/>
  <c r="K87" i="18"/>
  <c r="Q87" i="18" s="1"/>
  <c r="S87" i="18" s="1"/>
  <c r="T71" i="5" l="1"/>
  <c r="C72" i="5" s="1"/>
  <c r="P104" i="18"/>
  <c r="K88" i="18"/>
  <c r="Q88" i="18" s="1"/>
  <c r="S88" i="18" s="1"/>
  <c r="T72" i="5" l="1"/>
  <c r="C73" i="5" s="1"/>
  <c r="P105" i="18"/>
  <c r="K89" i="18"/>
  <c r="Q89" i="18" s="1"/>
  <c r="S89" i="18" s="1"/>
  <c r="T73" i="5" l="1"/>
  <c r="C74" i="5" s="1"/>
  <c r="P106" i="18"/>
  <c r="K90" i="18"/>
  <c r="Q90" i="18" s="1"/>
  <c r="S90" i="18" s="1"/>
  <c r="T74" i="5" l="1"/>
  <c r="C75" i="5" s="1"/>
  <c r="P107" i="18"/>
  <c r="K91" i="18"/>
  <c r="Q91" i="18" s="1"/>
  <c r="S91" i="18" s="1"/>
  <c r="T75" i="5" l="1"/>
  <c r="C76" i="5" s="1"/>
  <c r="P108" i="18"/>
  <c r="K92" i="18"/>
  <c r="Q92" i="18" s="1"/>
  <c r="S92" i="18" s="1"/>
  <c r="T76" i="5" l="1"/>
  <c r="C77" i="5" s="1"/>
  <c r="P109" i="18"/>
  <c r="K93" i="18"/>
  <c r="Q93" i="18" s="1"/>
  <c r="S93" i="18" s="1"/>
  <c r="T77" i="5" l="1"/>
  <c r="C78" i="5" s="1"/>
  <c r="P110" i="18"/>
  <c r="K94" i="18"/>
  <c r="Q94" i="18" s="1"/>
  <c r="S94" i="18" s="1"/>
  <c r="T78" i="5" l="1"/>
  <c r="C79" i="5" s="1"/>
  <c r="P111" i="18"/>
  <c r="K95" i="18"/>
  <c r="Q95" i="18" s="1"/>
  <c r="S95" i="18" s="1"/>
  <c r="T79" i="5" l="1"/>
  <c r="C80" i="5" s="1"/>
  <c r="P112" i="18"/>
  <c r="K96" i="18"/>
  <c r="Q96" i="18" s="1"/>
  <c r="S96" i="18" s="1"/>
  <c r="T80" i="5" l="1"/>
  <c r="C81" i="5" s="1"/>
  <c r="P113" i="18"/>
  <c r="K97" i="18"/>
  <c r="Q97" i="18" s="1"/>
  <c r="S97" i="18" s="1"/>
  <c r="T81" i="5" l="1"/>
  <c r="C82" i="5" s="1"/>
  <c r="P114" i="18"/>
  <c r="K98" i="18"/>
  <c r="Q98" i="18" s="1"/>
  <c r="S98" i="18" s="1"/>
  <c r="T82" i="5" l="1"/>
  <c r="C83" i="5" s="1"/>
  <c r="P115" i="18"/>
  <c r="K99" i="18"/>
  <c r="Q99" i="18" s="1"/>
  <c r="S99" i="18" s="1"/>
  <c r="T83" i="5" l="1"/>
  <c r="C84" i="5" s="1"/>
  <c r="P116" i="18"/>
  <c r="K100" i="18"/>
  <c r="Q100" i="18" s="1"/>
  <c r="S100" i="18" s="1"/>
  <c r="T84" i="5" l="1"/>
  <c r="C85" i="5" s="1"/>
  <c r="P117" i="18"/>
  <c r="K101" i="18"/>
  <c r="Q101" i="18" s="1"/>
  <c r="S101" i="18" s="1"/>
  <c r="T85" i="5" l="1"/>
  <c r="C86" i="5" s="1"/>
  <c r="P118" i="18"/>
  <c r="K102" i="18"/>
  <c r="Q102" i="18" s="1"/>
  <c r="S102" i="18" s="1"/>
  <c r="T86" i="5" l="1"/>
  <c r="C87" i="5" s="1"/>
  <c r="P119" i="18"/>
  <c r="K103" i="18"/>
  <c r="Q103" i="18" s="1"/>
  <c r="S103" i="18" s="1"/>
  <c r="T87" i="5" l="1"/>
  <c r="C88" i="5" s="1"/>
  <c r="P120" i="18"/>
  <c r="K104" i="18"/>
  <c r="Q104" i="18" s="1"/>
  <c r="S104" i="18" s="1"/>
  <c r="T88" i="5" l="1"/>
  <c r="C89" i="5" s="1"/>
  <c r="P121" i="18"/>
  <c r="K105" i="18"/>
  <c r="Q105" i="18" s="1"/>
  <c r="S105" i="18" s="1"/>
  <c r="T89" i="5" l="1"/>
  <c r="C90" i="5" s="1"/>
  <c r="P122" i="18"/>
  <c r="K106" i="18"/>
  <c r="Q106" i="18" s="1"/>
  <c r="S106" i="18" s="1"/>
  <c r="T90" i="5" l="1"/>
  <c r="C91" i="5" s="1"/>
  <c r="P123" i="18"/>
  <c r="K107" i="18"/>
  <c r="Q107" i="18" s="1"/>
  <c r="S107" i="18" s="1"/>
  <c r="T91" i="5" l="1"/>
  <c r="C92" i="5" s="1"/>
  <c r="P124" i="18"/>
  <c r="K108" i="18"/>
  <c r="Q108" i="18" s="1"/>
  <c r="S108" i="18" s="1"/>
  <c r="T92" i="5" l="1"/>
  <c r="C93" i="5" s="1"/>
  <c r="P125" i="18"/>
  <c r="K109" i="18"/>
  <c r="Q109" i="18" s="1"/>
  <c r="S109" i="18" s="1"/>
  <c r="T93" i="5" l="1"/>
  <c r="C94" i="5" s="1"/>
  <c r="P126" i="18"/>
  <c r="K110" i="18"/>
  <c r="Q110" i="18" s="1"/>
  <c r="S110" i="18" s="1"/>
  <c r="T94" i="5" l="1"/>
  <c r="C95" i="5" s="1"/>
  <c r="P127" i="18"/>
  <c r="K111" i="18"/>
  <c r="Q111" i="18" s="1"/>
  <c r="S111" i="18" s="1"/>
  <c r="T95" i="5" l="1"/>
  <c r="C96" i="5" s="1"/>
  <c r="P128" i="18"/>
  <c r="K112" i="18"/>
  <c r="Q112" i="18" s="1"/>
  <c r="S112" i="18" s="1"/>
  <c r="T96" i="5" l="1"/>
  <c r="C97" i="5" s="1"/>
  <c r="P129" i="18"/>
  <c r="K113" i="18"/>
  <c r="Q113" i="18" s="1"/>
  <c r="S113" i="18" s="1"/>
  <c r="T97" i="5" l="1"/>
  <c r="C98" i="5" s="1"/>
  <c r="P130" i="18"/>
  <c r="K114" i="18"/>
  <c r="Q114" i="18" s="1"/>
  <c r="S114" i="18" s="1"/>
  <c r="T98" i="5" l="1"/>
  <c r="C99" i="5" s="1"/>
  <c r="P131" i="18"/>
  <c r="K115" i="18"/>
  <c r="Q115" i="18" s="1"/>
  <c r="S115" i="18" s="1"/>
  <c r="T99" i="5" l="1"/>
  <c r="C100" i="5" s="1"/>
  <c r="P132" i="18"/>
  <c r="K116" i="18"/>
  <c r="Q116" i="18" s="1"/>
  <c r="S116" i="18" s="1"/>
  <c r="T100" i="5" l="1"/>
  <c r="C101" i="5" s="1"/>
  <c r="P133" i="18"/>
  <c r="K117" i="18"/>
  <c r="Q117" i="18" s="1"/>
  <c r="S117" i="18" s="1"/>
  <c r="T101" i="5" l="1"/>
  <c r="C102" i="5" s="1"/>
  <c r="P134" i="18"/>
  <c r="K118" i="18"/>
  <c r="Q118" i="18" s="1"/>
  <c r="S118" i="18" s="1"/>
  <c r="T102" i="5" l="1"/>
  <c r="C103" i="5" s="1"/>
  <c r="P135" i="18"/>
  <c r="K119" i="18"/>
  <c r="Q119" i="18" s="1"/>
  <c r="S119" i="18" s="1"/>
  <c r="T103" i="5" l="1"/>
  <c r="C104" i="5" s="1"/>
  <c r="P136" i="18"/>
  <c r="K120" i="18"/>
  <c r="Q120" i="18" s="1"/>
  <c r="S120" i="18" s="1"/>
  <c r="T104" i="5" l="1"/>
  <c r="C105" i="5" s="1"/>
  <c r="P137" i="18"/>
  <c r="K121" i="18"/>
  <c r="Q121" i="18" s="1"/>
  <c r="S121" i="18" s="1"/>
  <c r="T105" i="5" l="1"/>
  <c r="C106" i="5" s="1"/>
  <c r="P138" i="18"/>
  <c r="K122" i="18"/>
  <c r="Q122" i="18" s="1"/>
  <c r="S122" i="18" s="1"/>
  <c r="T106" i="5" l="1"/>
  <c r="C107" i="5" s="1"/>
  <c r="P139" i="18"/>
  <c r="K123" i="18"/>
  <c r="Q123" i="18" s="1"/>
  <c r="S123" i="18" s="1"/>
  <c r="T107" i="5" l="1"/>
  <c r="C108" i="5" s="1"/>
  <c r="P140" i="18"/>
  <c r="K124" i="18"/>
  <c r="Q124" i="18" s="1"/>
  <c r="S124" i="18" s="1"/>
  <c r="T108" i="5" l="1"/>
  <c r="C109" i="5" s="1"/>
  <c r="P141" i="18"/>
  <c r="K125" i="18"/>
  <c r="Q125" i="18" s="1"/>
  <c r="S125" i="18" s="1"/>
  <c r="T109" i="5" l="1"/>
  <c r="C110" i="5" s="1"/>
  <c r="P142" i="18"/>
  <c r="K126" i="18"/>
  <c r="Q126" i="18" s="1"/>
  <c r="S126" i="18" s="1"/>
  <c r="T110" i="5" l="1"/>
  <c r="C111" i="5" s="1"/>
  <c r="P143" i="18"/>
  <c r="K127" i="18"/>
  <c r="Q127" i="18" s="1"/>
  <c r="S127" i="18" s="1"/>
  <c r="T111" i="5" l="1"/>
  <c r="C112" i="5" s="1"/>
  <c r="P144" i="18"/>
  <c r="K128" i="18"/>
  <c r="Q128" i="18" s="1"/>
  <c r="S128" i="18" s="1"/>
  <c r="T112" i="5" l="1"/>
  <c r="C113" i="5" s="1"/>
  <c r="P145" i="18"/>
  <c r="K129" i="18"/>
  <c r="Q129" i="18" s="1"/>
  <c r="S129" i="18" s="1"/>
  <c r="T113" i="5" l="1"/>
  <c r="C114" i="5" s="1"/>
  <c r="P146" i="18"/>
  <c r="K130" i="18"/>
  <c r="Q130" i="18" s="1"/>
  <c r="S130" i="18" s="1"/>
  <c r="T114" i="5" l="1"/>
  <c r="C115" i="5" s="1"/>
  <c r="P147" i="18"/>
  <c r="K131" i="18"/>
  <c r="Q131" i="18" s="1"/>
  <c r="S131" i="18" s="1"/>
  <c r="T115" i="5" l="1"/>
  <c r="C116" i="5" s="1"/>
  <c r="K132" i="18"/>
  <c r="Q132" i="18" s="1"/>
  <c r="S132" i="18" s="1"/>
  <c r="T116" i="5" l="1"/>
  <c r="C117" i="5" s="1"/>
  <c r="K133" i="18"/>
  <c r="Q133" i="18" s="1"/>
  <c r="S133" i="18" s="1"/>
  <c r="T117" i="5" l="1"/>
  <c r="C118" i="5" s="1"/>
  <c r="K134" i="18"/>
  <c r="Q134" i="18" s="1"/>
  <c r="S134" i="18" s="1"/>
  <c r="T118" i="5" l="1"/>
  <c r="C119" i="5" s="1"/>
  <c r="K135" i="18"/>
  <c r="Q135" i="18" s="1"/>
  <c r="S135" i="18" s="1"/>
  <c r="T119" i="5" l="1"/>
  <c r="C120" i="5" s="1"/>
  <c r="K136" i="18"/>
  <c r="Q136" i="18" s="1"/>
  <c r="S136" i="18" s="1"/>
  <c r="T120" i="5" l="1"/>
  <c r="C121" i="5" s="1"/>
  <c r="K137" i="18"/>
  <c r="Q137" i="18" s="1"/>
  <c r="S137" i="18" s="1"/>
  <c r="T121" i="5" l="1"/>
  <c r="C122" i="5" s="1"/>
  <c r="K138" i="18"/>
  <c r="Q138" i="18" s="1"/>
  <c r="S138" i="18" s="1"/>
  <c r="T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<sst xmlns="http://schemas.openxmlformats.org/spreadsheetml/2006/main" count="405" uniqueCount="191">
  <si>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</si>
  <si>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</si>
  <si>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</si>
  <si>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</si>
  <si>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</si>
  <si>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</si>
  <si>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</si>
  <si>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</si>
  <si>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</si>
  <si>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</si>
  <si>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</si>
  <si>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</si>
  <si>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</si>
  <si>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</si>
  <si>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</si>
  <si>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</si>
  <si>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</si>
  <si>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</si>
  <si>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</si>
  <si>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</si>
  <si>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</si>
  <si>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</si>
  <si>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</si>
  <si>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</si>
  <si>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</si>
  <si>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</si>
  <si>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</si>
  <si>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</si>
  <si>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</si>
  <si>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</si>
  <si>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</si>
  <si>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</si>
  <si>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</si>
  <si>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</si>
  <si>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</si>
  <si>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</si>
  <si>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</si>
  <si>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</si>
  <si>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</si>
  <si>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</si>
  <si>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</si>
  <si>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</si>
  <si>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</si>
  <si>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</si>
  <si>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</si>
  <si>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</si>
  <si>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</si>
  <si>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</si>
  <si>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</si>
  <si>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</si>
  <si>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</si>
  <si>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</si>
  <si>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</si>
  <si>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</si>
  <si>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</si>
  <si>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</si>
  <si>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</si>
  <si>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</si>
  <si>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</si>
  <si>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</si>
  <si>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</si>
  <si>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</si>
  <si>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</si>
  <si>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</si>
  <si>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</si>
  <si>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</si>
  <si>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</si>
  <si>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</si>
  <si>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</si>
  <si>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</si>
  <si>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</si>
  <si>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</si>
  <si>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</si>
  <si>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</si>
  <si>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</si>
  <si>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</si>
  <si>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</si>
  <si>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</si>
  <si>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</si>
  <si>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</si>
  <si>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</si>
  <si>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</si>
  <si>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</si>
  <si>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</si>
  <si>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</si>
  <si>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</si>
  <si>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</si>
  <si>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</si>
  <si>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</si>
  <si>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</si>
  <si>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</si>
  <si>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</si>
  <si>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</si>
  <si>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</si>
  <si>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</si>
  <si>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</si>
  <si>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</si>
  <si>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</si>
  <si>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</si>
  <si>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</si>
  <si>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</si>
  <si>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</si>
  <si>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</si>
  <si>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</si>
  <si>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</si>
  <si>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</si>
  <si>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</si>
  <si>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</si>
  <si>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</si>
  <si>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</si>
  <si>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</si>
  <si>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</si>
  <si>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</si>
  <si>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</si>
  <si>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</si>
  <si>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</si>
  <si>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</si>
  <si>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</si>
  <si>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</si>
  <si>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</si>
  <si>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</si>
  <si>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</si>
  <si>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</si>
  <si>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</si>
  <si>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</si>
  <si>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</si>
  <si>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</si>
  <si>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</si>
  <si>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</si>
  <si>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</si>
  <si>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</si>
  <si>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</si>
  <si>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</si>
  <si>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</si>
  <si>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</si>
  <si>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</si>
  <si>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</si>
  <si>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</si>
  <si>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</si>
  <si>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</si>
  <si>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</si>
  <si>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</si>
  <si>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</si>
  <si>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</si>
  <si>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</si>
  <si>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</si>
  <si>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</si>
  <si>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</si>
  <si>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</si>
  <si>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</si>
  <si>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</si>
  <si>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</si>
  <si>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</si>
  <si>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</si>
  <si>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</si>
  <si>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</si>
  <si>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</si>
  <si>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</si>
  <si>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</si>
  <si>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</si>
  <si>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</si>
  <si>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</si>
  <si>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</si>
  <si>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</si>
  <si>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</si>
  <si>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</si>
  <si>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</si>
  <si>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</si>
  <si>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</si>
  <si>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</si>
  <si>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</si>
  <si>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</si>
  <si>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</si>
  <si>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</si>
  <si>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</si>
  <si>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</si>
  <si>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</si>
  <si>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</si>
  <si>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</si>
  <si>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</si>
  <si>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</si>
  <si>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</si>
  <si>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</si>
  <si>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</si>
  <si>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</si>
  <si>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</si>
  <si>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</si>
  <si>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</si>
  <si>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세금 + 대출원금</t>
    <phoneticPr fontId="1" type="noConversion"/>
  </si>
  <si>
    <t>원금 7400만원 대출 2억 1천</t>
    <phoneticPr fontId="1" type="noConversion"/>
  </si>
  <si>
    <t>대출400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</si>
</sst>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91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7" fontId="0" fillId="44" borderId="4" xfId="0" applyNumberForma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0" fillId="44" borderId="38" xfId="0" applyFill="1" applyBorder="1">
      <alignment vertical="center"/>
    </xf>
    <xf numFmtId="0" fontId="0" fillId="44" borderId="37" xfId="0" applyFill="1" applyBorder="1">
      <alignment vertical="center"/>
    </xf>
    <xf numFmtId="0" fontId="0" fillId="44" borderId="33" xfId="0" applyFill="1" applyBorder="1">
      <alignment vertical="center"/>
    </xf>
    <xf numFmtId="0" fontId="0" fillId="44" borderId="34" xfId="0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0" fontId="2" fillId="44" borderId="34" xfId="0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176" fontId="0" fillId="41" borderId="21" xfId="0" applyNumberFormat="1" applyFill="1" applyBorder="1">
      <alignment vertical="center"/>
    </xf>
    <xf numFmtId="176" fontId="0" fillId="5" borderId="21" xfId="0" applyNumberFormat="1" applyFill="1" applyBorder="1">
      <alignment vertical="center"/>
    </xf>
    <xf numFmtId="176" fontId="0" fillId="2" borderId="21" xfId="0" applyNumberFormat="1" applyFill="1" applyBorder="1">
      <alignment vertical="center"/>
    </xf>
    <xf numFmtId="176" fontId="0" fillId="0" borderId="21" xfId="0" applyNumberFormat="1" applyBorder="1">
      <alignment vertical="center"/>
    </xf>
    <xf numFmtId="176" fontId="0" fillId="39" borderId="21" xfId="0" applyNumberFormat="1" applyFill="1" applyBorder="1">
      <alignment vertical="center"/>
    </xf>
    <xf numFmtId="0" fontId="0" fillId="39" borderId="2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7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7" fontId="0" fillId="45" borderId="4" xfId="0" applyNumberFormat="1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82" fontId="2" fillId="45" borderId="3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5" xfId="0" applyNumberFormat="1" applyFont="1" applyFill="1" applyBorder="1">
      <alignment vertical="center"/>
    </xf>
    <xf numFmtId="0" fontId="2" fillId="45" borderId="4" xfId="0" applyFont="1" applyFill="1" applyBorder="1">
      <alignment vertical="center"/>
    </xf>
    <xf numFmtId="0" fontId="0" fillId="45" borderId="5" xfId="0" applyFill="1" applyBorder="1">
      <alignment vertical="center"/>
    </xf>
    <xf numFmtId="0" fontId="0" fillId="46" borderId="1" xfId="0" applyFill="1" applyBorder="1">
      <alignment vertical="center"/>
    </xf>
    <xf numFmtId="176" fontId="0" fillId="46" borderId="1" xfId="0" applyNumberFormat="1" applyFill="1" applyBorder="1">
      <alignment vertical="center"/>
    </xf>
    <xf numFmtId="176" fontId="0" fillId="46" borderId="21" xfId="0" applyNumberFormat="1" applyFill="1" applyBorder="1">
      <alignment vertical="center"/>
    </xf>
    <xf numFmtId="0" fontId="18" fillId="42" borderId="57" xfId="41" applyFill="1" applyBorder="1">
      <alignment vertical="center"/>
    </xf>
    <xf numFmtId="176" fontId="18" fillId="42" borderId="57" xfId="41" applyNumberFormat="1" applyFill="1" applyBorder="1">
      <alignment vertical="center"/>
    </xf>
    <xf numFmtId="0" fontId="0" fillId="42" borderId="21" xfId="0" applyFill="1" applyBorder="1">
      <alignment vertical="center"/>
    </xf>
    <xf numFmtId="176" fontId="0" fillId="42" borderId="21" xfId="0" applyNumberFormat="1" applyFill="1" applyBorder="1">
      <alignment vertical="center"/>
    </xf>
    <xf numFmtId="0" fontId="0" fillId="47" borderId="1" xfId="0" applyFill="1" applyBorder="1">
      <alignment vertical="center"/>
    </xf>
    <xf numFmtId="176" fontId="0" fillId="47" borderId="1" xfId="0" applyNumberFormat="1" applyFill="1" applyBorder="1">
      <alignment vertical="center"/>
    </xf>
    <xf numFmtId="176" fontId="0" fillId="47" borderId="21" xfId="0" applyNumberFormat="1" applyFill="1" applyBorder="1">
      <alignment vertical="center"/>
    </xf>
    <xf numFmtId="0" fontId="18" fillId="48" borderId="57" xfId="41" applyFill="1" applyBorder="1">
      <alignment vertical="center"/>
    </xf>
    <xf numFmtId="176" fontId="18" fillId="48" borderId="57" xfId="41" applyNumberFormat="1" applyFill="1" applyBorder="1">
      <alignment vertical="center"/>
    </xf>
    <xf numFmtId="176" fontId="0" fillId="48" borderId="21" xfId="0" applyNumberFormat="1" applyFill="1" applyBorder="1">
      <alignment vertical="center"/>
    </xf>
    <xf numFmtId="176" fontId="0" fillId="48" borderId="1" xfId="0" applyNumberFormat="1" applyFill="1" applyBorder="1">
      <alignment vertical="center"/>
    </xf>
    <xf numFmtId="0" fontId="0" fillId="48" borderId="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0" fontId="0" fillId="3" borderId="5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176" fontId="0" fillId="49" borderId="21" xfId="0" applyNumberFormat="1" applyFill="1" applyBorder="1">
      <alignment vertical="center"/>
    </xf>
    <xf numFmtId="0" fontId="18" fillId="50" borderId="57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57" xfId="41" applyNumberFormat="1" applyFill="1" applyBorder="1">
      <alignment vertical="center"/>
    </xf>
    <xf numFmtId="176" fontId="0" fillId="50" borderId="21" xfId="0" applyNumberFormat="1" applyFill="1" applyBorder="1">
      <alignment vertical="center"/>
    </xf>
    <xf numFmtId="0" fontId="2" fillId="51" borderId="2" xfId="0" applyFont="1" applyFill="1" applyBorder="1" applyAlignment="1">
      <alignment horizontal="center" vertical="center"/>
    </xf>
    <xf numFmtId="177" fontId="2" fillId="51" borderId="1" xfId="0" applyNumberFormat="1" applyFont="1" applyFill="1" applyBorder="1">
      <alignment vertical="center"/>
    </xf>
    <xf numFmtId="0" fontId="2" fillId="51" borderId="1" xfId="0" applyFont="1" applyFill="1" applyBorder="1">
      <alignment vertical="center"/>
    </xf>
    <xf numFmtId="0" fontId="2" fillId="51" borderId="52" xfId="0" applyFont="1" applyFill="1" applyBorder="1">
      <alignment vertical="center"/>
    </xf>
    <xf numFmtId="0" fontId="0" fillId="52" borderId="21" xfId="0" applyFill="1" applyBorder="1">
      <alignment vertical="center"/>
    </xf>
    <xf numFmtId="176" fontId="0" fillId="52" borderId="21" xfId="0" applyNumberFormat="1" applyFill="1" applyBorder="1">
      <alignment vertical="center"/>
    </xf>
    <xf numFmtId="176" fontId="0" fillId="52" borderId="1" xfId="0" applyNumberFormat="1" applyFill="1" applyBorder="1">
      <alignment vertical="center"/>
    </xf>
    <xf numFmtId="176" fontId="0" fillId="0" borderId="0" xfId="0" applyNumberFormat="1">
      <alignment vertical="center"/>
    </xf>
    <xf numFmtId="0" fontId="2" fillId="49" borderId="1" xfId="0" applyFont="1" applyFill="1" applyBorder="1">
      <alignment vertical="center"/>
    </xf>
    <xf numFmtId="176" fontId="2" fillId="49" borderId="1" xfId="0" applyNumberFormat="1" applyFont="1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9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2" fillId="40" borderId="1" xfId="0" applyNumberFormat="1" applyFont="1" applyFill="1" applyBorder="1">
      <alignment vertical="center"/>
    </xf>
    <xf numFmtId="176" fontId="0" fillId="40" borderId="21" xfId="0" applyNumberFormat="1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67</xdr:row>
      <xdr:rowOff>200025</xdr:rowOff>
    </xdr:from>
    <xdr:to>
      <xdr:col>13</xdr:col>
      <xdr:colOff>576164</xdr:colOff>
      <xdr:row>100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70</xdr:row>
      <xdr:rowOff>11430</xdr:rowOff>
    </xdr:from>
    <xdr:to>
      <xdr:col>7</xdr:col>
      <xdr:colOff>917222</xdr:colOff>
      <xdr:row>99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workbookViewId="0">
      <selection activeCell="A31" sqref="A31:XFD31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4" customWidth="1"/>
    <col min="8" max="8" width="12.5" style="102" bestFit="1" customWidth="1"/>
    <col min="9" max="9" width="13.625" style="102" hidden="1" customWidth="1"/>
    <col min="10" max="10" width="14.25" style="102" hidden="1" customWidth="1"/>
    <col min="11" max="11" width="14.875" style="139" bestFit="1" customWidth="1"/>
    <col min="12" max="12" width="11.25" style="106" bestFit="1" customWidth="1"/>
    <col min="13" max="13" width="14.25" style="120" bestFit="1" customWidth="1"/>
    <col min="14" max="14" width="16.625" style="119" bestFit="1" customWidth="1"/>
    <col min="15" max="15" width="9.125" style="81" bestFit="1" customWidth="1"/>
    <col min="16" max="16" width="14.25" style="228" bestFit="1" customWidth="1"/>
    <col min="17" max="17" width="16.625" style="233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44"/>
      <c r="B1" s="244"/>
      <c r="C1" s="244"/>
      <c r="D1" s="245" t="s">
        <v>84</v>
      </c>
      <c r="E1" s="246"/>
      <c r="F1" s="246"/>
      <c r="G1" s="246"/>
      <c r="H1" s="250" t="s">
        <v>177</v>
      </c>
      <c r="I1" s="250"/>
      <c r="J1" s="247" t="s">
        <v>167</v>
      </c>
      <c r="K1" s="248"/>
      <c r="L1" s="249"/>
      <c r="M1" s="240" t="s">
        <v>168</v>
      </c>
      <c r="N1" s="241"/>
      <c r="O1" s="241"/>
      <c r="P1" s="242"/>
      <c r="Q1" s="238" t="s">
        <v>180</v>
      </c>
      <c r="R1" s="236" t="s">
        <v>181</v>
      </c>
      <c r="S1" s="237" t="s">
        <v>182</v>
      </c>
    </row>
    <row r="2" spans="1:20" ht="33" x14ac:dyDescent="0.3">
      <c r="A2" s="244"/>
      <c r="B2" s="244"/>
      <c r="C2" s="244"/>
      <c r="D2" s="147" t="s">
        <v>164</v>
      </c>
      <c r="E2" s="141" t="s">
        <v>163</v>
      </c>
      <c r="F2" s="98" t="s">
        <v>169</v>
      </c>
      <c r="G2" s="129" t="s">
        <v>170</v>
      </c>
      <c r="H2" s="140" t="s">
        <v>178</v>
      </c>
      <c r="I2" s="140" t="s">
        <v>179</v>
      </c>
      <c r="J2" s="140" t="s">
        <v>176</v>
      </c>
      <c r="K2" s="135" t="s">
        <v>85</v>
      </c>
      <c r="L2" s="115" t="s">
        <v>11</v>
      </c>
      <c r="M2" s="121" t="s">
        <v>173</v>
      </c>
      <c r="N2" s="117" t="s">
        <v>86</v>
      </c>
      <c r="O2" s="99" t="s">
        <v>11</v>
      </c>
      <c r="P2" s="225" t="s">
        <v>174</v>
      </c>
      <c r="Q2" s="238"/>
      <c r="R2" s="236"/>
      <c r="S2" s="237"/>
    </row>
    <row r="3" spans="1:20" s="17" customFormat="1" x14ac:dyDescent="0.3">
      <c r="A3" s="24" t="s">
        <v>12</v>
      </c>
      <c r="B3" s="24"/>
      <c r="C3" s="25"/>
      <c r="D3" s="80">
        <v>0</v>
      </c>
      <c r="E3" s="142"/>
      <c r="F3" s="100"/>
      <c r="G3" s="130"/>
      <c r="H3" s="100"/>
      <c r="I3" s="100"/>
      <c r="J3" s="100"/>
      <c r="K3" s="136">
        <v>800000</v>
      </c>
      <c r="L3" s="116"/>
      <c r="M3" s="38">
        <v>0</v>
      </c>
      <c r="N3" s="118">
        <v>0</v>
      </c>
      <c r="O3" s="25"/>
      <c r="P3" s="226">
        <v>0</v>
      </c>
      <c r="Q3" s="233"/>
      <c r="R3" s="18"/>
      <c r="S3" s="18"/>
    </row>
    <row r="4" spans="1:20" s="22" customFormat="1" hidden="1" x14ac:dyDescent="0.3">
      <c r="A4" s="22">
        <v>1</v>
      </c>
      <c r="B4" s="243">
        <v>2022</v>
      </c>
      <c r="C4" s="113">
        <v>1</v>
      </c>
      <c r="D4" s="148">
        <v>2500000</v>
      </c>
      <c r="E4" s="143">
        <v>0</v>
      </c>
      <c r="F4" s="102"/>
      <c r="G4" s="131">
        <v>400000</v>
      </c>
      <c r="H4" s="102"/>
      <c r="I4" s="102"/>
      <c r="J4" s="102"/>
      <c r="K4" s="136">
        <f t="shared" ref="K4:K15" si="0" xml:space="preserve"> (K3 + G4) + ((K3 + G4) * O4 )</f>
        <v>1212000</v>
      </c>
      <c r="L4" s="116"/>
      <c r="M4" s="38"/>
      <c r="N4" s="118">
        <v>0</v>
      </c>
      <c r="O4" s="25">
        <v>0.01</v>
      </c>
      <c r="P4" s="227"/>
      <c r="Q4" s="233"/>
      <c r="T4" s="84"/>
    </row>
    <row r="5" spans="1:20" s="22" customFormat="1" hidden="1" x14ac:dyDescent="0.3">
      <c r="B5" s="243"/>
      <c r="C5" s="113">
        <v>2</v>
      </c>
      <c r="D5" s="148">
        <v>2500000</v>
      </c>
      <c r="E5" s="143">
        <v>0</v>
      </c>
      <c r="F5" s="102"/>
      <c r="G5" s="131">
        <v>400000</v>
      </c>
      <c r="H5" s="102"/>
      <c r="I5" s="102"/>
      <c r="J5" s="102"/>
      <c r="K5" s="136">
        <f t="shared" si="0"/>
        <v>1628120</v>
      </c>
      <c r="L5" s="116"/>
      <c r="M5" s="38"/>
      <c r="N5" s="118">
        <v>0</v>
      </c>
      <c r="O5" s="25">
        <v>0.01</v>
      </c>
      <c r="P5" s="227"/>
      <c r="Q5" s="233"/>
      <c r="T5" s="84"/>
    </row>
    <row r="6" spans="1:20" s="22" customFormat="1" hidden="1" x14ac:dyDescent="0.3">
      <c r="B6" s="243"/>
      <c r="C6" s="113">
        <v>3</v>
      </c>
      <c r="D6" s="148">
        <v>2500000</v>
      </c>
      <c r="E6" s="143">
        <v>0</v>
      </c>
      <c r="F6" s="102"/>
      <c r="G6" s="131">
        <v>400000</v>
      </c>
      <c r="H6" s="102"/>
      <c r="I6" s="102"/>
      <c r="J6" s="102"/>
      <c r="K6" s="136">
        <f t="shared" si="0"/>
        <v>2048401.2</v>
      </c>
      <c r="L6" s="116"/>
      <c r="M6" s="38"/>
      <c r="N6" s="118">
        <v>0</v>
      </c>
      <c r="O6" s="25">
        <v>0.01</v>
      </c>
      <c r="P6" s="227"/>
      <c r="Q6" s="233"/>
      <c r="T6" s="84"/>
    </row>
    <row r="7" spans="1:20" s="22" customFormat="1" hidden="1" x14ac:dyDescent="0.3">
      <c r="B7" s="243"/>
      <c r="C7" s="113">
        <v>4</v>
      </c>
      <c r="D7" s="148">
        <v>2500000</v>
      </c>
      <c r="E7" s="143">
        <v>0</v>
      </c>
      <c r="F7" s="102"/>
      <c r="G7" s="131">
        <v>400000</v>
      </c>
      <c r="H7" s="102"/>
      <c r="I7" s="102"/>
      <c r="J7" s="102"/>
      <c r="K7" s="136">
        <f t="shared" si="0"/>
        <v>2472885.2120000003</v>
      </c>
      <c r="L7" s="116"/>
      <c r="M7" s="38"/>
      <c r="N7" s="118">
        <v>0</v>
      </c>
      <c r="O7" s="25">
        <v>0.01</v>
      </c>
      <c r="P7" s="227"/>
      <c r="Q7" s="233"/>
      <c r="T7" s="84"/>
    </row>
    <row r="8" spans="1:20" s="22" customFormat="1" hidden="1" x14ac:dyDescent="0.3">
      <c r="B8" s="243"/>
      <c r="C8" s="113">
        <v>5</v>
      </c>
      <c r="D8" s="148">
        <v>2500000</v>
      </c>
      <c r="E8" s="143">
        <v>1000000</v>
      </c>
      <c r="F8" s="102"/>
      <c r="G8" s="131">
        <v>400000</v>
      </c>
      <c r="H8" s="102"/>
      <c r="I8" s="102"/>
      <c r="J8" s="102"/>
      <c r="K8" s="136">
        <f t="shared" si="0"/>
        <v>2901614.0641200002</v>
      </c>
      <c r="L8" s="116"/>
      <c r="M8" s="38"/>
      <c r="N8" s="118">
        <v>0</v>
      </c>
      <c r="O8" s="25">
        <v>0.01</v>
      </c>
      <c r="P8" s="227"/>
      <c r="Q8" s="233"/>
      <c r="T8" s="84"/>
    </row>
    <row r="9" spans="1:20" s="22" customFormat="1" hidden="1" x14ac:dyDescent="0.3">
      <c r="B9" s="243"/>
      <c r="C9" s="113">
        <v>6</v>
      </c>
      <c r="D9" s="148">
        <v>2500000</v>
      </c>
      <c r="E9" s="143">
        <v>0</v>
      </c>
      <c r="F9" s="102"/>
      <c r="G9" s="131">
        <v>400000</v>
      </c>
      <c r="H9" s="102"/>
      <c r="I9" s="102"/>
      <c r="J9" s="102"/>
      <c r="K9" s="136">
        <f t="shared" si="0"/>
        <v>3334630.2047612001</v>
      </c>
      <c r="L9" s="116"/>
      <c r="M9" s="38"/>
      <c r="N9" s="118">
        <v>0</v>
      </c>
      <c r="O9" s="25">
        <v>0.01</v>
      </c>
      <c r="P9" s="227"/>
      <c r="Q9" s="233"/>
      <c r="T9" s="84"/>
    </row>
    <row r="10" spans="1:20" s="22" customFormat="1" hidden="1" x14ac:dyDescent="0.3">
      <c r="B10" s="243"/>
      <c r="C10" s="113">
        <v>7</v>
      </c>
      <c r="D10" s="148">
        <v>2500000</v>
      </c>
      <c r="E10" s="143">
        <v>600000</v>
      </c>
      <c r="F10" s="102"/>
      <c r="G10" s="131">
        <v>400000</v>
      </c>
      <c r="H10" s="102"/>
      <c r="I10" s="102"/>
      <c r="J10" s="102"/>
      <c r="K10" s="136">
        <f t="shared" si="0"/>
        <v>3771976.5068088123</v>
      </c>
      <c r="L10" s="116"/>
      <c r="M10" s="38"/>
      <c r="N10" s="118">
        <v>0</v>
      </c>
      <c r="O10" s="25">
        <v>0.01</v>
      </c>
      <c r="P10" s="227"/>
      <c r="Q10" s="233"/>
      <c r="T10" s="84"/>
    </row>
    <row r="11" spans="1:20" s="22" customFormat="1" hidden="1" x14ac:dyDescent="0.3">
      <c r="B11" s="243"/>
      <c r="C11" s="113">
        <v>8</v>
      </c>
      <c r="D11" s="148">
        <v>2500000</v>
      </c>
      <c r="E11" s="143">
        <v>5056544</v>
      </c>
      <c r="F11" s="102"/>
      <c r="G11" s="131">
        <v>400000</v>
      </c>
      <c r="H11" s="102"/>
      <c r="I11" s="102"/>
      <c r="J11" s="102"/>
      <c r="K11" s="136">
        <f t="shared" si="0"/>
        <v>4213696.2718769005</v>
      </c>
      <c r="L11" s="116"/>
      <c r="M11" s="38"/>
      <c r="N11" s="118">
        <v>0</v>
      </c>
      <c r="O11" s="25">
        <v>0.01</v>
      </c>
      <c r="P11" s="227"/>
      <c r="Q11" s="233"/>
      <c r="T11" s="84"/>
    </row>
    <row r="12" spans="1:20" s="22" customFormat="1" hidden="1" x14ac:dyDescent="0.3">
      <c r="B12" s="243"/>
      <c r="C12" s="113">
        <v>9</v>
      </c>
      <c r="D12" s="148">
        <v>1800000</v>
      </c>
      <c r="E12" s="143">
        <v>1600000</v>
      </c>
      <c r="F12" s="102"/>
      <c r="G12" s="131">
        <v>400000</v>
      </c>
      <c r="H12" s="102"/>
      <c r="I12" s="102"/>
      <c r="J12" s="102"/>
      <c r="K12" s="136">
        <f t="shared" si="0"/>
        <v>4696742.8047706848</v>
      </c>
      <c r="L12" s="116"/>
      <c r="M12" s="38"/>
      <c r="N12" s="118">
        <v>0</v>
      </c>
      <c r="O12" s="25">
        <v>1.7999999999999999E-2</v>
      </c>
      <c r="P12" s="227"/>
      <c r="Q12" s="233"/>
      <c r="T12" s="84"/>
    </row>
    <row r="13" spans="1:20" s="22" customFormat="1" hidden="1" x14ac:dyDescent="0.3">
      <c r="B13" s="243"/>
      <c r="C13" s="113">
        <v>10</v>
      </c>
      <c r="D13" s="148">
        <v>4500000</v>
      </c>
      <c r="E13" s="143">
        <v>3700000</v>
      </c>
      <c r="F13" s="102"/>
      <c r="G13" s="131">
        <v>400000</v>
      </c>
      <c r="H13" s="102"/>
      <c r="I13" s="102"/>
      <c r="J13" s="102"/>
      <c r="K13" s="136">
        <f t="shared" si="0"/>
        <v>4638035.9523413228</v>
      </c>
      <c r="L13" s="116"/>
      <c r="M13" s="38"/>
      <c r="N13" s="118">
        <v>0</v>
      </c>
      <c r="O13" s="25">
        <v>-0.09</v>
      </c>
      <c r="P13" s="227"/>
      <c r="Q13" s="233"/>
      <c r="T13" s="84"/>
    </row>
    <row r="14" spans="1:20" s="23" customFormat="1" ht="15.75" hidden="1" customHeight="1" thickBot="1" x14ac:dyDescent="0.3">
      <c r="A14" s="22"/>
      <c r="B14" s="243"/>
      <c r="C14" s="113">
        <v>11</v>
      </c>
      <c r="D14" s="148">
        <v>3500000</v>
      </c>
      <c r="E14" s="143">
        <v>0</v>
      </c>
      <c r="F14" s="102"/>
      <c r="G14" s="131">
        <v>400000</v>
      </c>
      <c r="H14" s="102"/>
      <c r="I14" s="102"/>
      <c r="J14" s="102"/>
      <c r="K14" s="136">
        <f t="shared" si="0"/>
        <v>5128720.5994834667</v>
      </c>
      <c r="L14" s="116"/>
      <c r="M14" s="38"/>
      <c r="N14" s="118">
        <v>0</v>
      </c>
      <c r="O14" s="25">
        <v>1.7999999999999999E-2</v>
      </c>
      <c r="P14" s="227"/>
      <c r="Q14" s="233"/>
      <c r="R14" s="22"/>
      <c r="S14" s="22"/>
      <c r="T14" s="85"/>
    </row>
    <row r="15" spans="1:20" s="21" customFormat="1" ht="17.25" hidden="1" thickBot="1" x14ac:dyDescent="0.35">
      <c r="A15" s="39"/>
      <c r="B15" s="243"/>
      <c r="C15" s="114">
        <v>12</v>
      </c>
      <c r="D15" s="148">
        <v>2500000</v>
      </c>
      <c r="E15" s="144">
        <v>1000000</v>
      </c>
      <c r="F15" s="103"/>
      <c r="G15" s="132">
        <v>400000</v>
      </c>
      <c r="H15" s="103"/>
      <c r="I15" s="103"/>
      <c r="J15" s="103"/>
      <c r="K15" s="118">
        <f t="shared" si="0"/>
        <v>5241227.1283103265</v>
      </c>
      <c r="L15" s="116"/>
      <c r="M15" s="38"/>
      <c r="N15" s="118">
        <v>0</v>
      </c>
      <c r="O15" s="122">
        <v>-5.1999999999999998E-2</v>
      </c>
      <c r="P15" s="227"/>
      <c r="Q15" s="233"/>
      <c r="R15" s="39"/>
      <c r="S15" s="39"/>
      <c r="T15" s="37"/>
    </row>
    <row r="16" spans="1:20" s="34" customFormat="1" x14ac:dyDescent="0.3">
      <c r="A16" s="22">
        <v>2</v>
      </c>
      <c r="B16" s="235">
        <v>2023</v>
      </c>
      <c r="C16" s="113">
        <v>1</v>
      </c>
      <c r="D16" s="149">
        <v>2500000</v>
      </c>
      <c r="E16" s="143">
        <v>0</v>
      </c>
      <c r="F16" s="101"/>
      <c r="G16" s="133">
        <v>400000</v>
      </c>
      <c r="H16" s="101"/>
      <c r="I16" s="101"/>
      <c r="J16" s="101"/>
      <c r="K16" s="125">
        <f xml:space="preserve"> (K15 + 400000) + ((K15 + 400000) * O16 )</f>
        <v>5906364.8033409119</v>
      </c>
      <c r="L16" s="127"/>
      <c r="M16" s="124">
        <v>0</v>
      </c>
      <c r="N16" s="125">
        <v>0</v>
      </c>
      <c r="O16" s="126">
        <v>4.7E-2</v>
      </c>
      <c r="P16" s="227"/>
      <c r="Q16" s="233"/>
      <c r="R16" s="22"/>
      <c r="S16" s="22"/>
      <c r="T16" s="86"/>
    </row>
    <row r="17" spans="1:20" s="22" customFormat="1" x14ac:dyDescent="0.3">
      <c r="B17" s="235"/>
      <c r="C17" s="113">
        <v>2</v>
      </c>
      <c r="D17" s="149">
        <v>2500000</v>
      </c>
      <c r="E17" s="143">
        <v>0</v>
      </c>
      <c r="F17" s="101"/>
      <c r="G17" s="133">
        <v>400000</v>
      </c>
      <c r="H17" s="101"/>
      <c r="I17" s="101"/>
      <c r="J17" s="101"/>
      <c r="K17" s="125">
        <f xml:space="preserve"> (K16 + 400000) + ((K16 + 400000) * O17 )</f>
        <v>6325283.8977509346</v>
      </c>
      <c r="L17" s="127"/>
      <c r="M17" s="124">
        <v>0</v>
      </c>
      <c r="N17" s="125">
        <v>0</v>
      </c>
      <c r="O17" s="126">
        <v>3.0000000000000001E-3</v>
      </c>
      <c r="P17" s="227"/>
      <c r="Q17" s="233"/>
      <c r="T17" s="84"/>
    </row>
    <row r="18" spans="1:20" s="22" customFormat="1" x14ac:dyDescent="0.3">
      <c r="B18" s="235"/>
      <c r="C18" s="113">
        <v>3</v>
      </c>
      <c r="D18" s="149">
        <v>2500000</v>
      </c>
      <c r="E18" s="143">
        <v>0</v>
      </c>
      <c r="F18" s="101"/>
      <c r="G18" s="133">
        <v>400000</v>
      </c>
      <c r="H18" s="101"/>
      <c r="I18" s="101"/>
      <c r="J18" s="101"/>
      <c r="K18" s="125">
        <f xml:space="preserve"> (K17 + 400000) + ((K17 + 400000) * O18 )</f>
        <v>6557151.8003071612</v>
      </c>
      <c r="L18" s="127"/>
      <c r="M18" s="124">
        <v>0</v>
      </c>
      <c r="N18" s="125">
        <v>7000000</v>
      </c>
      <c r="O18" s="126">
        <v>-2.5000000000000001E-2</v>
      </c>
      <c r="P18" s="227"/>
      <c r="Q18" s="233"/>
      <c r="T18" s="84"/>
    </row>
    <row r="19" spans="1:20" s="22" customFormat="1" x14ac:dyDescent="0.3">
      <c r="B19" s="235"/>
      <c r="C19" s="113">
        <v>4</v>
      </c>
      <c r="D19" s="149">
        <v>500000</v>
      </c>
      <c r="E19" s="143">
        <v>0</v>
      </c>
      <c r="F19" s="101"/>
      <c r="G19" s="133">
        <v>400000</v>
      </c>
      <c r="H19" s="101"/>
      <c r="I19" s="101"/>
      <c r="J19" s="101"/>
      <c r="K19" s="125">
        <f xml:space="preserve"> (K18 + 400000) + ((K18 + 400000) * O19 )</f>
        <v>6365793.8972810525</v>
      </c>
      <c r="L19" s="127"/>
      <c r="M19" s="124">
        <v>0</v>
      </c>
      <c r="N19" s="125">
        <f xml:space="preserve"> (N18 + D19 - E19 - M19) + ((N18 + D19 - E19 - M19) * O19)</f>
        <v>6862500</v>
      </c>
      <c r="O19" s="126">
        <v>-8.5000000000000006E-2</v>
      </c>
      <c r="P19" s="227"/>
      <c r="Q19" s="233"/>
      <c r="T19" s="84"/>
    </row>
    <row r="20" spans="1:20" s="22" customFormat="1" x14ac:dyDescent="0.3">
      <c r="B20" s="235"/>
      <c r="C20" s="113">
        <v>5</v>
      </c>
      <c r="D20" s="149">
        <v>100000</v>
      </c>
      <c r="E20" s="143">
        <v>0</v>
      </c>
      <c r="F20" s="101">
        <v>100000</v>
      </c>
      <c r="G20" s="133">
        <v>400000</v>
      </c>
      <c r="H20" s="101"/>
      <c r="I20" s="101"/>
      <c r="J20" s="101"/>
      <c r="K20" s="125">
        <f xml:space="preserve"> (K19 + G20 + F20) + ((K19 + G20 + F20) * L20 )</f>
        <v>7957455.1269487403</v>
      </c>
      <c r="L20" s="123">
        <v>0.159</v>
      </c>
      <c r="M20" s="124">
        <v>0</v>
      </c>
      <c r="N20" s="125">
        <f xml:space="preserve"> (N19 + D20 - E20 - M20) + ((N19 + D20 - E20 - M20) * O20)</f>
        <v>6266250</v>
      </c>
      <c r="O20" s="126">
        <v>-0.1</v>
      </c>
      <c r="P20" s="226">
        <f xml:space="preserve"> M20 + N20</f>
        <v>6266250</v>
      </c>
      <c r="Q20" s="234">
        <f xml:space="preserve"> K20 + P20</f>
        <v>14223705.12694874</v>
      </c>
      <c r="T20" s="84"/>
    </row>
    <row r="21" spans="1:20" s="22" customFormat="1" x14ac:dyDescent="0.3">
      <c r="B21" s="235"/>
      <c r="C21" s="113">
        <v>6</v>
      </c>
      <c r="D21" s="149">
        <v>15000000</v>
      </c>
      <c r="E21" s="143">
        <v>0</v>
      </c>
      <c r="F21" s="101">
        <v>750000</v>
      </c>
      <c r="G21" s="133">
        <v>500000</v>
      </c>
      <c r="H21" s="101"/>
      <c r="I21" s="101"/>
      <c r="J21" s="101"/>
      <c r="K21" s="125">
        <f xml:space="preserve"> (K20 + G21 + F21) + ((K20 + G21 + F21) * L21 )</f>
        <v>9373189.319233818</v>
      </c>
      <c r="L21" s="123">
        <v>1.7999999999999999E-2</v>
      </c>
      <c r="M21" s="124">
        <v>50000</v>
      </c>
      <c r="N21" s="125">
        <f xml:space="preserve"> (N20 + D21 - E21 - M21) + ((N20 + D21 - E21 - M21) * O21)</f>
        <v>24610850</v>
      </c>
      <c r="O21" s="126">
        <v>0.16</v>
      </c>
      <c r="P21" s="226">
        <f xml:space="preserve"> M21 + N21</f>
        <v>24660850</v>
      </c>
      <c r="Q21" s="234">
        <f xml:space="preserve"> K21 + P21</f>
        <v>34034039.31923382</v>
      </c>
      <c r="T21" s="84"/>
    </row>
    <row r="22" spans="1:20" s="22" customFormat="1" x14ac:dyDescent="0.3">
      <c r="B22" s="235"/>
      <c r="C22" s="113">
        <v>7</v>
      </c>
      <c r="D22" s="149">
        <v>700000</v>
      </c>
      <c r="E22" s="143">
        <v>0</v>
      </c>
      <c r="F22" s="101">
        <v>300000</v>
      </c>
      <c r="G22" s="133">
        <v>500000</v>
      </c>
      <c r="H22" s="101"/>
      <c r="I22" s="101"/>
      <c r="J22" s="101"/>
      <c r="K22" s="125">
        <f t="shared" ref="K22:K85" si="1" xml:space="preserve"> (K21 + G22 + F22) + ((K21 + G22 + F22) * L22 )</f>
        <v>10356306.726980027</v>
      </c>
      <c r="L22" s="123">
        <v>1.7999999999999999E-2</v>
      </c>
      <c r="M22" s="124">
        <v>100000</v>
      </c>
      <c r="N22" s="125">
        <f xml:space="preserve"> (N21 + D22 - E22 - M22) + ((N21 + D22 - E22 - M22) * O22)</f>
        <v>27227718</v>
      </c>
      <c r="O22" s="126">
        <v>0.08</v>
      </c>
      <c r="P22" s="226">
        <f t="shared" ref="P22:P85" si="2" xml:space="preserve"> M22 + N22</f>
        <v>27327718</v>
      </c>
      <c r="Q22" s="234">
        <f t="shared" ref="Q22:Q85" si="3" xml:space="preserve"> K22 + P22</f>
        <v>37684024.726980031</v>
      </c>
      <c r="T22" s="84"/>
    </row>
    <row r="23" spans="1:20" s="22" customFormat="1" x14ac:dyDescent="0.3">
      <c r="B23" s="235"/>
      <c r="C23" s="113">
        <v>8</v>
      </c>
      <c r="D23" s="149">
        <v>1100000</v>
      </c>
      <c r="E23" s="143">
        <v>17450000</v>
      </c>
      <c r="F23" s="101">
        <v>300000</v>
      </c>
      <c r="G23" s="133">
        <v>100000</v>
      </c>
      <c r="H23" s="101"/>
      <c r="I23" s="101"/>
      <c r="J23" s="101"/>
      <c r="K23" s="125">
        <f t="shared" si="1"/>
        <v>10853113.487522848</v>
      </c>
      <c r="L23" s="123">
        <v>8.9999999999999993E-3</v>
      </c>
      <c r="M23" s="124">
        <v>50000</v>
      </c>
      <c r="N23" s="125">
        <f xml:space="preserve"> (N22 + D23 - E23 - M23) + ((N22 + D23 - E23 - M23) * O23)</f>
        <v>9095283.1199999992</v>
      </c>
      <c r="O23" s="126">
        <v>-0.16</v>
      </c>
      <c r="P23" s="226">
        <f t="shared" si="2"/>
        <v>9145283.1199999992</v>
      </c>
      <c r="Q23" s="234">
        <f t="shared" si="3"/>
        <v>19998396.607522845</v>
      </c>
      <c r="T23" s="84"/>
    </row>
    <row r="24" spans="1:20" s="22" customFormat="1" x14ac:dyDescent="0.3">
      <c r="B24" s="235"/>
      <c r="C24" s="113">
        <v>9</v>
      </c>
      <c r="D24" s="149">
        <v>1100000</v>
      </c>
      <c r="E24" s="143">
        <v>0</v>
      </c>
      <c r="F24" s="101">
        <v>300000</v>
      </c>
      <c r="G24" s="133">
        <v>100000</v>
      </c>
      <c r="H24" s="101"/>
      <c r="I24" s="101"/>
      <c r="J24" s="101"/>
      <c r="K24" s="125">
        <f t="shared" si="1"/>
        <v>11050557.444747437</v>
      </c>
      <c r="L24" s="123">
        <v>-1.7999999999999999E-2</v>
      </c>
      <c r="M24" s="124">
        <v>50000</v>
      </c>
      <c r="N24" s="125">
        <f t="shared" ref="N24:N87" si="4" xml:space="preserve"> (N23 + D24 - E24 - M24) + ((N23 + D24 - E24 - M24) * O24)</f>
        <v>7507509.5088</v>
      </c>
      <c r="O24" s="126">
        <v>-0.26</v>
      </c>
      <c r="P24" s="226">
        <f t="shared" si="2"/>
        <v>7557509.5088</v>
      </c>
      <c r="Q24" s="234">
        <f t="shared" si="3"/>
        <v>18608066.953547437</v>
      </c>
      <c r="T24" s="84"/>
    </row>
    <row r="25" spans="1:20" s="22" customFormat="1" x14ac:dyDescent="0.3">
      <c r="B25" s="235"/>
      <c r="C25" s="113">
        <v>10</v>
      </c>
      <c r="D25" s="149">
        <v>7100000</v>
      </c>
      <c r="E25" s="143">
        <v>0</v>
      </c>
      <c r="F25" s="101">
        <v>300000</v>
      </c>
      <c r="G25" s="133">
        <v>100000</v>
      </c>
      <c r="H25" s="101">
        <v>16000000</v>
      </c>
      <c r="I25" s="101">
        <v>70000000</v>
      </c>
      <c r="J25" s="101">
        <v>54000000</v>
      </c>
      <c r="K25" s="125">
        <f t="shared" si="1"/>
        <v>11656667.478752891</v>
      </c>
      <c r="L25" s="123">
        <v>1.7999999999999999E-2</v>
      </c>
      <c r="M25" s="124">
        <v>50000</v>
      </c>
      <c r="N25" s="125">
        <f t="shared" si="4"/>
        <v>9316806.0856320001</v>
      </c>
      <c r="O25" s="126">
        <v>-0.36</v>
      </c>
      <c r="P25" s="226">
        <f t="shared" si="2"/>
        <v>9366806.0856320001</v>
      </c>
      <c r="Q25" s="234">
        <f t="shared" si="3"/>
        <v>21023473.564384893</v>
      </c>
      <c r="R25" s="101">
        <f xml:space="preserve"> H25 + I25</f>
        <v>86000000</v>
      </c>
      <c r="S25" s="101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35"/>
      <c r="C26" s="113">
        <v>11</v>
      </c>
      <c r="D26" s="149">
        <v>4000000</v>
      </c>
      <c r="E26" s="143">
        <v>0</v>
      </c>
      <c r="F26" s="101">
        <v>300000</v>
      </c>
      <c r="G26" s="133">
        <v>100000</v>
      </c>
      <c r="H26" s="101">
        <v>10600000</v>
      </c>
      <c r="I26" s="101">
        <v>70000000</v>
      </c>
      <c r="J26" s="101">
        <v>54000000</v>
      </c>
      <c r="K26" s="125">
        <f t="shared" si="1"/>
        <v>11839647.464135339</v>
      </c>
      <c r="L26" s="123">
        <v>-1.7999999999999999E-2</v>
      </c>
      <c r="M26" s="124">
        <v>50000</v>
      </c>
      <c r="N26" s="125">
        <f t="shared" si="4"/>
        <v>8623423.9556608014</v>
      </c>
      <c r="O26" s="126">
        <v>-0.35</v>
      </c>
      <c r="P26" s="226">
        <f t="shared" si="2"/>
        <v>8673423.9556608014</v>
      </c>
      <c r="Q26" s="234">
        <f t="shared" si="3"/>
        <v>20513071.419796139</v>
      </c>
      <c r="R26" s="101">
        <f xml:space="preserve"> H26 + I26</f>
        <v>80600000</v>
      </c>
      <c r="S26" s="101">
        <f xml:space="preserve"> J26 + Q26</f>
        <v>74513071.419796139</v>
      </c>
      <c r="T26" s="85"/>
    </row>
    <row r="27" spans="1:20" s="182" customFormat="1" ht="17.25" thickBot="1" x14ac:dyDescent="0.35">
      <c r="A27" s="22"/>
      <c r="B27" s="235"/>
      <c r="C27" s="113">
        <v>12</v>
      </c>
      <c r="D27" s="149">
        <v>1400000</v>
      </c>
      <c r="E27" s="143">
        <v>0</v>
      </c>
      <c r="F27" s="101">
        <v>0</v>
      </c>
      <c r="G27" s="133">
        <v>100000</v>
      </c>
      <c r="H27" s="101">
        <v>10600000</v>
      </c>
      <c r="I27" s="101">
        <v>70000000</v>
      </c>
      <c r="J27" s="101">
        <v>54000000</v>
      </c>
      <c r="K27" s="125">
        <f t="shared" si="1"/>
        <v>12154561.118489776</v>
      </c>
      <c r="L27" s="123">
        <v>1.7999999999999999E-2</v>
      </c>
      <c r="M27" s="124">
        <v>50000</v>
      </c>
      <c r="N27" s="125">
        <f t="shared" si="4"/>
        <v>8377676.122755073</v>
      </c>
      <c r="O27" s="126">
        <v>-0.16</v>
      </c>
      <c r="P27" s="226">
        <f t="shared" si="2"/>
        <v>8427676.122755073</v>
      </c>
      <c r="Q27" s="234">
        <f t="shared" si="3"/>
        <v>20582237.241244849</v>
      </c>
      <c r="R27" s="101">
        <f t="shared" ref="R27:R90" si="5" xml:space="preserve"> H27 + I27</f>
        <v>80600000</v>
      </c>
      <c r="S27" s="101">
        <f t="shared" ref="S27:S90" si="6" xml:space="preserve"> J27 + Q27</f>
        <v>74582237.241244853</v>
      </c>
      <c r="T27" s="181"/>
    </row>
    <row r="28" spans="1:20" s="34" customFormat="1" x14ac:dyDescent="0.3">
      <c r="A28" s="34">
        <v>3</v>
      </c>
      <c r="B28" s="239">
        <v>2024</v>
      </c>
      <c r="C28" s="209">
        <v>1</v>
      </c>
      <c r="D28" s="143">
        <v>0</v>
      </c>
      <c r="E28" s="143">
        <v>8340000</v>
      </c>
      <c r="F28" s="143">
        <v>300000</v>
      </c>
      <c r="G28" s="133">
        <v>100000</v>
      </c>
      <c r="H28" s="101">
        <v>10600000</v>
      </c>
      <c r="I28" s="101">
        <v>70000000</v>
      </c>
      <c r="J28" s="101">
        <v>54000000</v>
      </c>
      <c r="K28" s="210">
        <f t="shared" si="1"/>
        <v>12680106.729674673</v>
      </c>
      <c r="L28" s="211">
        <v>0.01</v>
      </c>
      <c r="M28" s="124">
        <v>0</v>
      </c>
      <c r="N28" s="125">
        <f t="shared" si="4"/>
        <v>29387.375748956947</v>
      </c>
      <c r="O28" s="126">
        <v>-0.22</v>
      </c>
      <c r="P28" s="226">
        <f t="shared" si="2"/>
        <v>29387.375748956947</v>
      </c>
      <c r="Q28" s="234">
        <f t="shared" si="3"/>
        <v>12709494.105423629</v>
      </c>
      <c r="R28" s="101">
        <f t="shared" si="5"/>
        <v>80600000</v>
      </c>
      <c r="S28" s="101">
        <f t="shared" si="6"/>
        <v>66709494.105423629</v>
      </c>
      <c r="T28" s="86"/>
    </row>
    <row r="29" spans="1:20" s="22" customFormat="1" x14ac:dyDescent="0.3">
      <c r="B29" s="235"/>
      <c r="C29" s="113">
        <v>2</v>
      </c>
      <c r="D29" s="143">
        <v>0</v>
      </c>
      <c r="E29" s="143">
        <v>0</v>
      </c>
      <c r="F29" s="143">
        <v>0</v>
      </c>
      <c r="G29" s="133">
        <v>100000</v>
      </c>
      <c r="H29" s="101">
        <v>10600000</v>
      </c>
      <c r="I29" s="101">
        <v>70000000</v>
      </c>
      <c r="J29" s="101">
        <v>54000000</v>
      </c>
      <c r="K29" s="212">
        <f t="shared" si="1"/>
        <v>13010148.650808817</v>
      </c>
      <c r="L29" s="211">
        <v>1.7999999999999999E-2</v>
      </c>
      <c r="M29" s="124">
        <v>0</v>
      </c>
      <c r="N29" s="125">
        <f t="shared" si="4"/>
        <v>29916.348512438173</v>
      </c>
      <c r="O29" s="126">
        <v>1.7999999999999999E-2</v>
      </c>
      <c r="P29" s="226">
        <f t="shared" si="2"/>
        <v>29916.348512438173</v>
      </c>
      <c r="Q29" s="234">
        <f t="shared" si="3"/>
        <v>13040064.999321256</v>
      </c>
      <c r="R29" s="101">
        <f t="shared" si="5"/>
        <v>80600000</v>
      </c>
      <c r="S29" s="101">
        <f t="shared" si="6"/>
        <v>67040064.999321252</v>
      </c>
      <c r="T29" s="84"/>
    </row>
    <row r="30" spans="1:20" s="22" customFormat="1" x14ac:dyDescent="0.3">
      <c r="B30" s="235"/>
      <c r="C30" s="113">
        <v>3</v>
      </c>
      <c r="D30" s="143">
        <v>350000</v>
      </c>
      <c r="E30" s="143">
        <v>0</v>
      </c>
      <c r="F30" s="143">
        <v>0</v>
      </c>
      <c r="G30" s="133">
        <v>100000</v>
      </c>
      <c r="H30" s="101">
        <v>10600000</v>
      </c>
      <c r="I30" s="101">
        <v>70000000</v>
      </c>
      <c r="J30" s="101">
        <v>54000000</v>
      </c>
      <c r="K30" s="212">
        <f t="shared" si="1"/>
        <v>13346131.326523375</v>
      </c>
      <c r="L30" s="211">
        <v>1.7999999999999999E-2</v>
      </c>
      <c r="M30" s="124">
        <v>0</v>
      </c>
      <c r="N30" s="125">
        <f t="shared" si="4"/>
        <v>386754.8427856621</v>
      </c>
      <c r="O30" s="126">
        <v>1.7999999999999999E-2</v>
      </c>
      <c r="P30" s="124">
        <f t="shared" si="2"/>
        <v>386754.8427856621</v>
      </c>
      <c r="Q30" s="234">
        <f t="shared" si="3"/>
        <v>13732886.169309037</v>
      </c>
      <c r="R30" s="101">
        <f t="shared" si="5"/>
        <v>80600000</v>
      </c>
      <c r="S30" s="101">
        <f t="shared" si="6"/>
        <v>67732886.169309035</v>
      </c>
      <c r="T30" s="84"/>
    </row>
    <row r="31" spans="1:20" s="22" customFormat="1" x14ac:dyDescent="0.3">
      <c r="B31" s="235"/>
      <c r="C31" s="113">
        <v>4</v>
      </c>
      <c r="D31" s="143">
        <v>0</v>
      </c>
      <c r="E31" s="143">
        <v>0</v>
      </c>
      <c r="F31" s="143">
        <v>0</v>
      </c>
      <c r="G31" s="133">
        <v>100000</v>
      </c>
      <c r="H31" s="101">
        <v>10600000</v>
      </c>
      <c r="I31" s="101">
        <v>70000000</v>
      </c>
      <c r="J31" s="101">
        <v>54000000</v>
      </c>
      <c r="K31" s="212">
        <f t="shared" si="1"/>
        <v>13688161.690400796</v>
      </c>
      <c r="L31" s="211">
        <v>1.7999999999999999E-2</v>
      </c>
      <c r="M31" s="124">
        <v>0</v>
      </c>
      <c r="N31" s="125">
        <f t="shared" si="4"/>
        <v>393716.42995580402</v>
      </c>
      <c r="O31" s="126">
        <v>1.7999999999999999E-2</v>
      </c>
      <c r="P31" s="124">
        <f t="shared" si="2"/>
        <v>393716.42995580402</v>
      </c>
      <c r="Q31" s="289">
        <f t="shared" si="3"/>
        <v>14081878.120356601</v>
      </c>
      <c r="R31" s="101">
        <f t="shared" si="5"/>
        <v>80600000</v>
      </c>
      <c r="S31" s="101">
        <f t="shared" si="6"/>
        <v>68081878.120356604</v>
      </c>
      <c r="T31" s="84"/>
    </row>
    <row r="32" spans="1:20" s="18" customFormat="1" x14ac:dyDescent="0.3">
      <c r="B32" s="235"/>
      <c r="C32" s="28">
        <v>5</v>
      </c>
      <c r="D32" s="145">
        <v>0</v>
      </c>
      <c r="E32" s="145">
        <v>0</v>
      </c>
      <c r="F32" s="145">
        <v>0</v>
      </c>
      <c r="G32" s="131">
        <v>100000</v>
      </c>
      <c r="H32" s="102">
        <v>0</v>
      </c>
      <c r="I32" s="102">
        <v>70000000</v>
      </c>
      <c r="J32" s="102">
        <v>54000000</v>
      </c>
      <c r="K32" s="137">
        <f t="shared" si="1"/>
        <v>14036348.600828011</v>
      </c>
      <c r="L32" s="105">
        <v>1.7999999999999999E-2</v>
      </c>
      <c r="M32" s="38">
        <v>0</v>
      </c>
      <c r="N32" s="118">
        <f t="shared" si="4"/>
        <v>400803.32569500851</v>
      </c>
      <c r="O32" s="25">
        <v>1.7999999999999999E-2</v>
      </c>
      <c r="P32" s="226">
        <f t="shared" si="2"/>
        <v>400803.32569500851</v>
      </c>
      <c r="Q32" s="234">
        <f t="shared" si="3"/>
        <v>14437151.926523019</v>
      </c>
      <c r="R32" s="104">
        <f t="shared" si="5"/>
        <v>70000000</v>
      </c>
      <c r="S32" s="104">
        <f t="shared" si="6"/>
        <v>68437151.926523015</v>
      </c>
      <c r="T32" s="87"/>
    </row>
    <row r="33" spans="1:20" s="18" customFormat="1" x14ac:dyDescent="0.3">
      <c r="B33" s="235"/>
      <c r="C33" s="28">
        <v>6</v>
      </c>
      <c r="D33" s="145">
        <v>0</v>
      </c>
      <c r="E33" s="145">
        <v>0</v>
      </c>
      <c r="F33" s="145">
        <v>0</v>
      </c>
      <c r="G33" s="131">
        <v>100000</v>
      </c>
      <c r="H33" s="102">
        <v>0</v>
      </c>
      <c r="I33" s="102">
        <v>70000000</v>
      </c>
      <c r="J33" s="102">
        <v>54000000</v>
      </c>
      <c r="K33" s="137">
        <f t="shared" si="1"/>
        <v>14390802.875642914</v>
      </c>
      <c r="L33" s="105">
        <v>1.7999999999999999E-2</v>
      </c>
      <c r="M33" s="38">
        <v>0</v>
      </c>
      <c r="N33" s="118">
        <f t="shared" si="4"/>
        <v>408017.78555751865</v>
      </c>
      <c r="O33" s="25">
        <v>1.7999999999999999E-2</v>
      </c>
      <c r="P33" s="226">
        <f t="shared" si="2"/>
        <v>408017.78555751865</v>
      </c>
      <c r="Q33" s="234">
        <f t="shared" si="3"/>
        <v>14798820.661200432</v>
      </c>
      <c r="R33" s="104">
        <f t="shared" si="5"/>
        <v>70000000</v>
      </c>
      <c r="S33" s="104">
        <f t="shared" si="6"/>
        <v>68798820.661200434</v>
      </c>
      <c r="T33" s="87"/>
    </row>
    <row r="34" spans="1:20" s="18" customFormat="1" x14ac:dyDescent="0.3">
      <c r="B34" s="235"/>
      <c r="C34" s="28">
        <v>7</v>
      </c>
      <c r="D34" s="145">
        <v>0</v>
      </c>
      <c r="E34" s="145">
        <v>0</v>
      </c>
      <c r="F34" s="145">
        <v>0</v>
      </c>
      <c r="G34" s="131">
        <v>100000</v>
      </c>
      <c r="H34" s="102">
        <v>0</v>
      </c>
      <c r="I34" s="102">
        <v>70000000</v>
      </c>
      <c r="J34" s="102">
        <v>54000000</v>
      </c>
      <c r="K34" s="137">
        <f t="shared" si="1"/>
        <v>14751637.327404486</v>
      </c>
      <c r="L34" s="105">
        <v>1.7999999999999999E-2</v>
      </c>
      <c r="M34" s="38">
        <v>0</v>
      </c>
      <c r="N34" s="118">
        <f t="shared" si="4"/>
        <v>415362.10569755401</v>
      </c>
      <c r="O34" s="25">
        <v>1.7999999999999999E-2</v>
      </c>
      <c r="P34" s="226">
        <f t="shared" si="2"/>
        <v>415362.10569755401</v>
      </c>
      <c r="Q34" s="234">
        <f t="shared" si="3"/>
        <v>15166999.43310204</v>
      </c>
      <c r="R34" s="104">
        <f t="shared" si="5"/>
        <v>70000000</v>
      </c>
      <c r="S34" s="104">
        <f t="shared" si="6"/>
        <v>69166999.433102041</v>
      </c>
      <c r="T34" s="87"/>
    </row>
    <row r="35" spans="1:20" s="18" customFormat="1" x14ac:dyDescent="0.3">
      <c r="B35" s="235"/>
      <c r="C35" s="28">
        <v>8</v>
      </c>
      <c r="D35" s="145">
        <v>0</v>
      </c>
      <c r="E35" s="145">
        <v>0</v>
      </c>
      <c r="F35" s="145">
        <v>0</v>
      </c>
      <c r="G35" s="131">
        <v>100000</v>
      </c>
      <c r="H35" s="102">
        <v>0</v>
      </c>
      <c r="I35" s="102">
        <v>70000000</v>
      </c>
      <c r="J35" s="102">
        <v>54000000</v>
      </c>
      <c r="K35" s="137">
        <f t="shared" si="1"/>
        <v>15118966.799297767</v>
      </c>
      <c r="L35" s="105">
        <v>1.7999999999999999E-2</v>
      </c>
      <c r="M35" s="38">
        <v>0</v>
      </c>
      <c r="N35" s="118">
        <f t="shared" si="4"/>
        <v>422838.62360011</v>
      </c>
      <c r="O35" s="25">
        <v>1.7999999999999999E-2</v>
      </c>
      <c r="P35" s="226">
        <f t="shared" si="2"/>
        <v>422838.62360011</v>
      </c>
      <c r="Q35" s="234">
        <f t="shared" si="3"/>
        <v>15541805.422897877</v>
      </c>
      <c r="R35" s="104">
        <f t="shared" si="5"/>
        <v>70000000</v>
      </c>
      <c r="S35" s="104">
        <f t="shared" si="6"/>
        <v>69541805.422897875</v>
      </c>
      <c r="T35" s="87"/>
    </row>
    <row r="36" spans="1:20" s="18" customFormat="1" x14ac:dyDescent="0.3">
      <c r="B36" s="235"/>
      <c r="C36" s="28">
        <v>9</v>
      </c>
      <c r="D36" s="145">
        <v>0</v>
      </c>
      <c r="E36" s="145">
        <v>0</v>
      </c>
      <c r="F36" s="145">
        <v>0</v>
      </c>
      <c r="G36" s="131">
        <v>100000</v>
      </c>
      <c r="H36" s="102">
        <v>0</v>
      </c>
      <c r="I36" s="102">
        <v>70000000</v>
      </c>
      <c r="J36" s="102">
        <v>54000000</v>
      </c>
      <c r="K36" s="137">
        <f t="shared" si="1"/>
        <v>15492908.201685127</v>
      </c>
      <c r="L36" s="105">
        <v>1.7999999999999999E-2</v>
      </c>
      <c r="M36" s="38">
        <v>0</v>
      </c>
      <c r="N36" s="118">
        <f t="shared" si="4"/>
        <v>430449.71882491198</v>
      </c>
      <c r="O36" s="25">
        <v>1.7999999999999999E-2</v>
      </c>
      <c r="P36" s="226">
        <f t="shared" si="2"/>
        <v>430449.71882491198</v>
      </c>
      <c r="Q36" s="234">
        <f t="shared" si="3"/>
        <v>15923357.920510039</v>
      </c>
      <c r="R36" s="104">
        <f t="shared" si="5"/>
        <v>70000000</v>
      </c>
      <c r="S36" s="104">
        <f t="shared" si="6"/>
        <v>69923357.920510039</v>
      </c>
      <c r="T36" s="87"/>
    </row>
    <row r="37" spans="1:20" s="18" customFormat="1" x14ac:dyDescent="0.3">
      <c r="B37" s="235"/>
      <c r="C37" s="28">
        <v>10</v>
      </c>
      <c r="D37" s="145">
        <v>0</v>
      </c>
      <c r="E37" s="145">
        <v>0</v>
      </c>
      <c r="F37" s="145">
        <v>0</v>
      </c>
      <c r="G37" s="131">
        <v>100000</v>
      </c>
      <c r="H37" s="102">
        <v>0</v>
      </c>
      <c r="I37" s="102">
        <v>70000000</v>
      </c>
      <c r="J37" s="102">
        <v>54000000</v>
      </c>
      <c r="K37" s="137">
        <f t="shared" si="1"/>
        <v>15873580.54931546</v>
      </c>
      <c r="L37" s="105">
        <v>1.7999999999999999E-2</v>
      </c>
      <c r="M37" s="38">
        <v>0</v>
      </c>
      <c r="N37" s="118">
        <f t="shared" si="4"/>
        <v>438197.81376376038</v>
      </c>
      <c r="O37" s="25">
        <v>1.7999999999999999E-2</v>
      </c>
      <c r="P37" s="226">
        <f t="shared" si="2"/>
        <v>438197.81376376038</v>
      </c>
      <c r="Q37" s="234">
        <f t="shared" si="3"/>
        <v>16311778.36307922</v>
      </c>
      <c r="R37" s="104">
        <f t="shared" si="5"/>
        <v>70000000</v>
      </c>
      <c r="S37" s="104">
        <f t="shared" si="6"/>
        <v>70311778.36307922</v>
      </c>
      <c r="T37" s="87"/>
    </row>
    <row r="38" spans="1:20" s="29" customFormat="1" ht="17.25" thickBot="1" x14ac:dyDescent="0.35">
      <c r="B38" s="235"/>
      <c r="C38" s="30">
        <v>11</v>
      </c>
      <c r="D38" s="145">
        <v>0</v>
      </c>
      <c r="E38" s="145">
        <v>0</v>
      </c>
      <c r="F38" s="145">
        <v>0</v>
      </c>
      <c r="G38" s="131">
        <v>100000</v>
      </c>
      <c r="H38" s="102">
        <v>0</v>
      </c>
      <c r="I38" s="102">
        <v>70000000</v>
      </c>
      <c r="J38" s="102">
        <v>54000000</v>
      </c>
      <c r="K38" s="137">
        <f t="shared" si="1"/>
        <v>16261104.999203138</v>
      </c>
      <c r="L38" s="105">
        <v>1.7999999999999999E-2</v>
      </c>
      <c r="M38" s="38">
        <v>0</v>
      </c>
      <c r="N38" s="118">
        <f t="shared" si="4"/>
        <v>446085.37441150809</v>
      </c>
      <c r="O38" s="83">
        <v>1.7999999999999999E-2</v>
      </c>
      <c r="P38" s="226">
        <f t="shared" si="2"/>
        <v>446085.37441150809</v>
      </c>
      <c r="Q38" s="234">
        <f t="shared" si="3"/>
        <v>16707190.373614646</v>
      </c>
      <c r="R38" s="104">
        <f t="shared" si="5"/>
        <v>70000000</v>
      </c>
      <c r="S38" s="104">
        <f t="shared" si="6"/>
        <v>70707190.373614639</v>
      </c>
      <c r="T38" s="88"/>
    </row>
    <row r="39" spans="1:20" s="155" customFormat="1" ht="17.25" thickBot="1" x14ac:dyDescent="0.35">
      <c r="A39" s="156"/>
      <c r="B39" s="235"/>
      <c r="C39" s="157">
        <v>12</v>
      </c>
      <c r="D39" s="145">
        <v>0</v>
      </c>
      <c r="E39" s="150">
        <v>0</v>
      </c>
      <c r="F39" s="145">
        <v>0</v>
      </c>
      <c r="G39" s="152">
        <v>100000</v>
      </c>
      <c r="H39" s="102">
        <v>0</v>
      </c>
      <c r="I39" s="151">
        <v>70000000</v>
      </c>
      <c r="J39" s="151">
        <v>54000000</v>
      </c>
      <c r="K39" s="158">
        <f t="shared" si="1"/>
        <v>16655604.889188794</v>
      </c>
      <c r="L39" s="159">
        <v>1.7999999999999999E-2</v>
      </c>
      <c r="M39" s="38">
        <v>0</v>
      </c>
      <c r="N39" s="153">
        <f t="shared" si="4"/>
        <v>454114.91115091526</v>
      </c>
      <c r="O39" s="160">
        <v>1.7999999999999999E-2</v>
      </c>
      <c r="P39" s="226">
        <f t="shared" si="2"/>
        <v>454114.91115091526</v>
      </c>
      <c r="Q39" s="234">
        <f t="shared" si="3"/>
        <v>17109719.80033971</v>
      </c>
      <c r="R39" s="151">
        <f t="shared" si="5"/>
        <v>70000000</v>
      </c>
      <c r="S39" s="151">
        <f t="shared" si="6"/>
        <v>71109719.800339714</v>
      </c>
      <c r="T39" s="154"/>
    </row>
    <row r="40" spans="1:20" s="26" customFormat="1" x14ac:dyDescent="0.3">
      <c r="A40" s="26">
        <v>4</v>
      </c>
      <c r="B40" s="235">
        <v>2025</v>
      </c>
      <c r="C40" s="27">
        <v>1</v>
      </c>
      <c r="D40" s="145">
        <v>300000</v>
      </c>
      <c r="E40" s="145">
        <v>0</v>
      </c>
      <c r="F40" s="102">
        <v>300000</v>
      </c>
      <c r="G40" s="131">
        <v>100000</v>
      </c>
      <c r="H40" s="102">
        <v>0</v>
      </c>
      <c r="I40" s="102">
        <v>70000000</v>
      </c>
      <c r="J40" s="102">
        <v>54000000</v>
      </c>
      <c r="K40" s="137">
        <f t="shared" si="1"/>
        <v>17362605.777194194</v>
      </c>
      <c r="L40" s="105">
        <v>1.7999999999999999E-2</v>
      </c>
      <c r="M40" s="38">
        <v>0</v>
      </c>
      <c r="N40" s="118">
        <f t="shared" si="4"/>
        <v>757131.37079551897</v>
      </c>
      <c r="O40" s="82">
        <v>4.0000000000000001E-3</v>
      </c>
      <c r="P40" s="226">
        <f t="shared" si="2"/>
        <v>757131.37079551897</v>
      </c>
      <c r="Q40" s="234">
        <f t="shared" si="3"/>
        <v>18119737.147989713</v>
      </c>
      <c r="R40" s="104">
        <f t="shared" si="5"/>
        <v>70000000</v>
      </c>
      <c r="S40" s="104">
        <f t="shared" si="6"/>
        <v>72119737.14798972</v>
      </c>
      <c r="T40" s="89"/>
    </row>
    <row r="41" spans="1:20" s="18" customFormat="1" x14ac:dyDescent="0.3">
      <c r="B41" s="235"/>
      <c r="C41" s="28">
        <v>2</v>
      </c>
      <c r="D41" s="145">
        <v>300000</v>
      </c>
      <c r="E41" s="145">
        <v>0</v>
      </c>
      <c r="F41" s="102">
        <v>300000</v>
      </c>
      <c r="G41" s="131">
        <v>100000</v>
      </c>
      <c r="H41" s="102">
        <v>0</v>
      </c>
      <c r="I41" s="102">
        <v>70000000</v>
      </c>
      <c r="J41" s="102">
        <v>54000000</v>
      </c>
      <c r="K41" s="137">
        <f t="shared" si="1"/>
        <v>18082332.681183688</v>
      </c>
      <c r="L41" s="105">
        <v>1.7999999999999999E-2</v>
      </c>
      <c r="M41" s="38">
        <v>0</v>
      </c>
      <c r="N41" s="118">
        <f t="shared" si="4"/>
        <v>1076159.7354698384</v>
      </c>
      <c r="O41" s="25">
        <v>1.7999999999999999E-2</v>
      </c>
      <c r="P41" s="226">
        <f t="shared" si="2"/>
        <v>1076159.7354698384</v>
      </c>
      <c r="Q41" s="234">
        <f t="shared" si="3"/>
        <v>19158492.416653525</v>
      </c>
      <c r="R41" s="104">
        <f t="shared" si="5"/>
        <v>70000000</v>
      </c>
      <c r="S41" s="104">
        <f t="shared" si="6"/>
        <v>73158492.416653529</v>
      </c>
      <c r="T41" s="87"/>
    </row>
    <row r="42" spans="1:20" s="18" customFormat="1" x14ac:dyDescent="0.3">
      <c r="B42" s="235"/>
      <c r="C42" s="28">
        <v>3</v>
      </c>
      <c r="D42" s="145">
        <v>300000</v>
      </c>
      <c r="E42" s="145">
        <v>0</v>
      </c>
      <c r="F42" s="102">
        <v>300000</v>
      </c>
      <c r="G42" s="131">
        <v>100000</v>
      </c>
      <c r="H42" s="102">
        <v>0</v>
      </c>
      <c r="I42" s="102">
        <v>70000000</v>
      </c>
      <c r="J42" s="102">
        <v>54000000</v>
      </c>
      <c r="K42" s="137">
        <f t="shared" si="1"/>
        <v>18815014.669444993</v>
      </c>
      <c r="L42" s="105">
        <v>1.7999999999999999E-2</v>
      </c>
      <c r="M42" s="38">
        <v>0</v>
      </c>
      <c r="N42" s="118">
        <f t="shared" si="4"/>
        <v>1400930.6107082954</v>
      </c>
      <c r="O42" s="25">
        <v>1.7999999999999999E-2</v>
      </c>
      <c r="P42" s="226">
        <f t="shared" si="2"/>
        <v>1400930.6107082954</v>
      </c>
      <c r="Q42" s="234">
        <f t="shared" si="3"/>
        <v>20215945.280153289</v>
      </c>
      <c r="R42" s="104">
        <f t="shared" si="5"/>
        <v>70000000</v>
      </c>
      <c r="S42" s="104">
        <f t="shared" si="6"/>
        <v>74215945.280153289</v>
      </c>
      <c r="T42" s="87"/>
    </row>
    <row r="43" spans="1:20" s="18" customFormat="1" x14ac:dyDescent="0.3">
      <c r="B43" s="235"/>
      <c r="C43" s="28">
        <v>4</v>
      </c>
      <c r="D43" s="145">
        <v>300000</v>
      </c>
      <c r="E43" s="145">
        <v>0</v>
      </c>
      <c r="F43" s="102">
        <v>300000</v>
      </c>
      <c r="G43" s="131">
        <v>100000</v>
      </c>
      <c r="H43" s="102">
        <v>0</v>
      </c>
      <c r="I43" s="102">
        <v>70000000</v>
      </c>
      <c r="J43" s="102">
        <v>54000000</v>
      </c>
      <c r="K43" s="137">
        <f t="shared" si="1"/>
        <v>19560884.933495004</v>
      </c>
      <c r="L43" s="105">
        <v>1.7999999999999999E-2</v>
      </c>
      <c r="M43" s="38">
        <v>0</v>
      </c>
      <c r="N43" s="118">
        <f t="shared" si="4"/>
        <v>1731547.3617010447</v>
      </c>
      <c r="O43" s="25">
        <v>1.7999999999999999E-2</v>
      </c>
      <c r="P43" s="226">
        <f t="shared" si="2"/>
        <v>1731547.3617010447</v>
      </c>
      <c r="Q43" s="234">
        <f t="shared" si="3"/>
        <v>21292432.295196049</v>
      </c>
      <c r="R43" s="104">
        <f t="shared" si="5"/>
        <v>70000000</v>
      </c>
      <c r="S43" s="104">
        <f t="shared" si="6"/>
        <v>75292432.295196056</v>
      </c>
      <c r="T43" s="87"/>
    </row>
    <row r="44" spans="1:20" s="18" customFormat="1" x14ac:dyDescent="0.3">
      <c r="B44" s="235"/>
      <c r="C44" s="28">
        <v>5</v>
      </c>
      <c r="D44" s="145">
        <v>300000</v>
      </c>
      <c r="E44" s="145">
        <v>0</v>
      </c>
      <c r="F44" s="102">
        <v>300000</v>
      </c>
      <c r="G44" s="131">
        <v>100000</v>
      </c>
      <c r="H44" s="102">
        <v>0</v>
      </c>
      <c r="I44" s="102">
        <v>70000000</v>
      </c>
      <c r="J44" s="102">
        <v>54000000</v>
      </c>
      <c r="K44" s="137">
        <f t="shared" si="1"/>
        <v>20320180.862297915</v>
      </c>
      <c r="L44" s="105">
        <v>1.7999999999999999E-2</v>
      </c>
      <c r="M44" s="38">
        <v>0</v>
      </c>
      <c r="N44" s="118">
        <f t="shared" si="4"/>
        <v>2068115.2142116635</v>
      </c>
      <c r="O44" s="25">
        <v>1.7999999999999999E-2</v>
      </c>
      <c r="P44" s="226">
        <f t="shared" si="2"/>
        <v>2068115.2142116635</v>
      </c>
      <c r="Q44" s="234">
        <f t="shared" si="3"/>
        <v>22388296.07650958</v>
      </c>
      <c r="R44" s="104">
        <f t="shared" si="5"/>
        <v>70000000</v>
      </c>
      <c r="S44" s="104">
        <f t="shared" si="6"/>
        <v>76388296.07650958</v>
      </c>
      <c r="T44" s="87"/>
    </row>
    <row r="45" spans="1:20" s="18" customFormat="1" x14ac:dyDescent="0.3">
      <c r="B45" s="235"/>
      <c r="C45" s="28">
        <v>6</v>
      </c>
      <c r="D45" s="145">
        <v>300000</v>
      </c>
      <c r="E45" s="145">
        <v>0</v>
      </c>
      <c r="F45" s="102">
        <v>300000</v>
      </c>
      <c r="G45" s="131">
        <v>100000</v>
      </c>
      <c r="H45" s="102">
        <v>0</v>
      </c>
      <c r="I45" s="102">
        <v>70000000</v>
      </c>
      <c r="J45" s="102">
        <v>54000000</v>
      </c>
      <c r="K45" s="137">
        <f t="shared" si="1"/>
        <v>21093144.117819276</v>
      </c>
      <c r="L45" s="105">
        <v>1.7999999999999999E-2</v>
      </c>
      <c r="M45" s="38">
        <v>0</v>
      </c>
      <c r="N45" s="118">
        <f t="shared" si="4"/>
        <v>2410741.2880674731</v>
      </c>
      <c r="O45" s="25">
        <v>1.7999999999999999E-2</v>
      </c>
      <c r="P45" s="226">
        <f t="shared" si="2"/>
        <v>2410741.2880674731</v>
      </c>
      <c r="Q45" s="234">
        <f t="shared" si="3"/>
        <v>23503885.405886747</v>
      </c>
      <c r="R45" s="104">
        <f t="shared" si="5"/>
        <v>70000000</v>
      </c>
      <c r="S45" s="104">
        <f t="shared" si="6"/>
        <v>77503885.405886739</v>
      </c>
      <c r="T45" s="87"/>
    </row>
    <row r="46" spans="1:20" s="18" customFormat="1" x14ac:dyDescent="0.3">
      <c r="B46" s="235"/>
      <c r="C46" s="28">
        <v>7</v>
      </c>
      <c r="D46" s="145">
        <v>300000</v>
      </c>
      <c r="E46" s="145">
        <v>0</v>
      </c>
      <c r="F46" s="102">
        <v>300000</v>
      </c>
      <c r="G46" s="131">
        <v>100000</v>
      </c>
      <c r="H46" s="102">
        <v>0</v>
      </c>
      <c r="I46" s="102">
        <v>70000000</v>
      </c>
      <c r="J46" s="102">
        <v>54000000</v>
      </c>
      <c r="K46" s="137">
        <f t="shared" si="1"/>
        <v>21880020.711940024</v>
      </c>
      <c r="L46" s="105">
        <v>1.7999999999999999E-2</v>
      </c>
      <c r="M46" s="38">
        <v>0</v>
      </c>
      <c r="N46" s="118">
        <f t="shared" si="4"/>
        <v>2759534.6312526874</v>
      </c>
      <c r="O46" s="25">
        <v>1.7999999999999999E-2</v>
      </c>
      <c r="P46" s="226">
        <f t="shared" si="2"/>
        <v>2759534.6312526874</v>
      </c>
      <c r="Q46" s="234">
        <f t="shared" si="3"/>
        <v>24639555.343192711</v>
      </c>
      <c r="R46" s="104">
        <f t="shared" si="5"/>
        <v>70000000</v>
      </c>
      <c r="S46" s="104">
        <f t="shared" si="6"/>
        <v>78639555.343192711</v>
      </c>
      <c r="T46" s="87"/>
    </row>
    <row r="47" spans="1:20" s="18" customFormat="1" x14ac:dyDescent="0.3">
      <c r="B47" s="235"/>
      <c r="C47" s="28">
        <v>8</v>
      </c>
      <c r="D47" s="145">
        <v>300000</v>
      </c>
      <c r="E47" s="145">
        <v>0</v>
      </c>
      <c r="F47" s="102">
        <v>300000</v>
      </c>
      <c r="G47" s="131">
        <v>100000</v>
      </c>
      <c r="H47" s="102">
        <v>0</v>
      </c>
      <c r="I47" s="102">
        <v>70000000</v>
      </c>
      <c r="J47" s="102">
        <v>54000000</v>
      </c>
      <c r="K47" s="137">
        <f t="shared" si="1"/>
        <v>22681061.084754944</v>
      </c>
      <c r="L47" s="105">
        <v>1.7999999999999999E-2</v>
      </c>
      <c r="M47" s="38">
        <v>0</v>
      </c>
      <c r="N47" s="118">
        <f t="shared" si="4"/>
        <v>3114606.2546152356</v>
      </c>
      <c r="O47" s="25">
        <v>1.7999999999999999E-2</v>
      </c>
      <c r="P47" s="226">
        <f t="shared" si="2"/>
        <v>3114606.2546152356</v>
      </c>
      <c r="Q47" s="234">
        <f t="shared" si="3"/>
        <v>25795667.33937018</v>
      </c>
      <c r="R47" s="104">
        <f t="shared" si="5"/>
        <v>70000000</v>
      </c>
      <c r="S47" s="104">
        <f t="shared" si="6"/>
        <v>79795667.339370176</v>
      </c>
      <c r="T47" s="87"/>
    </row>
    <row r="48" spans="1:20" s="78" customFormat="1" x14ac:dyDescent="0.3">
      <c r="B48" s="235"/>
      <c r="C48" s="107">
        <v>9</v>
      </c>
      <c r="D48" s="145">
        <v>300000</v>
      </c>
      <c r="E48" s="145">
        <v>0</v>
      </c>
      <c r="F48" s="102">
        <v>300000</v>
      </c>
      <c r="G48" s="131">
        <v>100000</v>
      </c>
      <c r="H48" s="102">
        <v>0</v>
      </c>
      <c r="I48" s="102">
        <v>70000000</v>
      </c>
      <c r="J48" s="102">
        <v>54000000</v>
      </c>
      <c r="K48" s="137">
        <f t="shared" si="1"/>
        <v>23496520.184280533</v>
      </c>
      <c r="L48" s="77">
        <v>1.7999999999999999E-2</v>
      </c>
      <c r="M48" s="38">
        <v>0</v>
      </c>
      <c r="N48" s="118">
        <f t="shared" si="4"/>
        <v>3476069.1671983097</v>
      </c>
      <c r="O48" s="108">
        <v>1.7999999999999999E-2</v>
      </c>
      <c r="P48" s="226">
        <f t="shared" si="2"/>
        <v>3476069.1671983097</v>
      </c>
      <c r="Q48" s="234">
        <f t="shared" si="3"/>
        <v>26972589.351478845</v>
      </c>
      <c r="R48" s="104">
        <f t="shared" si="5"/>
        <v>70000000</v>
      </c>
      <c r="S48" s="104">
        <f t="shared" si="6"/>
        <v>80972589.351478845</v>
      </c>
      <c r="T48" s="109"/>
    </row>
    <row r="49" spans="1:20" s="18" customFormat="1" x14ac:dyDescent="0.3">
      <c r="B49" s="235"/>
      <c r="C49" s="28">
        <v>10</v>
      </c>
      <c r="D49" s="145">
        <v>300000</v>
      </c>
      <c r="E49" s="145">
        <v>0</v>
      </c>
      <c r="F49" s="102">
        <v>300000</v>
      </c>
      <c r="G49" s="131">
        <v>100000</v>
      </c>
      <c r="H49" s="102">
        <v>0</v>
      </c>
      <c r="I49" s="102">
        <v>230000000</v>
      </c>
      <c r="J49" s="102">
        <v>70000000</v>
      </c>
      <c r="K49" s="137">
        <f t="shared" si="1"/>
        <v>24326657.547597583</v>
      </c>
      <c r="L49" s="105">
        <v>1.7999999999999999E-2</v>
      </c>
      <c r="M49" s="38">
        <v>0</v>
      </c>
      <c r="N49" s="118">
        <f t="shared" si="4"/>
        <v>3844038.4122078791</v>
      </c>
      <c r="O49" s="25">
        <v>1.7999999999999999E-2</v>
      </c>
      <c r="P49" s="226">
        <f t="shared" si="2"/>
        <v>3844038.4122078791</v>
      </c>
      <c r="Q49" s="234">
        <f t="shared" si="3"/>
        <v>28170695.959805463</v>
      </c>
      <c r="R49" s="104">
        <f t="shared" si="5"/>
        <v>230000000</v>
      </c>
      <c r="S49" s="104">
        <f t="shared" si="6"/>
        <v>98170695.959805459</v>
      </c>
      <c r="T49" s="87"/>
    </row>
    <row r="50" spans="1:20" s="29" customFormat="1" ht="17.25" thickBot="1" x14ac:dyDescent="0.35">
      <c r="B50" s="235"/>
      <c r="C50" s="30">
        <v>11</v>
      </c>
      <c r="D50" s="145">
        <v>300000</v>
      </c>
      <c r="E50" s="145">
        <v>0</v>
      </c>
      <c r="F50" s="102">
        <v>300000</v>
      </c>
      <c r="G50" s="131">
        <v>100000</v>
      </c>
      <c r="H50" s="102">
        <v>0</v>
      </c>
      <c r="I50" s="102">
        <v>230000000</v>
      </c>
      <c r="J50" s="102">
        <v>70000000</v>
      </c>
      <c r="K50" s="137">
        <f t="shared" si="1"/>
        <v>25171737.383454341</v>
      </c>
      <c r="L50" s="105">
        <v>1.7999999999999999E-2</v>
      </c>
      <c r="M50" s="38">
        <v>0</v>
      </c>
      <c r="N50" s="118">
        <f t="shared" si="4"/>
        <v>4218631.1036276212</v>
      </c>
      <c r="O50" s="83">
        <v>1.7999999999999999E-2</v>
      </c>
      <c r="P50" s="226">
        <f t="shared" si="2"/>
        <v>4218631.1036276212</v>
      </c>
      <c r="Q50" s="234">
        <f t="shared" si="3"/>
        <v>29390368.487081964</v>
      </c>
      <c r="R50" s="104">
        <f t="shared" si="5"/>
        <v>230000000</v>
      </c>
      <c r="S50" s="104">
        <f t="shared" si="6"/>
        <v>99390368.48708196</v>
      </c>
      <c r="T50" s="88"/>
    </row>
    <row r="51" spans="1:20" s="96" customFormat="1" ht="17.25" thickBot="1" x14ac:dyDescent="0.35">
      <c r="A51" s="91"/>
      <c r="B51" s="235"/>
      <c r="C51" s="92">
        <v>12</v>
      </c>
      <c r="D51" s="145">
        <v>300000</v>
      </c>
      <c r="E51" s="146">
        <v>0</v>
      </c>
      <c r="F51" s="102">
        <v>300000</v>
      </c>
      <c r="G51" s="131">
        <v>100000</v>
      </c>
      <c r="H51" s="102">
        <v>0</v>
      </c>
      <c r="I51" s="102">
        <v>230000000</v>
      </c>
      <c r="J51" s="102">
        <v>70000000</v>
      </c>
      <c r="K51" s="138">
        <f t="shared" si="1"/>
        <v>26032028.656356521</v>
      </c>
      <c r="L51" s="93">
        <v>1.7999999999999999E-2</v>
      </c>
      <c r="M51" s="38">
        <v>0</v>
      </c>
      <c r="N51" s="118">
        <f t="shared" si="4"/>
        <v>4599966.4634929188</v>
      </c>
      <c r="O51" s="94">
        <v>1.7999999999999999E-2</v>
      </c>
      <c r="P51" s="226">
        <f t="shared" si="2"/>
        <v>4599966.4634929188</v>
      </c>
      <c r="Q51" s="234">
        <f t="shared" si="3"/>
        <v>30631995.11984944</v>
      </c>
      <c r="R51" s="104">
        <f t="shared" si="5"/>
        <v>230000000</v>
      </c>
      <c r="S51" s="104">
        <f t="shared" si="6"/>
        <v>100631995.11984944</v>
      </c>
      <c r="T51" s="95"/>
    </row>
    <row r="52" spans="1:20" s="26" customFormat="1" x14ac:dyDescent="0.3">
      <c r="A52" s="26">
        <v>4</v>
      </c>
      <c r="B52" s="235">
        <v>2026</v>
      </c>
      <c r="C52" s="27">
        <v>1</v>
      </c>
      <c r="D52" s="145">
        <v>300000</v>
      </c>
      <c r="E52" s="145">
        <v>0</v>
      </c>
      <c r="F52" s="102">
        <v>300000</v>
      </c>
      <c r="G52" s="131">
        <v>100000</v>
      </c>
      <c r="H52" s="102">
        <v>0</v>
      </c>
      <c r="I52" s="102">
        <v>230000000</v>
      </c>
      <c r="J52" s="102">
        <v>70000000</v>
      </c>
      <c r="K52" s="137">
        <f t="shared" si="1"/>
        <v>26907805.172170937</v>
      </c>
      <c r="L52" s="105">
        <v>1.7999999999999999E-2</v>
      </c>
      <c r="M52" s="38">
        <v>0</v>
      </c>
      <c r="N52" s="118">
        <f t="shared" si="4"/>
        <v>4919566.3293468906</v>
      </c>
      <c r="O52" s="82">
        <v>4.0000000000000001E-3</v>
      </c>
      <c r="P52" s="226">
        <f t="shared" si="2"/>
        <v>4919566.3293468906</v>
      </c>
      <c r="Q52" s="234">
        <f t="shared" si="3"/>
        <v>31827371.501517829</v>
      </c>
      <c r="R52" s="104">
        <f t="shared" si="5"/>
        <v>230000000</v>
      </c>
      <c r="S52" s="104">
        <f t="shared" si="6"/>
        <v>101827371.50151783</v>
      </c>
      <c r="T52" s="89"/>
    </row>
    <row r="53" spans="1:20" s="31" customFormat="1" x14ac:dyDescent="0.3">
      <c r="B53" s="235"/>
      <c r="C53" s="32">
        <v>2</v>
      </c>
      <c r="D53" s="145">
        <v>300000</v>
      </c>
      <c r="E53" s="145">
        <v>0</v>
      </c>
      <c r="F53" s="102">
        <v>300000</v>
      </c>
      <c r="G53" s="131">
        <v>100000</v>
      </c>
      <c r="H53" s="102">
        <v>0</v>
      </c>
      <c r="I53" s="102">
        <v>230000000</v>
      </c>
      <c r="J53" s="102">
        <v>70000000</v>
      </c>
      <c r="K53" s="137">
        <f t="shared" si="1"/>
        <v>27799345.665270016</v>
      </c>
      <c r="L53" s="105">
        <v>1.7999999999999999E-2</v>
      </c>
      <c r="M53" s="38">
        <v>0</v>
      </c>
      <c r="N53" s="118">
        <f t="shared" si="4"/>
        <v>5313518.5232751342</v>
      </c>
      <c r="O53" s="25">
        <v>1.7999999999999999E-2</v>
      </c>
      <c r="P53" s="226">
        <f t="shared" si="2"/>
        <v>5313518.5232751342</v>
      </c>
      <c r="Q53" s="234">
        <f t="shared" si="3"/>
        <v>33112864.188545149</v>
      </c>
      <c r="R53" s="104">
        <f t="shared" si="5"/>
        <v>230000000</v>
      </c>
      <c r="S53" s="104">
        <f t="shared" si="6"/>
        <v>103112864.18854515</v>
      </c>
      <c r="T53" s="90"/>
    </row>
    <row r="54" spans="1:20" s="18" customFormat="1" x14ac:dyDescent="0.3">
      <c r="B54" s="235"/>
      <c r="C54" s="28">
        <v>3</v>
      </c>
      <c r="D54" s="145">
        <v>300000</v>
      </c>
      <c r="E54" s="145">
        <v>0</v>
      </c>
      <c r="F54" s="102">
        <v>300000</v>
      </c>
      <c r="G54" s="131">
        <v>100000</v>
      </c>
      <c r="H54" s="102">
        <v>0</v>
      </c>
      <c r="I54" s="102">
        <v>230000000</v>
      </c>
      <c r="J54" s="102">
        <v>70000000</v>
      </c>
      <c r="K54" s="137">
        <f t="shared" si="1"/>
        <v>28706933.887244876</v>
      </c>
      <c r="L54" s="105">
        <v>1.7999999999999999E-2</v>
      </c>
      <c r="M54" s="38">
        <v>0</v>
      </c>
      <c r="N54" s="118">
        <f t="shared" si="4"/>
        <v>5714561.8566940865</v>
      </c>
      <c r="O54" s="25">
        <v>1.7999999999999999E-2</v>
      </c>
      <c r="P54" s="226">
        <f t="shared" si="2"/>
        <v>5714561.8566940865</v>
      </c>
      <c r="Q54" s="234">
        <f t="shared" si="3"/>
        <v>34421495.74393896</v>
      </c>
      <c r="R54" s="104">
        <f t="shared" si="5"/>
        <v>230000000</v>
      </c>
      <c r="S54" s="104">
        <f t="shared" si="6"/>
        <v>104421495.74393895</v>
      </c>
      <c r="T54" s="87"/>
    </row>
    <row r="55" spans="1:20" s="18" customFormat="1" x14ac:dyDescent="0.3">
      <c r="B55" s="235"/>
      <c r="C55" s="28">
        <v>4</v>
      </c>
      <c r="D55" s="145">
        <v>300000</v>
      </c>
      <c r="E55" s="145">
        <v>0</v>
      </c>
      <c r="F55" s="102">
        <v>300000</v>
      </c>
      <c r="G55" s="131">
        <v>100000</v>
      </c>
      <c r="H55" s="102">
        <v>0</v>
      </c>
      <c r="I55" s="102">
        <v>230000000</v>
      </c>
      <c r="J55" s="102">
        <v>70000000</v>
      </c>
      <c r="K55" s="137">
        <f t="shared" si="1"/>
        <v>29630858.697215285</v>
      </c>
      <c r="L55" s="105">
        <v>1.7999999999999999E-2</v>
      </c>
      <c r="M55" s="38">
        <v>0</v>
      </c>
      <c r="N55" s="118">
        <f t="shared" si="4"/>
        <v>6122823.9701145804</v>
      </c>
      <c r="O55" s="25">
        <v>1.7999999999999999E-2</v>
      </c>
      <c r="P55" s="226">
        <f t="shared" si="2"/>
        <v>6122823.9701145804</v>
      </c>
      <c r="Q55" s="234">
        <f t="shared" si="3"/>
        <v>35753682.667329863</v>
      </c>
      <c r="R55" s="104">
        <f t="shared" si="5"/>
        <v>230000000</v>
      </c>
      <c r="S55" s="104">
        <f t="shared" si="6"/>
        <v>105753682.66732986</v>
      </c>
      <c r="T55" s="87"/>
    </row>
    <row r="56" spans="1:20" s="18" customFormat="1" x14ac:dyDescent="0.3">
      <c r="B56" s="235"/>
      <c r="C56" s="28">
        <v>5</v>
      </c>
      <c r="D56" s="145">
        <v>300000</v>
      </c>
      <c r="E56" s="145">
        <v>0</v>
      </c>
      <c r="F56" s="102">
        <v>300000</v>
      </c>
      <c r="G56" s="131">
        <v>100000</v>
      </c>
      <c r="H56" s="102">
        <v>0</v>
      </c>
      <c r="I56" s="102">
        <v>230000000</v>
      </c>
      <c r="J56" s="102">
        <v>70000000</v>
      </c>
      <c r="K56" s="137">
        <f t="shared" si="1"/>
        <v>30571414.153765161</v>
      </c>
      <c r="L56" s="105">
        <v>1.7999999999999999E-2</v>
      </c>
      <c r="M56" s="38">
        <v>0</v>
      </c>
      <c r="N56" s="118">
        <f t="shared" si="4"/>
        <v>6538434.8015766433</v>
      </c>
      <c r="O56" s="25">
        <v>1.7999999999999999E-2</v>
      </c>
      <c r="P56" s="226">
        <f t="shared" si="2"/>
        <v>6538434.8015766433</v>
      </c>
      <c r="Q56" s="234">
        <f t="shared" si="3"/>
        <v>37109848.955341801</v>
      </c>
      <c r="R56" s="104">
        <f t="shared" si="5"/>
        <v>230000000</v>
      </c>
      <c r="S56" s="104">
        <f t="shared" si="6"/>
        <v>107109848.9553418</v>
      </c>
      <c r="T56" s="87"/>
    </row>
    <row r="57" spans="1:20" s="18" customFormat="1" x14ac:dyDescent="0.3">
      <c r="B57" s="235"/>
      <c r="C57" s="28">
        <v>6</v>
      </c>
      <c r="D57" s="145">
        <v>300000</v>
      </c>
      <c r="E57" s="145">
        <v>0</v>
      </c>
      <c r="F57" s="102">
        <v>300000</v>
      </c>
      <c r="G57" s="131">
        <v>100000</v>
      </c>
      <c r="H57" s="102">
        <v>0</v>
      </c>
      <c r="I57" s="102">
        <v>230000000</v>
      </c>
      <c r="J57" s="102">
        <v>70000000</v>
      </c>
      <c r="K57" s="137">
        <f t="shared" si="1"/>
        <v>31528899.608532932</v>
      </c>
      <c r="L57" s="105">
        <v>1.7999999999999999E-2</v>
      </c>
      <c r="M57" s="38">
        <v>0</v>
      </c>
      <c r="N57" s="118">
        <f t="shared" si="4"/>
        <v>6961526.6280050231</v>
      </c>
      <c r="O57" s="25">
        <v>1.7999999999999999E-2</v>
      </c>
      <c r="P57" s="226">
        <f t="shared" si="2"/>
        <v>6961526.6280050231</v>
      </c>
      <c r="Q57" s="234">
        <f t="shared" si="3"/>
        <v>38490426.236537956</v>
      </c>
      <c r="R57" s="104">
        <f t="shared" si="5"/>
        <v>230000000</v>
      </c>
      <c r="S57" s="104">
        <f t="shared" si="6"/>
        <v>108490426.23653796</v>
      </c>
      <c r="T57" s="87"/>
    </row>
    <row r="58" spans="1:20" s="18" customFormat="1" x14ac:dyDescent="0.3">
      <c r="B58" s="235"/>
      <c r="C58" s="28">
        <v>7</v>
      </c>
      <c r="D58" s="145">
        <v>300000</v>
      </c>
      <c r="E58" s="145">
        <v>0</v>
      </c>
      <c r="F58" s="102">
        <v>300000</v>
      </c>
      <c r="G58" s="131">
        <v>100000</v>
      </c>
      <c r="H58" s="102">
        <v>0</v>
      </c>
      <c r="I58" s="102">
        <v>230000000</v>
      </c>
      <c r="J58" s="102">
        <v>70000000</v>
      </c>
      <c r="K58" s="137">
        <f t="shared" si="1"/>
        <v>32503619.801486526</v>
      </c>
      <c r="L58" s="105">
        <v>1.7999999999999999E-2</v>
      </c>
      <c r="M58" s="38">
        <v>0</v>
      </c>
      <c r="N58" s="118">
        <f t="shared" si="4"/>
        <v>7392234.1073091133</v>
      </c>
      <c r="O58" s="25">
        <v>1.7999999999999999E-2</v>
      </c>
      <c r="P58" s="226">
        <f t="shared" si="2"/>
        <v>7392234.1073091133</v>
      </c>
      <c r="Q58" s="234">
        <f t="shared" si="3"/>
        <v>39895853.90879564</v>
      </c>
      <c r="R58" s="104">
        <f t="shared" si="5"/>
        <v>230000000</v>
      </c>
      <c r="S58" s="104">
        <f t="shared" si="6"/>
        <v>109895853.90879564</v>
      </c>
      <c r="T58" s="87"/>
    </row>
    <row r="59" spans="1:20" s="18" customFormat="1" x14ac:dyDescent="0.3">
      <c r="B59" s="235"/>
      <c r="C59" s="28">
        <v>8</v>
      </c>
      <c r="D59" s="145">
        <v>300000</v>
      </c>
      <c r="E59" s="145">
        <v>0</v>
      </c>
      <c r="F59" s="102">
        <v>300000</v>
      </c>
      <c r="G59" s="131">
        <v>100000</v>
      </c>
      <c r="H59" s="102">
        <v>0</v>
      </c>
      <c r="I59" s="102">
        <v>230000000</v>
      </c>
      <c r="J59" s="102">
        <v>70000000</v>
      </c>
      <c r="K59" s="137">
        <f t="shared" si="1"/>
        <v>33495884.957913283</v>
      </c>
      <c r="L59" s="105">
        <v>1.7999999999999999E-2</v>
      </c>
      <c r="M59" s="38">
        <v>0</v>
      </c>
      <c r="N59" s="118">
        <f t="shared" si="4"/>
        <v>7830694.3212406775</v>
      </c>
      <c r="O59" s="25">
        <v>1.7999999999999999E-2</v>
      </c>
      <c r="P59" s="226">
        <f t="shared" si="2"/>
        <v>7830694.3212406775</v>
      </c>
      <c r="Q59" s="234">
        <f t="shared" si="3"/>
        <v>41326579.279153958</v>
      </c>
      <c r="R59" s="104">
        <f t="shared" si="5"/>
        <v>230000000</v>
      </c>
      <c r="S59" s="104">
        <f t="shared" si="6"/>
        <v>111326579.27915396</v>
      </c>
      <c r="T59" s="87"/>
    </row>
    <row r="60" spans="1:20" s="18" customFormat="1" x14ac:dyDescent="0.3">
      <c r="B60" s="235"/>
      <c r="C60" s="28">
        <v>9</v>
      </c>
      <c r="D60" s="145">
        <v>300000</v>
      </c>
      <c r="E60" s="145">
        <v>0</v>
      </c>
      <c r="F60" s="102">
        <v>300000</v>
      </c>
      <c r="G60" s="131">
        <v>100000</v>
      </c>
      <c r="H60" s="102">
        <v>0</v>
      </c>
      <c r="I60" s="102">
        <v>230000000</v>
      </c>
      <c r="J60" s="102">
        <v>70000000</v>
      </c>
      <c r="K60" s="137">
        <f t="shared" si="1"/>
        <v>34506010.887155719</v>
      </c>
      <c r="L60" s="105">
        <v>1.7999999999999999E-2</v>
      </c>
      <c r="M60" s="38">
        <v>0</v>
      </c>
      <c r="N60" s="118">
        <f t="shared" si="4"/>
        <v>8277046.8190230094</v>
      </c>
      <c r="O60" s="25">
        <v>1.7999999999999999E-2</v>
      </c>
      <c r="P60" s="226">
        <f t="shared" si="2"/>
        <v>8277046.8190230094</v>
      </c>
      <c r="Q60" s="234">
        <f t="shared" si="3"/>
        <v>42783057.706178725</v>
      </c>
      <c r="R60" s="104">
        <f t="shared" si="5"/>
        <v>230000000</v>
      </c>
      <c r="S60" s="104">
        <f t="shared" si="6"/>
        <v>112783057.70617872</v>
      </c>
      <c r="T60" s="87"/>
    </row>
    <row r="61" spans="1:20" s="18" customFormat="1" x14ac:dyDescent="0.3">
      <c r="B61" s="235"/>
      <c r="C61" s="28">
        <v>10</v>
      </c>
      <c r="D61" s="145">
        <v>300000</v>
      </c>
      <c r="E61" s="145">
        <v>0</v>
      </c>
      <c r="F61" s="102">
        <v>300000</v>
      </c>
      <c r="G61" s="131">
        <v>100000</v>
      </c>
      <c r="H61" s="102">
        <v>0</v>
      </c>
      <c r="I61" s="102">
        <v>230000000</v>
      </c>
      <c r="J61" s="102">
        <v>70000000</v>
      </c>
      <c r="K61" s="137">
        <f t="shared" si="1"/>
        <v>35534319.083124518</v>
      </c>
      <c r="L61" s="105">
        <v>1.7999999999999999E-2</v>
      </c>
      <c r="M61" s="38">
        <v>0</v>
      </c>
      <c r="N61" s="118">
        <f t="shared" si="4"/>
        <v>8731433.6617654227</v>
      </c>
      <c r="O61" s="25">
        <v>1.7999999999999999E-2</v>
      </c>
      <c r="P61" s="226">
        <f t="shared" si="2"/>
        <v>8731433.6617654227</v>
      </c>
      <c r="Q61" s="234">
        <f t="shared" si="3"/>
        <v>44265752.744889945</v>
      </c>
      <c r="R61" s="104">
        <f t="shared" si="5"/>
        <v>230000000</v>
      </c>
      <c r="S61" s="104">
        <f t="shared" si="6"/>
        <v>114265752.74488994</v>
      </c>
      <c r="T61" s="87"/>
    </row>
    <row r="62" spans="1:20" s="29" customFormat="1" ht="17.25" thickBot="1" x14ac:dyDescent="0.35">
      <c r="B62" s="235"/>
      <c r="C62" s="30">
        <v>11</v>
      </c>
      <c r="D62" s="145">
        <v>300000</v>
      </c>
      <c r="E62" s="145">
        <v>0</v>
      </c>
      <c r="F62" s="102">
        <v>300000</v>
      </c>
      <c r="G62" s="131">
        <v>100000</v>
      </c>
      <c r="H62" s="102">
        <v>0</v>
      </c>
      <c r="I62" s="102">
        <v>230000000</v>
      </c>
      <c r="J62" s="102">
        <v>70000000</v>
      </c>
      <c r="K62" s="137">
        <f t="shared" si="1"/>
        <v>36581136.826620758</v>
      </c>
      <c r="L62" s="105">
        <v>1.7999999999999999E-2</v>
      </c>
      <c r="M62" s="38">
        <v>0</v>
      </c>
      <c r="N62" s="118">
        <f t="shared" si="4"/>
        <v>9193999.4676772002</v>
      </c>
      <c r="O62" s="83">
        <v>1.7999999999999999E-2</v>
      </c>
      <c r="P62" s="226">
        <f t="shared" si="2"/>
        <v>9193999.4676772002</v>
      </c>
      <c r="Q62" s="234">
        <f t="shared" si="3"/>
        <v>45775136.294297956</v>
      </c>
      <c r="R62" s="104">
        <f t="shared" si="5"/>
        <v>230000000</v>
      </c>
      <c r="S62" s="104">
        <f t="shared" si="6"/>
        <v>115775136.29429796</v>
      </c>
      <c r="T62" s="88"/>
    </row>
    <row r="63" spans="1:20" s="96" customFormat="1" ht="17.25" thickBot="1" x14ac:dyDescent="0.35">
      <c r="A63" s="91"/>
      <c r="B63" s="235"/>
      <c r="C63" s="92">
        <v>12</v>
      </c>
      <c r="D63" s="145">
        <v>300000</v>
      </c>
      <c r="E63" s="146">
        <v>0</v>
      </c>
      <c r="F63" s="102">
        <v>300000</v>
      </c>
      <c r="G63" s="131">
        <v>100000</v>
      </c>
      <c r="H63" s="102">
        <v>0</v>
      </c>
      <c r="I63" s="102">
        <v>230000000</v>
      </c>
      <c r="J63" s="102">
        <v>70000000</v>
      </c>
      <c r="K63" s="138">
        <f t="shared" si="1"/>
        <v>37646797.289499931</v>
      </c>
      <c r="L63" s="93">
        <v>1.7999999999999999E-2</v>
      </c>
      <c r="M63" s="38">
        <v>0</v>
      </c>
      <c r="N63" s="118">
        <f t="shared" si="4"/>
        <v>9664891.4580953903</v>
      </c>
      <c r="O63" s="94">
        <v>1.7999999999999999E-2</v>
      </c>
      <c r="P63" s="226">
        <f t="shared" si="2"/>
        <v>9664891.4580953903</v>
      </c>
      <c r="Q63" s="234">
        <f t="shared" si="3"/>
        <v>47311688.747595325</v>
      </c>
      <c r="R63" s="104">
        <f t="shared" si="5"/>
        <v>230000000</v>
      </c>
      <c r="S63" s="104">
        <f t="shared" si="6"/>
        <v>117311688.74759533</v>
      </c>
      <c r="T63" s="95"/>
    </row>
    <row r="64" spans="1:20" s="26" customFormat="1" x14ac:dyDescent="0.3">
      <c r="A64" s="26">
        <v>6</v>
      </c>
      <c r="B64" s="235">
        <v>2027</v>
      </c>
      <c r="C64" s="27">
        <v>1</v>
      </c>
      <c r="D64" s="145">
        <v>300000</v>
      </c>
      <c r="E64" s="145">
        <v>0</v>
      </c>
      <c r="F64" s="102">
        <v>300000</v>
      </c>
      <c r="G64" s="131">
        <v>100000</v>
      </c>
      <c r="H64" s="102">
        <v>0</v>
      </c>
      <c r="I64" s="102">
        <v>230000000</v>
      </c>
      <c r="J64" s="102">
        <v>70000000</v>
      </c>
      <c r="K64" s="137">
        <f t="shared" si="1"/>
        <v>38731639.640710928</v>
      </c>
      <c r="L64" s="105">
        <v>1.7999999999999999E-2</v>
      </c>
      <c r="M64" s="38">
        <v>0</v>
      </c>
      <c r="N64" s="118">
        <f t="shared" si="4"/>
        <v>10004751.023927772</v>
      </c>
      <c r="O64" s="82">
        <v>4.0000000000000001E-3</v>
      </c>
      <c r="P64" s="226">
        <f t="shared" si="2"/>
        <v>10004751.023927772</v>
      </c>
      <c r="Q64" s="234">
        <f t="shared" si="3"/>
        <v>48736390.664638698</v>
      </c>
      <c r="R64" s="104">
        <f t="shared" si="5"/>
        <v>230000000</v>
      </c>
      <c r="S64" s="104">
        <f t="shared" si="6"/>
        <v>118736390.6646387</v>
      </c>
      <c r="T64" s="89"/>
    </row>
    <row r="65" spans="1:20" s="18" customFormat="1" x14ac:dyDescent="0.3">
      <c r="B65" s="235"/>
      <c r="C65" s="28">
        <v>2</v>
      </c>
      <c r="D65" s="145">
        <v>300000</v>
      </c>
      <c r="E65" s="145">
        <v>0</v>
      </c>
      <c r="F65" s="102">
        <v>300000</v>
      </c>
      <c r="G65" s="131">
        <v>100000</v>
      </c>
      <c r="H65" s="102">
        <v>0</v>
      </c>
      <c r="I65" s="102">
        <v>230000000</v>
      </c>
      <c r="J65" s="102">
        <v>70000000</v>
      </c>
      <c r="K65" s="137">
        <f t="shared" si="1"/>
        <v>39836009.154243723</v>
      </c>
      <c r="L65" s="105">
        <v>1.7999999999999999E-2</v>
      </c>
      <c r="M65" s="38">
        <v>0</v>
      </c>
      <c r="N65" s="118">
        <f t="shared" si="4"/>
        <v>10490236.542358473</v>
      </c>
      <c r="O65" s="25">
        <v>1.7999999999999999E-2</v>
      </c>
      <c r="P65" s="226">
        <f t="shared" si="2"/>
        <v>10490236.542358473</v>
      </c>
      <c r="Q65" s="234">
        <f t="shared" si="3"/>
        <v>50326245.696602196</v>
      </c>
      <c r="R65" s="104">
        <f t="shared" si="5"/>
        <v>230000000</v>
      </c>
      <c r="S65" s="104">
        <f t="shared" si="6"/>
        <v>120326245.6966022</v>
      </c>
      <c r="T65" s="87"/>
    </row>
    <row r="66" spans="1:20" s="18" customFormat="1" x14ac:dyDescent="0.3">
      <c r="B66" s="235"/>
      <c r="C66" s="28">
        <v>3</v>
      </c>
      <c r="D66" s="145">
        <v>300000</v>
      </c>
      <c r="E66" s="145">
        <v>0</v>
      </c>
      <c r="F66" s="102">
        <v>300000</v>
      </c>
      <c r="G66" s="131">
        <v>100000</v>
      </c>
      <c r="H66" s="102">
        <v>0</v>
      </c>
      <c r="I66" s="102">
        <v>230000000</v>
      </c>
      <c r="J66" s="102">
        <v>70000000</v>
      </c>
      <c r="K66" s="137">
        <f t="shared" si="1"/>
        <v>40960257.319020107</v>
      </c>
      <c r="L66" s="105">
        <v>1.7999999999999999E-2</v>
      </c>
      <c r="M66" s="38">
        <v>0</v>
      </c>
      <c r="N66" s="118">
        <f t="shared" si="4"/>
        <v>10984460.800120926</v>
      </c>
      <c r="O66" s="25">
        <v>1.7999999999999999E-2</v>
      </c>
      <c r="P66" s="226">
        <f t="shared" si="2"/>
        <v>10984460.800120926</v>
      </c>
      <c r="Q66" s="234">
        <f t="shared" si="3"/>
        <v>51944718.119141035</v>
      </c>
      <c r="R66" s="104">
        <f t="shared" si="5"/>
        <v>230000000</v>
      </c>
      <c r="S66" s="104">
        <f t="shared" si="6"/>
        <v>121944718.11914104</v>
      </c>
      <c r="T66" s="87"/>
    </row>
    <row r="67" spans="1:20" s="18" customFormat="1" x14ac:dyDescent="0.3">
      <c r="B67" s="235"/>
      <c r="C67" s="28">
        <v>4</v>
      </c>
      <c r="D67" s="145">
        <v>300000</v>
      </c>
      <c r="E67" s="145">
        <v>0</v>
      </c>
      <c r="F67" s="102">
        <v>300000</v>
      </c>
      <c r="G67" s="131">
        <v>100000</v>
      </c>
      <c r="H67" s="102">
        <v>0</v>
      </c>
      <c r="I67" s="102">
        <v>230000000</v>
      </c>
      <c r="J67" s="102">
        <v>70000000</v>
      </c>
      <c r="K67" s="137">
        <f t="shared" si="1"/>
        <v>42104741.950762466</v>
      </c>
      <c r="L67" s="105">
        <v>1.7999999999999999E-2</v>
      </c>
      <c r="M67" s="38">
        <v>0</v>
      </c>
      <c r="N67" s="118">
        <f t="shared" si="4"/>
        <v>11487581.094523102</v>
      </c>
      <c r="O67" s="25">
        <v>1.7999999999999999E-2</v>
      </c>
      <c r="P67" s="226">
        <f t="shared" si="2"/>
        <v>11487581.094523102</v>
      </c>
      <c r="Q67" s="234">
        <f t="shared" si="3"/>
        <v>53592323.045285568</v>
      </c>
      <c r="R67" s="104">
        <f t="shared" si="5"/>
        <v>230000000</v>
      </c>
      <c r="S67" s="104">
        <f t="shared" si="6"/>
        <v>123592323.04528557</v>
      </c>
      <c r="T67" s="87"/>
    </row>
    <row r="68" spans="1:20" s="18" customFormat="1" x14ac:dyDescent="0.3">
      <c r="B68" s="235"/>
      <c r="C68" s="28">
        <v>5</v>
      </c>
      <c r="D68" s="145">
        <v>300000</v>
      </c>
      <c r="E68" s="145">
        <v>0</v>
      </c>
      <c r="F68" s="102">
        <v>300000</v>
      </c>
      <c r="G68" s="131">
        <v>100000</v>
      </c>
      <c r="H68" s="102">
        <v>0</v>
      </c>
      <c r="I68" s="102">
        <v>230000000</v>
      </c>
      <c r="J68" s="102">
        <v>70000000</v>
      </c>
      <c r="K68" s="137">
        <f t="shared" si="1"/>
        <v>43269827.305876188</v>
      </c>
      <c r="L68" s="105">
        <v>1.7999999999999999E-2</v>
      </c>
      <c r="M68" s="38">
        <v>0</v>
      </c>
      <c r="N68" s="118">
        <f t="shared" si="4"/>
        <v>11999757.554224517</v>
      </c>
      <c r="O68" s="25">
        <v>1.7999999999999999E-2</v>
      </c>
      <c r="P68" s="226">
        <f t="shared" si="2"/>
        <v>11999757.554224517</v>
      </c>
      <c r="Q68" s="234">
        <f t="shared" si="3"/>
        <v>55269584.860100701</v>
      </c>
      <c r="R68" s="104">
        <f t="shared" si="5"/>
        <v>230000000</v>
      </c>
      <c r="S68" s="104">
        <f t="shared" si="6"/>
        <v>125269584.8601007</v>
      </c>
      <c r="T68" s="87"/>
    </row>
    <row r="69" spans="1:20" s="18" customFormat="1" x14ac:dyDescent="0.3">
      <c r="B69" s="235"/>
      <c r="C69" s="28">
        <v>6</v>
      </c>
      <c r="D69" s="145">
        <v>300000</v>
      </c>
      <c r="E69" s="145">
        <v>0</v>
      </c>
      <c r="F69" s="102">
        <v>300000</v>
      </c>
      <c r="G69" s="131">
        <v>100000</v>
      </c>
      <c r="H69" s="102">
        <v>0</v>
      </c>
      <c r="I69" s="102">
        <v>230000000</v>
      </c>
      <c r="J69" s="102">
        <v>70000000</v>
      </c>
      <c r="K69" s="137">
        <f t="shared" si="1"/>
        <v>44455884.197381958</v>
      </c>
      <c r="L69" s="105">
        <v>1.7999999999999999E-2</v>
      </c>
      <c r="M69" s="38">
        <v>0</v>
      </c>
      <c r="N69" s="118">
        <f t="shared" si="4"/>
        <v>12521153.190200558</v>
      </c>
      <c r="O69" s="25">
        <v>1.7999999999999999E-2</v>
      </c>
      <c r="P69" s="226">
        <f t="shared" si="2"/>
        <v>12521153.190200558</v>
      </c>
      <c r="Q69" s="234">
        <f t="shared" si="3"/>
        <v>56977037.387582518</v>
      </c>
      <c r="R69" s="104">
        <f t="shared" si="5"/>
        <v>230000000</v>
      </c>
      <c r="S69" s="104">
        <f t="shared" si="6"/>
        <v>126977037.38758251</v>
      </c>
      <c r="T69" s="87"/>
    </row>
    <row r="70" spans="1:20" s="18" customFormat="1" x14ac:dyDescent="0.3">
      <c r="B70" s="235"/>
      <c r="C70" s="28">
        <v>7</v>
      </c>
      <c r="D70" s="145">
        <v>300000</v>
      </c>
      <c r="E70" s="145">
        <v>0</v>
      </c>
      <c r="F70" s="102">
        <v>300000</v>
      </c>
      <c r="G70" s="131">
        <v>100000</v>
      </c>
      <c r="H70" s="102">
        <v>0</v>
      </c>
      <c r="I70" s="102">
        <v>230000000</v>
      </c>
      <c r="J70" s="102">
        <v>70000000</v>
      </c>
      <c r="K70" s="137">
        <f t="shared" si="1"/>
        <v>45663290.112934835</v>
      </c>
      <c r="L70" s="105">
        <v>1.7999999999999999E-2</v>
      </c>
      <c r="M70" s="38">
        <v>0</v>
      </c>
      <c r="N70" s="118">
        <f t="shared" si="4"/>
        <v>13051933.947624167</v>
      </c>
      <c r="O70" s="25">
        <v>1.7999999999999999E-2</v>
      </c>
      <c r="P70" s="226">
        <f t="shared" si="2"/>
        <v>13051933.947624167</v>
      </c>
      <c r="Q70" s="234">
        <f t="shared" si="3"/>
        <v>58715224.060559005</v>
      </c>
      <c r="R70" s="104">
        <f t="shared" si="5"/>
        <v>230000000</v>
      </c>
      <c r="S70" s="104">
        <f t="shared" si="6"/>
        <v>128715224.060559</v>
      </c>
      <c r="T70" s="87"/>
    </row>
    <row r="71" spans="1:20" s="18" customFormat="1" x14ac:dyDescent="0.3">
      <c r="B71" s="235"/>
      <c r="C71" s="28">
        <v>8</v>
      </c>
      <c r="D71" s="145">
        <v>300000</v>
      </c>
      <c r="E71" s="145">
        <v>0</v>
      </c>
      <c r="F71" s="102">
        <v>300000</v>
      </c>
      <c r="G71" s="131">
        <v>100000</v>
      </c>
      <c r="H71" s="102">
        <v>0</v>
      </c>
      <c r="I71" s="102">
        <v>230000000</v>
      </c>
      <c r="J71" s="102">
        <v>70000000</v>
      </c>
      <c r="K71" s="137">
        <f t="shared" si="1"/>
        <v>46892429.334967665</v>
      </c>
      <c r="L71" s="105">
        <v>1.7999999999999999E-2</v>
      </c>
      <c r="M71" s="38">
        <v>0</v>
      </c>
      <c r="N71" s="118">
        <f t="shared" si="4"/>
        <v>13592268.758681402</v>
      </c>
      <c r="O71" s="25">
        <v>1.7999999999999999E-2</v>
      </c>
      <c r="P71" s="226">
        <f t="shared" si="2"/>
        <v>13592268.758681402</v>
      </c>
      <c r="Q71" s="234">
        <f t="shared" si="3"/>
        <v>60484698.093649067</v>
      </c>
      <c r="R71" s="104">
        <f t="shared" si="5"/>
        <v>230000000</v>
      </c>
      <c r="S71" s="104">
        <f t="shared" si="6"/>
        <v>130484698.09364906</v>
      </c>
      <c r="T71" s="87"/>
    </row>
    <row r="72" spans="1:20" s="18" customFormat="1" x14ac:dyDescent="0.3">
      <c r="B72" s="235"/>
      <c r="C72" s="28">
        <v>9</v>
      </c>
      <c r="D72" s="145">
        <v>300000</v>
      </c>
      <c r="E72" s="145">
        <v>0</v>
      </c>
      <c r="F72" s="102">
        <v>300000</v>
      </c>
      <c r="G72" s="131">
        <v>100000</v>
      </c>
      <c r="H72" s="102">
        <v>0</v>
      </c>
      <c r="I72" s="102">
        <v>230000000</v>
      </c>
      <c r="J72" s="102">
        <v>70000000</v>
      </c>
      <c r="K72" s="137">
        <f t="shared" si="1"/>
        <v>48143693.06299708</v>
      </c>
      <c r="L72" s="105">
        <v>1.7999999999999999E-2</v>
      </c>
      <c r="M72" s="38">
        <v>0</v>
      </c>
      <c r="N72" s="118">
        <f t="shared" si="4"/>
        <v>14142329.596337667</v>
      </c>
      <c r="O72" s="25">
        <v>1.7999999999999999E-2</v>
      </c>
      <c r="P72" s="226">
        <f t="shared" si="2"/>
        <v>14142329.596337667</v>
      </c>
      <c r="Q72" s="234">
        <f t="shared" si="3"/>
        <v>62286022.659334749</v>
      </c>
      <c r="R72" s="104">
        <f t="shared" si="5"/>
        <v>230000000</v>
      </c>
      <c r="S72" s="104">
        <f t="shared" si="6"/>
        <v>132286022.65933475</v>
      </c>
      <c r="T72" s="87"/>
    </row>
    <row r="73" spans="1:20" s="183" customFormat="1" x14ac:dyDescent="0.3">
      <c r="B73" s="235"/>
      <c r="C73" s="184">
        <v>10</v>
      </c>
      <c r="D73" s="145">
        <v>300000</v>
      </c>
      <c r="E73" s="185">
        <v>0</v>
      </c>
      <c r="F73" s="186">
        <v>300000</v>
      </c>
      <c r="G73" s="187">
        <v>100000</v>
      </c>
      <c r="H73" s="102">
        <v>0</v>
      </c>
      <c r="I73" s="102">
        <v>230000000</v>
      </c>
      <c r="J73" s="102">
        <v>70000000</v>
      </c>
      <c r="K73" s="188">
        <f t="shared" si="1"/>
        <v>49417479.538131028</v>
      </c>
      <c r="L73" s="189">
        <v>1.7999999999999999E-2</v>
      </c>
      <c r="M73" s="190">
        <v>0</v>
      </c>
      <c r="N73" s="191">
        <f t="shared" si="4"/>
        <v>14702291.529071745</v>
      </c>
      <c r="O73" s="192">
        <v>1.7999999999999999E-2</v>
      </c>
      <c r="P73" s="226">
        <f t="shared" si="2"/>
        <v>14702291.529071745</v>
      </c>
      <c r="Q73" s="234">
        <f t="shared" si="3"/>
        <v>64119771.067202777</v>
      </c>
      <c r="R73" s="186">
        <f t="shared" si="5"/>
        <v>230000000</v>
      </c>
      <c r="S73" s="186">
        <f t="shared" si="6"/>
        <v>134119771.06720278</v>
      </c>
      <c r="T73" s="193"/>
    </row>
    <row r="74" spans="1:20" s="29" customFormat="1" ht="17.25" thickBot="1" x14ac:dyDescent="0.35">
      <c r="B74" s="235"/>
      <c r="C74" s="30">
        <v>11</v>
      </c>
      <c r="D74" s="145">
        <v>300000</v>
      </c>
      <c r="E74" s="145">
        <v>0</v>
      </c>
      <c r="F74" s="102">
        <v>300000</v>
      </c>
      <c r="G74" s="131">
        <v>100000</v>
      </c>
      <c r="H74" s="102">
        <v>0</v>
      </c>
      <c r="I74" s="102">
        <v>230000000</v>
      </c>
      <c r="J74" s="102">
        <v>70000000</v>
      </c>
      <c r="K74" s="137">
        <f t="shared" si="1"/>
        <v>50714194.169817388</v>
      </c>
      <c r="L74" s="105">
        <v>1.7999999999999999E-2</v>
      </c>
      <c r="M74" s="38">
        <v>0</v>
      </c>
      <c r="N74" s="118">
        <f t="shared" si="4"/>
        <v>15272332.776595036</v>
      </c>
      <c r="O74" s="83">
        <v>1.7999999999999999E-2</v>
      </c>
      <c r="P74" s="226">
        <f t="shared" si="2"/>
        <v>15272332.776595036</v>
      </c>
      <c r="Q74" s="234">
        <f t="shared" si="3"/>
        <v>65986526.946412422</v>
      </c>
      <c r="R74" s="104">
        <f t="shared" si="5"/>
        <v>230000000</v>
      </c>
      <c r="S74" s="104">
        <f t="shared" si="6"/>
        <v>135986526.94641241</v>
      </c>
      <c r="T74" s="88"/>
    </row>
    <row r="75" spans="1:20" s="96" customFormat="1" ht="17.25" thickBot="1" x14ac:dyDescent="0.35">
      <c r="A75" s="91"/>
      <c r="B75" s="235"/>
      <c r="C75" s="92">
        <v>12</v>
      </c>
      <c r="D75" s="145">
        <v>300000</v>
      </c>
      <c r="E75" s="146">
        <v>0</v>
      </c>
      <c r="F75" s="102">
        <v>300000</v>
      </c>
      <c r="G75" s="131">
        <v>100000</v>
      </c>
      <c r="H75" s="102">
        <v>0</v>
      </c>
      <c r="I75" s="102">
        <v>230000000</v>
      </c>
      <c r="J75" s="102">
        <v>70000000</v>
      </c>
      <c r="K75" s="138">
        <f t="shared" si="1"/>
        <v>52034249.664874099</v>
      </c>
      <c r="L75" s="93">
        <v>1.7999999999999999E-2</v>
      </c>
      <c r="M75" s="38">
        <v>0</v>
      </c>
      <c r="N75" s="118">
        <f t="shared" si="4"/>
        <v>15852634.766573746</v>
      </c>
      <c r="O75" s="94">
        <v>1.7999999999999999E-2</v>
      </c>
      <c r="P75" s="226">
        <f t="shared" si="2"/>
        <v>15852634.766573746</v>
      </c>
      <c r="Q75" s="234">
        <f t="shared" si="3"/>
        <v>67886884.431447849</v>
      </c>
      <c r="R75" s="104">
        <f t="shared" si="5"/>
        <v>230000000</v>
      </c>
      <c r="S75" s="104">
        <f t="shared" si="6"/>
        <v>137886884.43144786</v>
      </c>
      <c r="T75" s="95"/>
    </row>
    <row r="76" spans="1:20" s="26" customFormat="1" x14ac:dyDescent="0.3">
      <c r="A76" s="26">
        <v>7</v>
      </c>
      <c r="B76" s="235">
        <v>2028</v>
      </c>
      <c r="C76" s="27">
        <v>1</v>
      </c>
      <c r="D76" s="145">
        <v>300000</v>
      </c>
      <c r="E76" s="145">
        <v>0</v>
      </c>
      <c r="F76" s="102">
        <v>300000</v>
      </c>
      <c r="G76" s="131">
        <v>100000</v>
      </c>
      <c r="H76" s="102">
        <v>0</v>
      </c>
      <c r="I76" s="102">
        <v>230000000</v>
      </c>
      <c r="J76" s="102">
        <v>70000000</v>
      </c>
      <c r="K76" s="137">
        <f t="shared" si="1"/>
        <v>53378066.158841833</v>
      </c>
      <c r="L76" s="105">
        <v>1.7999999999999999E-2</v>
      </c>
      <c r="M76" s="38">
        <v>0</v>
      </c>
      <c r="N76" s="118">
        <f t="shared" si="4"/>
        <v>16217245.30564004</v>
      </c>
      <c r="O76" s="82">
        <v>4.0000000000000001E-3</v>
      </c>
      <c r="P76" s="226">
        <f t="shared" si="2"/>
        <v>16217245.30564004</v>
      </c>
      <c r="Q76" s="234">
        <f t="shared" si="3"/>
        <v>69595311.464481875</v>
      </c>
      <c r="R76" s="104">
        <f t="shared" si="5"/>
        <v>230000000</v>
      </c>
      <c r="S76" s="104">
        <f t="shared" si="6"/>
        <v>139595311.46448189</v>
      </c>
      <c r="T76" s="89"/>
    </row>
    <row r="77" spans="1:20" s="18" customFormat="1" x14ac:dyDescent="0.3">
      <c r="B77" s="235"/>
      <c r="C77" s="28">
        <v>2</v>
      </c>
      <c r="D77" s="145">
        <v>300000</v>
      </c>
      <c r="E77" s="145">
        <v>0</v>
      </c>
      <c r="F77" s="102">
        <v>300000</v>
      </c>
      <c r="G77" s="131">
        <v>100000</v>
      </c>
      <c r="H77" s="102">
        <v>0</v>
      </c>
      <c r="I77" s="102">
        <v>230000000</v>
      </c>
      <c r="J77" s="102">
        <v>70000000</v>
      </c>
      <c r="K77" s="137">
        <f t="shared" si="1"/>
        <v>54746071.349700987</v>
      </c>
      <c r="L77" s="105">
        <v>1.7999999999999999E-2</v>
      </c>
      <c r="M77" s="38">
        <v>0</v>
      </c>
      <c r="N77" s="118">
        <f t="shared" si="4"/>
        <v>16814555.721141562</v>
      </c>
      <c r="O77" s="25">
        <v>1.7999999999999999E-2</v>
      </c>
      <c r="P77" s="226">
        <f t="shared" si="2"/>
        <v>16814555.721141562</v>
      </c>
      <c r="Q77" s="234">
        <f t="shared" si="3"/>
        <v>71560627.070842549</v>
      </c>
      <c r="R77" s="104">
        <f t="shared" si="5"/>
        <v>230000000</v>
      </c>
      <c r="S77" s="104">
        <f t="shared" si="6"/>
        <v>141560627.07084256</v>
      </c>
      <c r="T77" s="87"/>
    </row>
    <row r="78" spans="1:20" s="18" customFormat="1" x14ac:dyDescent="0.3">
      <c r="B78" s="235"/>
      <c r="C78" s="28">
        <v>3</v>
      </c>
      <c r="D78" s="145">
        <v>300000</v>
      </c>
      <c r="E78" s="145">
        <v>0</v>
      </c>
      <c r="F78" s="102">
        <v>300000</v>
      </c>
      <c r="G78" s="131">
        <v>100000</v>
      </c>
      <c r="H78" s="102">
        <v>0</v>
      </c>
      <c r="I78" s="102">
        <v>230000000</v>
      </c>
      <c r="J78" s="102">
        <v>70000000</v>
      </c>
      <c r="K78" s="137">
        <f t="shared" si="1"/>
        <v>56138700.633995607</v>
      </c>
      <c r="L78" s="105">
        <v>1.7999999999999999E-2</v>
      </c>
      <c r="M78" s="38">
        <v>0</v>
      </c>
      <c r="N78" s="118">
        <f t="shared" si="4"/>
        <v>17422617.724122111</v>
      </c>
      <c r="O78" s="25">
        <v>1.7999999999999999E-2</v>
      </c>
      <c r="P78" s="226">
        <f t="shared" si="2"/>
        <v>17422617.724122111</v>
      </c>
      <c r="Q78" s="234">
        <f t="shared" si="3"/>
        <v>73561318.358117715</v>
      </c>
      <c r="R78" s="104">
        <f t="shared" si="5"/>
        <v>230000000</v>
      </c>
      <c r="S78" s="104">
        <f t="shared" si="6"/>
        <v>143561318.3581177</v>
      </c>
      <c r="T78" s="87"/>
    </row>
    <row r="79" spans="1:20" s="18" customFormat="1" x14ac:dyDescent="0.3">
      <c r="B79" s="235"/>
      <c r="C79" s="28">
        <v>4</v>
      </c>
      <c r="D79" s="145">
        <v>300000</v>
      </c>
      <c r="E79" s="145">
        <v>0</v>
      </c>
      <c r="F79" s="102">
        <v>300000</v>
      </c>
      <c r="G79" s="131">
        <v>100000</v>
      </c>
      <c r="H79" s="102">
        <v>0</v>
      </c>
      <c r="I79" s="102">
        <v>230000000</v>
      </c>
      <c r="J79" s="102">
        <v>70000000</v>
      </c>
      <c r="K79" s="137">
        <f t="shared" si="1"/>
        <v>57556397.245407529</v>
      </c>
      <c r="L79" s="105">
        <v>1.7999999999999999E-2</v>
      </c>
      <c r="M79" s="38">
        <v>0</v>
      </c>
      <c r="N79" s="118">
        <f t="shared" si="4"/>
        <v>18041624.843156308</v>
      </c>
      <c r="O79" s="25">
        <v>1.7999999999999999E-2</v>
      </c>
      <c r="P79" s="226">
        <f t="shared" si="2"/>
        <v>18041624.843156308</v>
      </c>
      <c r="Q79" s="234">
        <f t="shared" si="3"/>
        <v>75598022.08856383</v>
      </c>
      <c r="R79" s="104">
        <f t="shared" si="5"/>
        <v>230000000</v>
      </c>
      <c r="S79" s="104">
        <f t="shared" si="6"/>
        <v>145598022.08856383</v>
      </c>
      <c r="T79" s="87"/>
    </row>
    <row r="80" spans="1:20" s="18" customFormat="1" x14ac:dyDescent="0.3">
      <c r="B80" s="235"/>
      <c r="C80" s="28">
        <v>5</v>
      </c>
      <c r="D80" s="145">
        <v>300000</v>
      </c>
      <c r="E80" s="145">
        <v>0</v>
      </c>
      <c r="F80" s="102">
        <v>300000</v>
      </c>
      <c r="G80" s="131">
        <v>100000</v>
      </c>
      <c r="H80" s="102">
        <v>0</v>
      </c>
      <c r="I80" s="102">
        <v>230000000</v>
      </c>
      <c r="J80" s="102">
        <v>70000000</v>
      </c>
      <c r="K80" s="137">
        <f t="shared" si="1"/>
        <v>58999612.395824865</v>
      </c>
      <c r="L80" s="105">
        <v>1.7999999999999999E-2</v>
      </c>
      <c r="M80" s="38">
        <v>0</v>
      </c>
      <c r="N80" s="118">
        <f t="shared" si="4"/>
        <v>18671774.090333123</v>
      </c>
      <c r="O80" s="25">
        <v>1.7999999999999999E-2</v>
      </c>
      <c r="P80" s="226">
        <f t="shared" si="2"/>
        <v>18671774.090333123</v>
      </c>
      <c r="Q80" s="234">
        <f t="shared" si="3"/>
        <v>77671386.486157984</v>
      </c>
      <c r="R80" s="104">
        <f t="shared" si="5"/>
        <v>230000000</v>
      </c>
      <c r="S80" s="104">
        <f t="shared" si="6"/>
        <v>147671386.48615798</v>
      </c>
      <c r="T80" s="87"/>
    </row>
    <row r="81" spans="1:20" s="18" customFormat="1" x14ac:dyDescent="0.3">
      <c r="B81" s="235"/>
      <c r="C81" s="28">
        <v>6</v>
      </c>
      <c r="D81" s="145">
        <v>300000</v>
      </c>
      <c r="E81" s="145">
        <v>0</v>
      </c>
      <c r="F81" s="102">
        <v>300000</v>
      </c>
      <c r="G81" s="131">
        <v>100000</v>
      </c>
      <c r="H81" s="102">
        <v>0</v>
      </c>
      <c r="I81" s="102">
        <v>230000000</v>
      </c>
      <c r="J81" s="102">
        <v>70000000</v>
      </c>
      <c r="K81" s="137">
        <f t="shared" si="1"/>
        <v>60468805.418949708</v>
      </c>
      <c r="L81" s="105">
        <v>1.7999999999999999E-2</v>
      </c>
      <c r="M81" s="38">
        <v>0</v>
      </c>
      <c r="N81" s="118">
        <f t="shared" si="4"/>
        <v>19313266.023959119</v>
      </c>
      <c r="O81" s="25">
        <v>1.7999999999999999E-2</v>
      </c>
      <c r="P81" s="226">
        <f t="shared" si="2"/>
        <v>19313266.023959119</v>
      </c>
      <c r="Q81" s="234">
        <f t="shared" si="3"/>
        <v>79782071.442908823</v>
      </c>
      <c r="R81" s="104">
        <f t="shared" si="5"/>
        <v>230000000</v>
      </c>
      <c r="S81" s="104">
        <f t="shared" si="6"/>
        <v>149782071.44290882</v>
      </c>
      <c r="T81" s="87"/>
    </row>
    <row r="82" spans="1:20" s="18" customFormat="1" x14ac:dyDescent="0.3">
      <c r="B82" s="235"/>
      <c r="C82" s="28">
        <v>7</v>
      </c>
      <c r="D82" s="145">
        <v>300000</v>
      </c>
      <c r="E82" s="145">
        <v>0</v>
      </c>
      <c r="F82" s="102">
        <v>300000</v>
      </c>
      <c r="G82" s="131">
        <v>100000</v>
      </c>
      <c r="H82" s="102">
        <v>0</v>
      </c>
      <c r="I82" s="102">
        <v>230000000</v>
      </c>
      <c r="J82" s="102">
        <v>70000000</v>
      </c>
      <c r="K82" s="137">
        <f t="shared" si="1"/>
        <v>61964443.916490801</v>
      </c>
      <c r="L82" s="105">
        <v>1.7999999999999999E-2</v>
      </c>
      <c r="M82" s="38">
        <v>0</v>
      </c>
      <c r="N82" s="118">
        <f t="shared" si="4"/>
        <v>19966304.812390383</v>
      </c>
      <c r="O82" s="25">
        <v>1.7999999999999999E-2</v>
      </c>
      <c r="P82" s="226">
        <f t="shared" si="2"/>
        <v>19966304.812390383</v>
      </c>
      <c r="Q82" s="234">
        <f t="shared" si="3"/>
        <v>81930748.72888118</v>
      </c>
      <c r="R82" s="104">
        <f t="shared" si="5"/>
        <v>230000000</v>
      </c>
      <c r="S82" s="104">
        <f t="shared" si="6"/>
        <v>151930748.72888118</v>
      </c>
      <c r="T82" s="87"/>
    </row>
    <row r="83" spans="1:20" s="18" customFormat="1" x14ac:dyDescent="0.3">
      <c r="B83" s="235"/>
      <c r="C83" s="28">
        <v>8</v>
      </c>
      <c r="D83" s="145">
        <v>300000</v>
      </c>
      <c r="E83" s="145">
        <v>0</v>
      </c>
      <c r="F83" s="102">
        <v>300000</v>
      </c>
      <c r="G83" s="131">
        <v>100000</v>
      </c>
      <c r="H83" s="102">
        <v>0</v>
      </c>
      <c r="I83" s="102">
        <v>230000000</v>
      </c>
      <c r="J83" s="102">
        <v>70000000</v>
      </c>
      <c r="K83" s="137">
        <f t="shared" si="1"/>
        <v>63487003.906987637</v>
      </c>
      <c r="L83" s="105">
        <v>1.7999999999999999E-2</v>
      </c>
      <c r="M83" s="38">
        <v>0</v>
      </c>
      <c r="N83" s="118">
        <f t="shared" si="4"/>
        <v>20631098.29901341</v>
      </c>
      <c r="O83" s="25">
        <v>1.7999999999999999E-2</v>
      </c>
      <c r="P83" s="226">
        <f t="shared" si="2"/>
        <v>20631098.29901341</v>
      </c>
      <c r="Q83" s="234">
        <f t="shared" si="3"/>
        <v>84118102.206001043</v>
      </c>
      <c r="R83" s="104">
        <f t="shared" si="5"/>
        <v>230000000</v>
      </c>
      <c r="S83" s="104">
        <f t="shared" si="6"/>
        <v>154118102.20600104</v>
      </c>
      <c r="T83" s="87"/>
    </row>
    <row r="84" spans="1:20" s="18" customFormat="1" x14ac:dyDescent="0.3">
      <c r="B84" s="235"/>
      <c r="C84" s="28">
        <v>9</v>
      </c>
      <c r="D84" s="145">
        <v>300000</v>
      </c>
      <c r="E84" s="145">
        <v>0</v>
      </c>
      <c r="F84" s="102">
        <v>300000</v>
      </c>
      <c r="G84" s="131">
        <v>100000</v>
      </c>
      <c r="H84" s="102">
        <v>0</v>
      </c>
      <c r="I84" s="102">
        <v>230000000</v>
      </c>
      <c r="J84" s="102">
        <v>70000000</v>
      </c>
      <c r="K84" s="137">
        <f t="shared" si="1"/>
        <v>65036969.977313414</v>
      </c>
      <c r="L84" s="105">
        <v>1.7999999999999999E-2</v>
      </c>
      <c r="M84" s="38">
        <v>0</v>
      </c>
      <c r="N84" s="118">
        <f t="shared" si="4"/>
        <v>21307858.068395652</v>
      </c>
      <c r="O84" s="25">
        <v>1.7999999999999999E-2</v>
      </c>
      <c r="P84" s="226">
        <f t="shared" si="2"/>
        <v>21307858.068395652</v>
      </c>
      <c r="Q84" s="234">
        <f t="shared" si="3"/>
        <v>86344828.045709074</v>
      </c>
      <c r="R84" s="104">
        <f t="shared" si="5"/>
        <v>230000000</v>
      </c>
      <c r="S84" s="104">
        <f t="shared" si="6"/>
        <v>156344828.04570907</v>
      </c>
      <c r="T84" s="87"/>
    </row>
    <row r="85" spans="1:20" s="18" customFormat="1" x14ac:dyDescent="0.3">
      <c r="B85" s="235"/>
      <c r="C85" s="28">
        <v>10</v>
      </c>
      <c r="D85" s="145">
        <v>300000</v>
      </c>
      <c r="E85" s="145">
        <v>0</v>
      </c>
      <c r="F85" s="102">
        <v>300000</v>
      </c>
      <c r="G85" s="131">
        <v>100000</v>
      </c>
      <c r="H85" s="102">
        <v>0</v>
      </c>
      <c r="I85" s="102">
        <v>230000000</v>
      </c>
      <c r="J85" s="102">
        <v>70000000</v>
      </c>
      <c r="K85" s="137">
        <f t="shared" si="1"/>
        <v>66614835.436905056</v>
      </c>
      <c r="L85" s="105">
        <v>1.7999999999999999E-2</v>
      </c>
      <c r="M85" s="38">
        <v>0</v>
      </c>
      <c r="N85" s="118">
        <f t="shared" si="4"/>
        <v>21996799.513626773</v>
      </c>
      <c r="O85" s="25">
        <v>1.7999999999999999E-2</v>
      </c>
      <c r="P85" s="226">
        <f t="shared" si="2"/>
        <v>21996799.513626773</v>
      </c>
      <c r="Q85" s="234">
        <f t="shared" si="3"/>
        <v>88611634.950531825</v>
      </c>
      <c r="R85" s="104">
        <f t="shared" si="5"/>
        <v>230000000</v>
      </c>
      <c r="S85" s="104">
        <f t="shared" si="6"/>
        <v>158611634.95053184</v>
      </c>
      <c r="T85" s="87"/>
    </row>
    <row r="86" spans="1:20" s="18" customFormat="1" ht="17.25" thickBot="1" x14ac:dyDescent="0.35">
      <c r="B86" s="235"/>
      <c r="C86" s="30">
        <v>11</v>
      </c>
      <c r="D86" s="145">
        <v>300000</v>
      </c>
      <c r="E86" s="145">
        <v>0</v>
      </c>
      <c r="F86" s="102">
        <v>300000</v>
      </c>
      <c r="G86" s="131">
        <v>100000</v>
      </c>
      <c r="H86" s="102">
        <v>0</v>
      </c>
      <c r="I86" s="102">
        <v>230000000</v>
      </c>
      <c r="J86" s="102">
        <v>70000000</v>
      </c>
      <c r="K86" s="137">
        <f t="shared" ref="K86:K147" si="7" xml:space="preserve"> (K85 + G86 + F86) + ((K85 + G86 + F86) * L86 )</f>
        <v>68221102.474769354</v>
      </c>
      <c r="L86" s="105">
        <v>1.7999999999999999E-2</v>
      </c>
      <c r="M86" s="38">
        <v>0</v>
      </c>
      <c r="N86" s="118">
        <f t="shared" si="4"/>
        <v>22698141.904872056</v>
      </c>
      <c r="O86" s="83">
        <v>1.7999999999999999E-2</v>
      </c>
      <c r="P86" s="226">
        <f t="shared" ref="P86:P147" si="8" xml:space="preserve"> M86 + N86</f>
        <v>22698141.904872056</v>
      </c>
      <c r="Q86" s="234">
        <f t="shared" ref="Q86:Q147" si="9" xml:space="preserve"> K86 + P86</f>
        <v>90919244.379641414</v>
      </c>
      <c r="R86" s="104">
        <f t="shared" si="5"/>
        <v>230000000</v>
      </c>
      <c r="S86" s="104">
        <f t="shared" si="6"/>
        <v>160919244.37964141</v>
      </c>
      <c r="T86" s="87"/>
    </row>
    <row r="87" spans="1:20" s="97" customFormat="1" ht="17.25" thickBot="1" x14ac:dyDescent="0.35">
      <c r="B87" s="235"/>
      <c r="C87" s="92">
        <v>12</v>
      </c>
      <c r="D87" s="145">
        <v>300000</v>
      </c>
      <c r="E87" s="146">
        <v>0</v>
      </c>
      <c r="F87" s="102">
        <v>300000</v>
      </c>
      <c r="G87" s="131">
        <v>100000</v>
      </c>
      <c r="H87" s="102">
        <v>0</v>
      </c>
      <c r="I87" s="102">
        <v>230000000</v>
      </c>
      <c r="J87" s="102">
        <v>70000000</v>
      </c>
      <c r="K87" s="138">
        <f t="shared" si="7"/>
        <v>69856282.319315195</v>
      </c>
      <c r="L87" s="93">
        <v>1.7999999999999999E-2</v>
      </c>
      <c r="M87" s="38">
        <v>0</v>
      </c>
      <c r="N87" s="118">
        <f t="shared" si="4"/>
        <v>23412108.459159754</v>
      </c>
      <c r="O87" s="94">
        <v>1.7999999999999999E-2</v>
      </c>
      <c r="P87" s="226">
        <f t="shared" si="8"/>
        <v>23412108.459159754</v>
      </c>
      <c r="Q87" s="234">
        <f t="shared" si="9"/>
        <v>93268390.778474957</v>
      </c>
      <c r="R87" s="104">
        <f t="shared" si="5"/>
        <v>230000000</v>
      </c>
      <c r="S87" s="104">
        <f t="shared" si="6"/>
        <v>163268390.77847496</v>
      </c>
      <c r="T87" s="110"/>
    </row>
    <row r="88" spans="1:20" s="18" customFormat="1" x14ac:dyDescent="0.3">
      <c r="A88" s="18">
        <v>8</v>
      </c>
      <c r="B88" s="235">
        <v>2029</v>
      </c>
      <c r="C88" s="27">
        <v>1</v>
      </c>
      <c r="D88" s="145">
        <v>300000</v>
      </c>
      <c r="E88" s="145">
        <v>0</v>
      </c>
      <c r="F88" s="102">
        <v>300000</v>
      </c>
      <c r="G88" s="131">
        <v>100000</v>
      </c>
      <c r="H88" s="102">
        <v>0</v>
      </c>
      <c r="I88" s="102">
        <v>230000000</v>
      </c>
      <c r="J88" s="102">
        <v>70000000</v>
      </c>
      <c r="K88" s="137">
        <f t="shared" si="7"/>
        <v>71520895.401062876</v>
      </c>
      <c r="L88" s="105">
        <v>1.7999999999999999E-2</v>
      </c>
      <c r="M88" s="38">
        <v>0</v>
      </c>
      <c r="N88" s="118">
        <f t="shared" ref="N88:N147" si="10" xml:space="preserve"> (N87 + D88 - E88 - M88) + ((N87 + D88 - E88 - M88) * O88)</f>
        <v>23806956.892996393</v>
      </c>
      <c r="O88" s="82">
        <v>4.0000000000000001E-3</v>
      </c>
      <c r="P88" s="226">
        <f t="shared" si="8"/>
        <v>23806956.892996393</v>
      </c>
      <c r="Q88" s="234">
        <f t="shared" si="9"/>
        <v>95327852.294059277</v>
      </c>
      <c r="R88" s="104">
        <f t="shared" si="5"/>
        <v>230000000</v>
      </c>
      <c r="S88" s="104">
        <f t="shared" si="6"/>
        <v>165327852.29405928</v>
      </c>
      <c r="T88" s="87"/>
    </row>
    <row r="89" spans="1:20" s="18" customFormat="1" x14ac:dyDescent="0.3">
      <c r="B89" s="235"/>
      <c r="C89" s="28">
        <v>2</v>
      </c>
      <c r="D89" s="145">
        <v>300000</v>
      </c>
      <c r="E89" s="145">
        <v>0</v>
      </c>
      <c r="F89" s="102">
        <v>300000</v>
      </c>
      <c r="G89" s="131">
        <v>100000</v>
      </c>
      <c r="H89" s="102">
        <v>0</v>
      </c>
      <c r="I89" s="102">
        <v>230000000</v>
      </c>
      <c r="J89" s="102">
        <v>70000000</v>
      </c>
      <c r="K89" s="137">
        <f t="shared" si="7"/>
        <v>73215471.518282011</v>
      </c>
      <c r="L89" s="105">
        <v>1.7999999999999999E-2</v>
      </c>
      <c r="M89" s="38">
        <v>0</v>
      </c>
      <c r="N89" s="118">
        <f t="shared" si="10"/>
        <v>24540882.117070328</v>
      </c>
      <c r="O89" s="25">
        <v>1.7999999999999999E-2</v>
      </c>
      <c r="P89" s="226">
        <f t="shared" si="8"/>
        <v>24540882.117070328</v>
      </c>
      <c r="Q89" s="234">
        <f t="shared" si="9"/>
        <v>97756353.635352343</v>
      </c>
      <c r="R89" s="104">
        <f t="shared" si="5"/>
        <v>230000000</v>
      </c>
      <c r="S89" s="104">
        <f t="shared" si="6"/>
        <v>167756353.63535234</v>
      </c>
      <c r="T89" s="87"/>
    </row>
    <row r="90" spans="1:20" s="18" customFormat="1" x14ac:dyDescent="0.3">
      <c r="B90" s="235"/>
      <c r="C90" s="28">
        <v>3</v>
      </c>
      <c r="D90" s="145">
        <v>300000</v>
      </c>
      <c r="E90" s="145">
        <v>0</v>
      </c>
      <c r="F90" s="102">
        <v>300000</v>
      </c>
      <c r="G90" s="131">
        <v>100000</v>
      </c>
      <c r="H90" s="102">
        <v>0</v>
      </c>
      <c r="I90" s="102">
        <v>230000000</v>
      </c>
      <c r="J90" s="102">
        <v>70000000</v>
      </c>
      <c r="K90" s="137">
        <f t="shared" si="7"/>
        <v>74940550.005611092</v>
      </c>
      <c r="L90" s="105">
        <v>1.7999999999999999E-2</v>
      </c>
      <c r="M90" s="38">
        <v>0</v>
      </c>
      <c r="N90" s="118">
        <f t="shared" si="10"/>
        <v>25288017.995177593</v>
      </c>
      <c r="O90" s="25">
        <v>1.7999999999999999E-2</v>
      </c>
      <c r="P90" s="226">
        <f t="shared" si="8"/>
        <v>25288017.995177593</v>
      </c>
      <c r="Q90" s="234">
        <f t="shared" si="9"/>
        <v>100228568.00078869</v>
      </c>
      <c r="R90" s="104">
        <f t="shared" si="5"/>
        <v>230000000</v>
      </c>
      <c r="S90" s="104">
        <f t="shared" si="6"/>
        <v>170228568.00078869</v>
      </c>
      <c r="T90" s="87"/>
    </row>
    <row r="91" spans="1:20" s="18" customFormat="1" x14ac:dyDescent="0.3">
      <c r="B91" s="235"/>
      <c r="C91" s="28">
        <v>4</v>
      </c>
      <c r="D91" s="145">
        <v>300000</v>
      </c>
      <c r="E91" s="145">
        <v>0</v>
      </c>
      <c r="F91" s="102">
        <v>300000</v>
      </c>
      <c r="G91" s="131">
        <v>100000</v>
      </c>
      <c r="H91" s="102">
        <v>0</v>
      </c>
      <c r="I91" s="102">
        <v>230000000</v>
      </c>
      <c r="J91" s="102">
        <v>70000000</v>
      </c>
      <c r="K91" s="137">
        <f t="shared" si="7"/>
        <v>76696679.905712098</v>
      </c>
      <c r="L91" s="105">
        <v>1.7999999999999999E-2</v>
      </c>
      <c r="M91" s="38">
        <v>0</v>
      </c>
      <c r="N91" s="118">
        <f t="shared" si="10"/>
        <v>26048602.319090791</v>
      </c>
      <c r="O91" s="25">
        <v>1.7999999999999999E-2</v>
      </c>
      <c r="P91" s="226">
        <f t="shared" si="8"/>
        <v>26048602.319090791</v>
      </c>
      <c r="Q91" s="234">
        <f t="shared" si="9"/>
        <v>102745282.22480288</v>
      </c>
      <c r="R91" s="104">
        <f t="shared" ref="R91:R147" si="11" xml:space="preserve"> H91 + I91</f>
        <v>230000000</v>
      </c>
      <c r="S91" s="104">
        <f t="shared" ref="S91:S147" si="12" xml:space="preserve"> J91 + Q91</f>
        <v>172745282.22480288</v>
      </c>
      <c r="T91" s="87"/>
    </row>
    <row r="92" spans="1:20" s="18" customFormat="1" x14ac:dyDescent="0.3">
      <c r="B92" s="235"/>
      <c r="C92" s="28">
        <v>5</v>
      </c>
      <c r="D92" s="145">
        <v>300000</v>
      </c>
      <c r="E92" s="145">
        <v>0</v>
      </c>
      <c r="F92" s="102">
        <v>300000</v>
      </c>
      <c r="G92" s="131">
        <v>100000</v>
      </c>
      <c r="H92" s="102">
        <v>0</v>
      </c>
      <c r="I92" s="102">
        <v>230000000</v>
      </c>
      <c r="J92" s="102">
        <v>70000000</v>
      </c>
      <c r="K92" s="137">
        <f t="shared" si="7"/>
        <v>78484420.14401491</v>
      </c>
      <c r="L92" s="105">
        <v>1.7999999999999999E-2</v>
      </c>
      <c r="M92" s="38">
        <v>0</v>
      </c>
      <c r="N92" s="118">
        <f t="shared" si="10"/>
        <v>26822877.160834424</v>
      </c>
      <c r="O92" s="25">
        <v>1.7999999999999999E-2</v>
      </c>
      <c r="P92" s="226">
        <f t="shared" si="8"/>
        <v>26822877.160834424</v>
      </c>
      <c r="Q92" s="234">
        <f t="shared" si="9"/>
        <v>105307297.30484933</v>
      </c>
      <c r="R92" s="104">
        <f t="shared" si="11"/>
        <v>230000000</v>
      </c>
      <c r="S92" s="104">
        <f t="shared" si="12"/>
        <v>175307297.30484933</v>
      </c>
      <c r="T92" s="87"/>
    </row>
    <row r="93" spans="1:20" s="18" customFormat="1" x14ac:dyDescent="0.3">
      <c r="B93" s="235"/>
      <c r="C93" s="28">
        <v>6</v>
      </c>
      <c r="D93" s="145">
        <v>300000</v>
      </c>
      <c r="E93" s="145">
        <v>0</v>
      </c>
      <c r="F93" s="102">
        <v>300000</v>
      </c>
      <c r="G93" s="131">
        <v>100000</v>
      </c>
      <c r="H93" s="102">
        <v>0</v>
      </c>
      <c r="I93" s="102">
        <v>230000000</v>
      </c>
      <c r="J93" s="102">
        <v>70000000</v>
      </c>
      <c r="K93" s="137">
        <f t="shared" si="7"/>
        <v>80304339.706607178</v>
      </c>
      <c r="L93" s="105">
        <v>1.7999999999999999E-2</v>
      </c>
      <c r="M93" s="38">
        <v>0</v>
      </c>
      <c r="N93" s="118">
        <f t="shared" si="10"/>
        <v>27611088.949729443</v>
      </c>
      <c r="O93" s="25">
        <v>1.7999999999999999E-2</v>
      </c>
      <c r="P93" s="226">
        <f t="shared" si="8"/>
        <v>27611088.949729443</v>
      </c>
      <c r="Q93" s="234">
        <f t="shared" si="9"/>
        <v>107915428.65633662</v>
      </c>
      <c r="R93" s="104">
        <f t="shared" si="11"/>
        <v>230000000</v>
      </c>
      <c r="S93" s="104">
        <f t="shared" si="12"/>
        <v>177915428.65633661</v>
      </c>
      <c r="T93" s="87"/>
    </row>
    <row r="94" spans="1:20" s="18" customFormat="1" x14ac:dyDescent="0.3">
      <c r="B94" s="235"/>
      <c r="C94" s="28">
        <v>7</v>
      </c>
      <c r="D94" s="145">
        <v>300000</v>
      </c>
      <c r="E94" s="145">
        <v>0</v>
      </c>
      <c r="F94" s="102">
        <v>300000</v>
      </c>
      <c r="G94" s="131">
        <v>100000</v>
      </c>
      <c r="H94" s="102">
        <v>0</v>
      </c>
      <c r="I94" s="102">
        <v>230000000</v>
      </c>
      <c r="J94" s="102">
        <v>70000000</v>
      </c>
      <c r="K94" s="137">
        <f t="shared" si="7"/>
        <v>82157017.821326107</v>
      </c>
      <c r="L94" s="105">
        <v>1.7999999999999999E-2</v>
      </c>
      <c r="M94" s="38">
        <v>0</v>
      </c>
      <c r="N94" s="118">
        <f t="shared" si="10"/>
        <v>28413488.550824571</v>
      </c>
      <c r="O94" s="25">
        <v>1.7999999999999999E-2</v>
      </c>
      <c r="P94" s="226">
        <f t="shared" si="8"/>
        <v>28413488.550824571</v>
      </c>
      <c r="Q94" s="234">
        <f t="shared" si="9"/>
        <v>110570506.37215067</v>
      </c>
      <c r="R94" s="104">
        <f t="shared" si="11"/>
        <v>230000000</v>
      </c>
      <c r="S94" s="104">
        <f t="shared" si="12"/>
        <v>180570506.37215066</v>
      </c>
      <c r="T94" s="87"/>
    </row>
    <row r="95" spans="1:20" s="18" customFormat="1" x14ac:dyDescent="0.3">
      <c r="B95" s="235"/>
      <c r="C95" s="28">
        <v>8</v>
      </c>
      <c r="D95" s="145">
        <v>300000</v>
      </c>
      <c r="E95" s="145">
        <v>0</v>
      </c>
      <c r="F95" s="102">
        <v>300000</v>
      </c>
      <c r="G95" s="131">
        <v>100000</v>
      </c>
      <c r="H95" s="102">
        <v>0</v>
      </c>
      <c r="I95" s="102">
        <v>230000000</v>
      </c>
      <c r="J95" s="102">
        <v>70000000</v>
      </c>
      <c r="K95" s="137">
        <f t="shared" si="7"/>
        <v>84043044.142109975</v>
      </c>
      <c r="L95" s="105">
        <v>1.7999999999999999E-2</v>
      </c>
      <c r="M95" s="38">
        <v>0</v>
      </c>
      <c r="N95" s="118">
        <f t="shared" si="10"/>
        <v>29230331.344739415</v>
      </c>
      <c r="O95" s="25">
        <v>1.7999999999999999E-2</v>
      </c>
      <c r="P95" s="226">
        <f t="shared" si="8"/>
        <v>29230331.344739415</v>
      </c>
      <c r="Q95" s="234">
        <f t="shared" si="9"/>
        <v>113273375.4868494</v>
      </c>
      <c r="R95" s="104">
        <f t="shared" si="11"/>
        <v>230000000</v>
      </c>
      <c r="S95" s="104">
        <f t="shared" si="12"/>
        <v>183273375.4868494</v>
      </c>
      <c r="T95" s="87"/>
    </row>
    <row r="96" spans="1:20" s="18" customFormat="1" x14ac:dyDescent="0.3">
      <c r="B96" s="235"/>
      <c r="C96" s="28">
        <v>9</v>
      </c>
      <c r="D96" s="145">
        <v>300000</v>
      </c>
      <c r="E96" s="145">
        <v>0</v>
      </c>
      <c r="F96" s="102">
        <v>300000</v>
      </c>
      <c r="G96" s="131">
        <v>100000</v>
      </c>
      <c r="H96" s="102">
        <v>0</v>
      </c>
      <c r="I96" s="102">
        <v>230000000</v>
      </c>
      <c r="J96" s="102">
        <v>70000000</v>
      </c>
      <c r="K96" s="137">
        <f t="shared" si="7"/>
        <v>85963018.936667949</v>
      </c>
      <c r="L96" s="105">
        <v>1.7999999999999999E-2</v>
      </c>
      <c r="M96" s="38">
        <v>0</v>
      </c>
      <c r="N96" s="118">
        <f t="shared" si="10"/>
        <v>30061877.308944725</v>
      </c>
      <c r="O96" s="25">
        <v>1.7999999999999999E-2</v>
      </c>
      <c r="P96" s="226">
        <f t="shared" si="8"/>
        <v>30061877.308944725</v>
      </c>
      <c r="Q96" s="234">
        <f t="shared" si="9"/>
        <v>116024896.24561268</v>
      </c>
      <c r="R96" s="104">
        <f t="shared" si="11"/>
        <v>230000000</v>
      </c>
      <c r="S96" s="104">
        <f t="shared" si="12"/>
        <v>186024896.24561268</v>
      </c>
      <c r="T96" s="87"/>
    </row>
    <row r="97" spans="1:20" s="18" customFormat="1" x14ac:dyDescent="0.3">
      <c r="B97" s="235"/>
      <c r="C97" s="28">
        <v>10</v>
      </c>
      <c r="D97" s="145">
        <v>300000</v>
      </c>
      <c r="E97" s="145">
        <v>0</v>
      </c>
      <c r="F97" s="102">
        <v>300000</v>
      </c>
      <c r="G97" s="131">
        <v>100000</v>
      </c>
      <c r="H97" s="102">
        <v>0</v>
      </c>
      <c r="I97" s="102">
        <v>230000000</v>
      </c>
      <c r="J97" s="102">
        <v>70000000</v>
      </c>
      <c r="K97" s="137">
        <f t="shared" si="7"/>
        <v>87917553.277527973</v>
      </c>
      <c r="L97" s="105">
        <v>1.7999999999999999E-2</v>
      </c>
      <c r="M97" s="38">
        <v>0</v>
      </c>
      <c r="N97" s="118">
        <f t="shared" si="10"/>
        <v>30908391.100505728</v>
      </c>
      <c r="O97" s="25">
        <v>1.7999999999999999E-2</v>
      </c>
      <c r="P97" s="226">
        <f t="shared" si="8"/>
        <v>30908391.100505728</v>
      </c>
      <c r="Q97" s="234">
        <f t="shared" si="9"/>
        <v>118825944.3780337</v>
      </c>
      <c r="R97" s="104">
        <f t="shared" si="11"/>
        <v>230000000</v>
      </c>
      <c r="S97" s="104">
        <f t="shared" si="12"/>
        <v>188825944.3780337</v>
      </c>
      <c r="T97" s="87"/>
    </row>
    <row r="98" spans="1:20" s="18" customFormat="1" ht="17.25" thickBot="1" x14ac:dyDescent="0.35">
      <c r="B98" s="235"/>
      <c r="C98" s="30">
        <v>11</v>
      </c>
      <c r="D98" s="145">
        <v>300000</v>
      </c>
      <c r="E98" s="145">
        <v>0</v>
      </c>
      <c r="F98" s="102">
        <v>300000</v>
      </c>
      <c r="G98" s="131">
        <v>100000</v>
      </c>
      <c r="H98" s="102">
        <v>0</v>
      </c>
      <c r="I98" s="102">
        <v>230000000</v>
      </c>
      <c r="J98" s="102">
        <v>70000000</v>
      </c>
      <c r="K98" s="137">
        <f t="shared" si="7"/>
        <v>89907269.236523479</v>
      </c>
      <c r="L98" s="105">
        <v>1.7999999999999999E-2</v>
      </c>
      <c r="M98" s="38">
        <v>0</v>
      </c>
      <c r="N98" s="118">
        <f t="shared" si="10"/>
        <v>31770142.140314832</v>
      </c>
      <c r="O98" s="83">
        <v>1.7999999999999999E-2</v>
      </c>
      <c r="P98" s="226">
        <f t="shared" si="8"/>
        <v>31770142.140314832</v>
      </c>
      <c r="Q98" s="234">
        <f t="shared" si="9"/>
        <v>121677411.37683831</v>
      </c>
      <c r="R98" s="104">
        <f t="shared" si="11"/>
        <v>230000000</v>
      </c>
      <c r="S98" s="104">
        <f t="shared" si="12"/>
        <v>191677411.37683833</v>
      </c>
      <c r="T98" s="87"/>
    </row>
    <row r="99" spans="1:20" s="97" customFormat="1" ht="17.25" thickBot="1" x14ac:dyDescent="0.35">
      <c r="B99" s="235"/>
      <c r="C99" s="92">
        <v>12</v>
      </c>
      <c r="D99" s="145">
        <v>300000</v>
      </c>
      <c r="E99" s="146">
        <v>0</v>
      </c>
      <c r="F99" s="102">
        <v>300000</v>
      </c>
      <c r="G99" s="131">
        <v>100000</v>
      </c>
      <c r="H99" s="102">
        <v>0</v>
      </c>
      <c r="I99" s="102">
        <v>230000000</v>
      </c>
      <c r="J99" s="102">
        <v>70000000</v>
      </c>
      <c r="K99" s="138">
        <f t="shared" si="7"/>
        <v>91932800.082780898</v>
      </c>
      <c r="L99" s="93">
        <v>1.7999999999999999E-2</v>
      </c>
      <c r="M99" s="38">
        <v>0</v>
      </c>
      <c r="N99" s="118">
        <f t="shared" si="10"/>
        <v>32647404.698840499</v>
      </c>
      <c r="O99" s="94">
        <v>1.7999999999999999E-2</v>
      </c>
      <c r="P99" s="226">
        <f t="shared" si="8"/>
        <v>32647404.698840499</v>
      </c>
      <c r="Q99" s="234">
        <f t="shared" si="9"/>
        <v>124580204.7816214</v>
      </c>
      <c r="R99" s="104">
        <f t="shared" si="11"/>
        <v>230000000</v>
      </c>
      <c r="S99" s="104">
        <f t="shared" si="12"/>
        <v>194580204.7816214</v>
      </c>
      <c r="T99" s="110"/>
    </row>
    <row r="100" spans="1:20" s="18" customFormat="1" x14ac:dyDescent="0.3">
      <c r="A100" s="18">
        <v>9</v>
      </c>
      <c r="B100" s="235">
        <v>2030</v>
      </c>
      <c r="C100" s="27">
        <v>1</v>
      </c>
      <c r="D100" s="145">
        <v>300000</v>
      </c>
      <c r="E100" s="145">
        <v>0</v>
      </c>
      <c r="F100" s="102">
        <v>300000</v>
      </c>
      <c r="G100" s="131">
        <v>100000</v>
      </c>
      <c r="H100" s="102">
        <v>0</v>
      </c>
      <c r="I100" s="102">
        <v>230000000</v>
      </c>
      <c r="J100" s="102">
        <v>70000000</v>
      </c>
      <c r="K100" s="137">
        <f t="shared" si="7"/>
        <v>93994790.48427096</v>
      </c>
      <c r="L100" s="105">
        <v>1.7999999999999999E-2</v>
      </c>
      <c r="M100" s="38">
        <v>0</v>
      </c>
      <c r="N100" s="118">
        <f t="shared" si="10"/>
        <v>33079194.31763586</v>
      </c>
      <c r="O100" s="82">
        <v>4.0000000000000001E-3</v>
      </c>
      <c r="P100" s="226">
        <f t="shared" si="8"/>
        <v>33079194.31763586</v>
      </c>
      <c r="Q100" s="234">
        <f t="shared" si="9"/>
        <v>127073984.80190682</v>
      </c>
      <c r="R100" s="104">
        <f t="shared" si="11"/>
        <v>230000000</v>
      </c>
      <c r="S100" s="104">
        <f t="shared" si="12"/>
        <v>197073984.80190682</v>
      </c>
      <c r="T100" s="87"/>
    </row>
    <row r="101" spans="1:20" s="18" customFormat="1" x14ac:dyDescent="0.3">
      <c r="B101" s="235"/>
      <c r="C101" s="28">
        <v>2</v>
      </c>
      <c r="D101" s="145">
        <v>300000</v>
      </c>
      <c r="E101" s="145">
        <v>0</v>
      </c>
      <c r="F101" s="102">
        <v>300000</v>
      </c>
      <c r="G101" s="131">
        <v>100000</v>
      </c>
      <c r="H101" s="102">
        <v>0</v>
      </c>
      <c r="I101" s="102">
        <v>230000000</v>
      </c>
      <c r="J101" s="102">
        <v>70000000</v>
      </c>
      <c r="K101" s="137">
        <f t="shared" si="7"/>
        <v>96093896.71298784</v>
      </c>
      <c r="L101" s="105">
        <v>1.7999999999999999E-2</v>
      </c>
      <c r="M101" s="38">
        <v>0</v>
      </c>
      <c r="N101" s="118">
        <f t="shared" si="10"/>
        <v>33980019.815353304</v>
      </c>
      <c r="O101" s="25">
        <v>1.7999999999999999E-2</v>
      </c>
      <c r="P101" s="226">
        <f t="shared" si="8"/>
        <v>33980019.815353304</v>
      </c>
      <c r="Q101" s="234">
        <f t="shared" si="9"/>
        <v>130073916.52834114</v>
      </c>
      <c r="R101" s="104">
        <f t="shared" si="11"/>
        <v>230000000</v>
      </c>
      <c r="S101" s="104">
        <f t="shared" si="12"/>
        <v>200073916.52834114</v>
      </c>
      <c r="T101" s="87"/>
    </row>
    <row r="102" spans="1:20" s="18" customFormat="1" x14ac:dyDescent="0.3">
      <c r="B102" s="235"/>
      <c r="C102" s="28">
        <v>3</v>
      </c>
      <c r="D102" s="145">
        <v>300000</v>
      </c>
      <c r="E102" s="145">
        <v>0</v>
      </c>
      <c r="F102" s="102">
        <v>300000</v>
      </c>
      <c r="G102" s="131">
        <v>100000</v>
      </c>
      <c r="H102" s="102">
        <v>0</v>
      </c>
      <c r="I102" s="102">
        <v>230000000</v>
      </c>
      <c r="J102" s="102">
        <v>70000000</v>
      </c>
      <c r="K102" s="137">
        <f t="shared" si="7"/>
        <v>98230786.85382162</v>
      </c>
      <c r="L102" s="105">
        <v>1.7999999999999999E-2</v>
      </c>
      <c r="M102" s="38">
        <v>0</v>
      </c>
      <c r="N102" s="118">
        <f t="shared" si="10"/>
        <v>34897060.172029667</v>
      </c>
      <c r="O102" s="25">
        <v>1.7999999999999999E-2</v>
      </c>
      <c r="P102" s="226">
        <f t="shared" si="8"/>
        <v>34897060.172029667</v>
      </c>
      <c r="Q102" s="234">
        <f t="shared" si="9"/>
        <v>133127847.02585128</v>
      </c>
      <c r="R102" s="104">
        <f t="shared" si="11"/>
        <v>230000000</v>
      </c>
      <c r="S102" s="104">
        <f t="shared" si="12"/>
        <v>203127847.02585128</v>
      </c>
      <c r="T102" s="87"/>
    </row>
    <row r="103" spans="1:20" s="18" customFormat="1" x14ac:dyDescent="0.3">
      <c r="B103" s="235"/>
      <c r="C103" s="28">
        <v>4</v>
      </c>
      <c r="D103" s="145">
        <v>300000</v>
      </c>
      <c r="E103" s="145">
        <v>0</v>
      </c>
      <c r="F103" s="102">
        <v>300000</v>
      </c>
      <c r="G103" s="131">
        <v>100000</v>
      </c>
      <c r="H103" s="102">
        <v>0</v>
      </c>
      <c r="I103" s="102">
        <v>230000000</v>
      </c>
      <c r="J103" s="102">
        <v>70000000</v>
      </c>
      <c r="K103" s="137">
        <f t="shared" si="7"/>
        <v>100406141.01719041</v>
      </c>
      <c r="L103" s="105">
        <v>1.7999999999999999E-2</v>
      </c>
      <c r="M103" s="38">
        <v>0</v>
      </c>
      <c r="N103" s="118">
        <f t="shared" si="10"/>
        <v>35830607.255126201</v>
      </c>
      <c r="O103" s="25">
        <v>1.7999999999999999E-2</v>
      </c>
      <c r="P103" s="226">
        <f t="shared" si="8"/>
        <v>35830607.255126201</v>
      </c>
      <c r="Q103" s="234">
        <f t="shared" si="9"/>
        <v>136236748.2723166</v>
      </c>
      <c r="R103" s="104">
        <f t="shared" si="11"/>
        <v>230000000</v>
      </c>
      <c r="S103" s="104">
        <f t="shared" si="12"/>
        <v>206236748.2723166</v>
      </c>
      <c r="T103" s="87"/>
    </row>
    <row r="104" spans="1:20" s="18" customFormat="1" x14ac:dyDescent="0.3">
      <c r="B104" s="235"/>
      <c r="C104" s="28">
        <v>5</v>
      </c>
      <c r="D104" s="145">
        <v>300000</v>
      </c>
      <c r="E104" s="145">
        <v>0</v>
      </c>
      <c r="F104" s="102">
        <v>300000</v>
      </c>
      <c r="G104" s="131">
        <v>100000</v>
      </c>
      <c r="H104" s="102">
        <v>0</v>
      </c>
      <c r="I104" s="102">
        <v>230000000</v>
      </c>
      <c r="J104" s="102">
        <v>70000000</v>
      </c>
      <c r="K104" s="137">
        <f t="shared" si="7"/>
        <v>102620651.55549984</v>
      </c>
      <c r="L104" s="105">
        <v>1.7999999999999999E-2</v>
      </c>
      <c r="M104" s="38">
        <v>0</v>
      </c>
      <c r="N104" s="118">
        <f t="shared" si="10"/>
        <v>36780958.185718469</v>
      </c>
      <c r="O104" s="25">
        <v>1.7999999999999999E-2</v>
      </c>
      <c r="P104" s="226">
        <f t="shared" si="8"/>
        <v>36780958.185718469</v>
      </c>
      <c r="Q104" s="234">
        <f t="shared" si="9"/>
        <v>139401609.7412183</v>
      </c>
      <c r="R104" s="104">
        <f t="shared" si="11"/>
        <v>230000000</v>
      </c>
      <c r="S104" s="104">
        <f t="shared" si="12"/>
        <v>209401609.7412183</v>
      </c>
      <c r="T104" s="87"/>
    </row>
    <row r="105" spans="1:20" s="18" customFormat="1" x14ac:dyDescent="0.3">
      <c r="B105" s="235"/>
      <c r="C105" s="28">
        <v>6</v>
      </c>
      <c r="D105" s="145">
        <v>300000</v>
      </c>
      <c r="E105" s="145">
        <v>0</v>
      </c>
      <c r="F105" s="102">
        <v>300000</v>
      </c>
      <c r="G105" s="131">
        <v>100000</v>
      </c>
      <c r="H105" s="102">
        <v>0</v>
      </c>
      <c r="I105" s="102">
        <v>230000000</v>
      </c>
      <c r="J105" s="102">
        <v>70000000</v>
      </c>
      <c r="K105" s="137">
        <f t="shared" si="7"/>
        <v>104875023.28349884</v>
      </c>
      <c r="L105" s="105">
        <v>1.7999999999999999E-2</v>
      </c>
      <c r="M105" s="38">
        <v>0</v>
      </c>
      <c r="N105" s="118">
        <f t="shared" si="10"/>
        <v>37748415.433061399</v>
      </c>
      <c r="O105" s="25">
        <v>1.7999999999999999E-2</v>
      </c>
      <c r="P105" s="226">
        <f t="shared" si="8"/>
        <v>37748415.433061399</v>
      </c>
      <c r="Q105" s="234">
        <f t="shared" si="9"/>
        <v>142623438.71656024</v>
      </c>
      <c r="R105" s="104">
        <f t="shared" si="11"/>
        <v>230000000</v>
      </c>
      <c r="S105" s="104">
        <f t="shared" si="12"/>
        <v>212623438.71656024</v>
      </c>
      <c r="T105" s="87"/>
    </row>
    <row r="106" spans="1:20" s="18" customFormat="1" x14ac:dyDescent="0.3">
      <c r="B106" s="235"/>
      <c r="C106" s="28">
        <v>7</v>
      </c>
      <c r="D106" s="145">
        <v>300000</v>
      </c>
      <c r="E106" s="145">
        <v>0</v>
      </c>
      <c r="F106" s="102">
        <v>300000</v>
      </c>
      <c r="G106" s="131">
        <v>100000</v>
      </c>
      <c r="H106" s="102">
        <v>0</v>
      </c>
      <c r="I106" s="102">
        <v>230000000</v>
      </c>
      <c r="J106" s="102">
        <v>70000000</v>
      </c>
      <c r="K106" s="137">
        <f t="shared" si="7"/>
        <v>107169973.70260182</v>
      </c>
      <c r="L106" s="105">
        <v>1.7999999999999999E-2</v>
      </c>
      <c r="M106" s="38">
        <v>0</v>
      </c>
      <c r="N106" s="118">
        <f t="shared" si="10"/>
        <v>38733286.9108565</v>
      </c>
      <c r="O106" s="25">
        <v>1.7999999999999999E-2</v>
      </c>
      <c r="P106" s="226">
        <f t="shared" si="8"/>
        <v>38733286.9108565</v>
      </c>
      <c r="Q106" s="234">
        <f t="shared" si="9"/>
        <v>145903260.61345834</v>
      </c>
      <c r="R106" s="104">
        <f t="shared" si="11"/>
        <v>230000000</v>
      </c>
      <c r="S106" s="104">
        <f t="shared" si="12"/>
        <v>215903260.61345834</v>
      </c>
      <c r="T106" s="87"/>
    </row>
    <row r="107" spans="1:20" s="18" customFormat="1" x14ac:dyDescent="0.3">
      <c r="B107" s="235"/>
      <c r="C107" s="28">
        <v>8</v>
      </c>
      <c r="D107" s="145">
        <v>300000</v>
      </c>
      <c r="E107" s="145">
        <v>0</v>
      </c>
      <c r="F107" s="102">
        <v>300000</v>
      </c>
      <c r="G107" s="131">
        <v>100000</v>
      </c>
      <c r="H107" s="102">
        <v>0</v>
      </c>
      <c r="I107" s="102">
        <v>230000000</v>
      </c>
      <c r="J107" s="102">
        <v>70000000</v>
      </c>
      <c r="K107" s="137">
        <f t="shared" si="7"/>
        <v>109506233.22924866</v>
      </c>
      <c r="L107" s="105">
        <v>1.7999999999999999E-2</v>
      </c>
      <c r="M107" s="38">
        <v>0</v>
      </c>
      <c r="N107" s="118">
        <f t="shared" si="10"/>
        <v>39735886.075251915</v>
      </c>
      <c r="O107" s="25">
        <v>1.7999999999999999E-2</v>
      </c>
      <c r="P107" s="226">
        <f t="shared" si="8"/>
        <v>39735886.075251915</v>
      </c>
      <c r="Q107" s="234">
        <f t="shared" si="9"/>
        <v>149242119.30450058</v>
      </c>
      <c r="R107" s="104">
        <f t="shared" si="11"/>
        <v>230000000</v>
      </c>
      <c r="S107" s="104">
        <f t="shared" si="12"/>
        <v>219242119.30450058</v>
      </c>
      <c r="T107" s="87"/>
    </row>
    <row r="108" spans="1:20" s="18" customFormat="1" x14ac:dyDescent="0.3">
      <c r="B108" s="235"/>
      <c r="C108" s="28">
        <v>9</v>
      </c>
      <c r="D108" s="145">
        <v>300000</v>
      </c>
      <c r="E108" s="145">
        <v>0</v>
      </c>
      <c r="F108" s="102">
        <v>300000</v>
      </c>
      <c r="G108" s="131">
        <v>100000</v>
      </c>
      <c r="H108" s="102">
        <v>0</v>
      </c>
      <c r="I108" s="102">
        <v>230000000</v>
      </c>
      <c r="J108" s="102">
        <v>70000000</v>
      </c>
      <c r="K108" s="137">
        <f t="shared" si="7"/>
        <v>111884545.42737514</v>
      </c>
      <c r="L108" s="105">
        <v>1.7999999999999999E-2</v>
      </c>
      <c r="M108" s="38">
        <v>0</v>
      </c>
      <c r="N108" s="118">
        <f t="shared" si="10"/>
        <v>40756532.024606451</v>
      </c>
      <c r="O108" s="25">
        <v>1.7999999999999999E-2</v>
      </c>
      <c r="P108" s="226">
        <f t="shared" si="8"/>
        <v>40756532.024606451</v>
      </c>
      <c r="Q108" s="234">
        <f t="shared" si="9"/>
        <v>152641077.4519816</v>
      </c>
      <c r="R108" s="104">
        <f t="shared" si="11"/>
        <v>230000000</v>
      </c>
      <c r="S108" s="104">
        <f t="shared" si="12"/>
        <v>222641077.4519816</v>
      </c>
      <c r="T108" s="87"/>
    </row>
    <row r="109" spans="1:20" s="18" customFormat="1" x14ac:dyDescent="0.3">
      <c r="B109" s="235"/>
      <c r="C109" s="28">
        <v>10</v>
      </c>
      <c r="D109" s="145">
        <v>300000</v>
      </c>
      <c r="E109" s="145">
        <v>0</v>
      </c>
      <c r="F109" s="102">
        <v>300000</v>
      </c>
      <c r="G109" s="131">
        <v>100000</v>
      </c>
      <c r="H109" s="102">
        <v>0</v>
      </c>
      <c r="I109" s="102">
        <v>230000000</v>
      </c>
      <c r="J109" s="102">
        <v>70000000</v>
      </c>
      <c r="K109" s="137">
        <f t="shared" si="7"/>
        <v>114305667.24506789</v>
      </c>
      <c r="L109" s="105">
        <v>1.7999999999999999E-2</v>
      </c>
      <c r="M109" s="38">
        <v>0</v>
      </c>
      <c r="N109" s="118">
        <f t="shared" si="10"/>
        <v>41795549.601049371</v>
      </c>
      <c r="O109" s="25">
        <v>1.7999999999999999E-2</v>
      </c>
      <c r="P109" s="226">
        <f t="shared" si="8"/>
        <v>41795549.601049371</v>
      </c>
      <c r="Q109" s="234">
        <f t="shared" si="9"/>
        <v>156101216.84611726</v>
      </c>
      <c r="R109" s="104">
        <f t="shared" si="11"/>
        <v>230000000</v>
      </c>
      <c r="S109" s="104">
        <f t="shared" si="12"/>
        <v>226101216.84611726</v>
      </c>
      <c r="T109" s="87"/>
    </row>
    <row r="110" spans="1:20" s="18" customFormat="1" ht="17.25" thickBot="1" x14ac:dyDescent="0.35">
      <c r="B110" s="235"/>
      <c r="C110" s="30">
        <v>11</v>
      </c>
      <c r="D110" s="145">
        <v>300000</v>
      </c>
      <c r="E110" s="145">
        <v>0</v>
      </c>
      <c r="F110" s="102">
        <v>300000</v>
      </c>
      <c r="G110" s="131">
        <v>100000</v>
      </c>
      <c r="H110" s="102">
        <v>0</v>
      </c>
      <c r="I110" s="102">
        <v>230000000</v>
      </c>
      <c r="J110" s="102">
        <v>70000000</v>
      </c>
      <c r="K110" s="137">
        <f t="shared" si="7"/>
        <v>116770369.25547911</v>
      </c>
      <c r="L110" s="105">
        <v>1.7999999999999999E-2</v>
      </c>
      <c r="M110" s="38">
        <v>0</v>
      </c>
      <c r="N110" s="118">
        <f t="shared" si="10"/>
        <v>42853269.493868262</v>
      </c>
      <c r="O110" s="83">
        <v>1.7999999999999999E-2</v>
      </c>
      <c r="P110" s="226">
        <f t="shared" si="8"/>
        <v>42853269.493868262</v>
      </c>
      <c r="Q110" s="234">
        <f t="shared" si="9"/>
        <v>159623638.74934739</v>
      </c>
      <c r="R110" s="104">
        <f t="shared" si="11"/>
        <v>230000000</v>
      </c>
      <c r="S110" s="104">
        <f t="shared" si="12"/>
        <v>229623638.74934739</v>
      </c>
      <c r="T110" s="87"/>
    </row>
    <row r="111" spans="1:20" s="97" customFormat="1" ht="17.25" thickBot="1" x14ac:dyDescent="0.35">
      <c r="B111" s="235"/>
      <c r="C111" s="92">
        <v>12</v>
      </c>
      <c r="D111" s="145">
        <v>300000</v>
      </c>
      <c r="E111" s="146">
        <v>0</v>
      </c>
      <c r="F111" s="102">
        <v>300000</v>
      </c>
      <c r="G111" s="131">
        <v>100000</v>
      </c>
      <c r="H111" s="102">
        <v>0</v>
      </c>
      <c r="I111" s="102">
        <v>230000000</v>
      </c>
      <c r="J111" s="102">
        <v>70000000</v>
      </c>
      <c r="K111" s="138">
        <f t="shared" si="7"/>
        <v>119279435.90207773</v>
      </c>
      <c r="L111" s="93">
        <v>1.7999999999999999E-2</v>
      </c>
      <c r="M111" s="38">
        <v>0</v>
      </c>
      <c r="N111" s="118">
        <f t="shared" si="10"/>
        <v>43930028.344757892</v>
      </c>
      <c r="O111" s="94">
        <v>1.7999999999999999E-2</v>
      </c>
      <c r="P111" s="226">
        <f t="shared" si="8"/>
        <v>43930028.344757892</v>
      </c>
      <c r="Q111" s="234">
        <f t="shared" si="9"/>
        <v>163209464.24683562</v>
      </c>
      <c r="R111" s="104">
        <f t="shared" si="11"/>
        <v>230000000</v>
      </c>
      <c r="S111" s="104">
        <f t="shared" si="12"/>
        <v>233209464.24683562</v>
      </c>
      <c r="T111" s="110"/>
    </row>
    <row r="112" spans="1:20" s="18" customFormat="1" x14ac:dyDescent="0.3">
      <c r="A112" s="18">
        <v>10</v>
      </c>
      <c r="B112" s="235">
        <v>2031</v>
      </c>
      <c r="C112" s="27">
        <v>1</v>
      </c>
      <c r="D112" s="145">
        <v>300000</v>
      </c>
      <c r="E112" s="145">
        <v>0</v>
      </c>
      <c r="F112" s="102">
        <v>300000</v>
      </c>
      <c r="G112" s="131">
        <v>100000</v>
      </c>
      <c r="H112" s="102">
        <v>0</v>
      </c>
      <c r="I112" s="102">
        <v>230000000</v>
      </c>
      <c r="J112" s="102">
        <v>70000000</v>
      </c>
      <c r="K112" s="137">
        <f t="shared" si="7"/>
        <v>121833665.74831514</v>
      </c>
      <c r="L112" s="105">
        <v>1.7999999999999999E-2</v>
      </c>
      <c r="M112" s="38">
        <v>0</v>
      </c>
      <c r="N112" s="118">
        <f t="shared" si="10"/>
        <v>44406948.458136924</v>
      </c>
      <c r="O112" s="82">
        <v>4.0000000000000001E-3</v>
      </c>
      <c r="P112" s="226">
        <f t="shared" si="8"/>
        <v>44406948.458136924</v>
      </c>
      <c r="Q112" s="234">
        <f t="shared" si="9"/>
        <v>166240614.20645207</v>
      </c>
      <c r="R112" s="104">
        <f t="shared" si="11"/>
        <v>230000000</v>
      </c>
      <c r="S112" s="104">
        <f t="shared" si="12"/>
        <v>236240614.20645207</v>
      </c>
      <c r="T112" s="87"/>
    </row>
    <row r="113" spans="1:20" s="18" customFormat="1" x14ac:dyDescent="0.3">
      <c r="B113" s="235"/>
      <c r="C113" s="28">
        <v>2</v>
      </c>
      <c r="D113" s="145">
        <v>300000</v>
      </c>
      <c r="E113" s="145">
        <v>0</v>
      </c>
      <c r="F113" s="102">
        <v>300000</v>
      </c>
      <c r="G113" s="131">
        <v>100000</v>
      </c>
      <c r="H113" s="102">
        <v>0</v>
      </c>
      <c r="I113" s="102">
        <v>230000000</v>
      </c>
      <c r="J113" s="102">
        <v>70000000</v>
      </c>
      <c r="K113" s="137">
        <f t="shared" si="7"/>
        <v>124433871.73178482</v>
      </c>
      <c r="L113" s="105">
        <v>1.7999999999999999E-2</v>
      </c>
      <c r="M113" s="38">
        <v>0</v>
      </c>
      <c r="N113" s="118">
        <f t="shared" si="10"/>
        <v>45511673.530383386</v>
      </c>
      <c r="O113" s="25">
        <v>1.7999999999999999E-2</v>
      </c>
      <c r="P113" s="226">
        <f t="shared" si="8"/>
        <v>45511673.530383386</v>
      </c>
      <c r="Q113" s="234">
        <f t="shared" si="9"/>
        <v>169945545.2621682</v>
      </c>
      <c r="R113" s="104">
        <f t="shared" si="11"/>
        <v>230000000</v>
      </c>
      <c r="S113" s="104">
        <f t="shared" si="12"/>
        <v>239945545.2621682</v>
      </c>
      <c r="T113" s="87"/>
    </row>
    <row r="114" spans="1:20" s="18" customFormat="1" x14ac:dyDescent="0.3">
      <c r="B114" s="235"/>
      <c r="C114" s="28">
        <v>3</v>
      </c>
      <c r="D114" s="145">
        <v>300000</v>
      </c>
      <c r="E114" s="145">
        <v>0</v>
      </c>
      <c r="F114" s="102">
        <v>300000</v>
      </c>
      <c r="G114" s="131">
        <v>100000</v>
      </c>
      <c r="H114" s="102">
        <v>0</v>
      </c>
      <c r="I114" s="102">
        <v>230000000</v>
      </c>
      <c r="J114" s="102">
        <v>70000000</v>
      </c>
      <c r="K114" s="137">
        <f t="shared" si="7"/>
        <v>127080881.42295694</v>
      </c>
      <c r="L114" s="105">
        <v>1.7999999999999999E-2</v>
      </c>
      <c r="M114" s="38">
        <v>0</v>
      </c>
      <c r="N114" s="118">
        <f t="shared" si="10"/>
        <v>46636283.653930284</v>
      </c>
      <c r="O114" s="25">
        <v>1.7999999999999999E-2</v>
      </c>
      <c r="P114" s="226">
        <f t="shared" si="8"/>
        <v>46636283.653930284</v>
      </c>
      <c r="Q114" s="234">
        <f t="shared" si="9"/>
        <v>173717165.07688722</v>
      </c>
      <c r="R114" s="104">
        <f t="shared" si="11"/>
        <v>230000000</v>
      </c>
      <c r="S114" s="104">
        <f t="shared" si="12"/>
        <v>243717165.07688722</v>
      </c>
      <c r="T114" s="87"/>
    </row>
    <row r="115" spans="1:20" s="18" customFormat="1" x14ac:dyDescent="0.3">
      <c r="B115" s="235"/>
      <c r="C115" s="28">
        <v>4</v>
      </c>
      <c r="D115" s="145">
        <v>300000</v>
      </c>
      <c r="E115" s="145">
        <v>0</v>
      </c>
      <c r="F115" s="102">
        <v>300000</v>
      </c>
      <c r="G115" s="131">
        <v>100000</v>
      </c>
      <c r="H115" s="102">
        <v>0</v>
      </c>
      <c r="I115" s="102">
        <v>230000000</v>
      </c>
      <c r="J115" s="102">
        <v>70000000</v>
      </c>
      <c r="K115" s="137">
        <f t="shared" si="7"/>
        <v>129775537.28857017</v>
      </c>
      <c r="L115" s="105">
        <v>1.7999999999999999E-2</v>
      </c>
      <c r="M115" s="38">
        <v>0</v>
      </c>
      <c r="N115" s="118">
        <f t="shared" si="10"/>
        <v>47781136.759701028</v>
      </c>
      <c r="O115" s="25">
        <v>1.7999999999999999E-2</v>
      </c>
      <c r="P115" s="226">
        <f t="shared" si="8"/>
        <v>47781136.759701028</v>
      </c>
      <c r="Q115" s="234">
        <f t="shared" si="9"/>
        <v>177556674.04827118</v>
      </c>
      <c r="R115" s="104">
        <f t="shared" si="11"/>
        <v>230000000</v>
      </c>
      <c r="S115" s="104">
        <f t="shared" si="12"/>
        <v>247556674.04827118</v>
      </c>
      <c r="T115" s="87"/>
    </row>
    <row r="116" spans="1:20" s="18" customFormat="1" x14ac:dyDescent="0.3">
      <c r="B116" s="235"/>
      <c r="C116" s="28">
        <v>5</v>
      </c>
      <c r="D116" s="145">
        <v>300000</v>
      </c>
      <c r="E116" s="145">
        <v>0</v>
      </c>
      <c r="F116" s="102">
        <v>300000</v>
      </c>
      <c r="G116" s="131">
        <v>100000</v>
      </c>
      <c r="H116" s="102">
        <v>0</v>
      </c>
      <c r="I116" s="102">
        <v>230000000</v>
      </c>
      <c r="J116" s="102">
        <v>70000000</v>
      </c>
      <c r="K116" s="137">
        <f t="shared" si="7"/>
        <v>132518696.95976442</v>
      </c>
      <c r="L116" s="105">
        <v>1.7999999999999999E-2</v>
      </c>
      <c r="M116" s="38">
        <v>0</v>
      </c>
      <c r="N116" s="118">
        <f t="shared" si="10"/>
        <v>48946597.221375644</v>
      </c>
      <c r="O116" s="25">
        <v>1.7999999999999999E-2</v>
      </c>
      <c r="P116" s="226">
        <f t="shared" si="8"/>
        <v>48946597.221375644</v>
      </c>
      <c r="Q116" s="234">
        <f t="shared" si="9"/>
        <v>181465294.18114007</v>
      </c>
      <c r="R116" s="104">
        <f t="shared" si="11"/>
        <v>230000000</v>
      </c>
      <c r="S116" s="104">
        <f t="shared" si="12"/>
        <v>251465294.18114007</v>
      </c>
      <c r="T116" s="87"/>
    </row>
    <row r="117" spans="1:20" s="18" customFormat="1" x14ac:dyDescent="0.3">
      <c r="B117" s="235"/>
      <c r="C117" s="28">
        <v>6</v>
      </c>
      <c r="D117" s="145">
        <v>300000</v>
      </c>
      <c r="E117" s="145">
        <v>0</v>
      </c>
      <c r="F117" s="102">
        <v>300000</v>
      </c>
      <c r="G117" s="131">
        <v>100000</v>
      </c>
      <c r="H117" s="102">
        <v>0</v>
      </c>
      <c r="I117" s="102">
        <v>230000000</v>
      </c>
      <c r="J117" s="102">
        <v>70000000</v>
      </c>
      <c r="K117" s="137">
        <f t="shared" si="7"/>
        <v>135311233.50504017</v>
      </c>
      <c r="L117" s="105">
        <v>1.7999999999999999E-2</v>
      </c>
      <c r="M117" s="38">
        <v>0</v>
      </c>
      <c r="N117" s="118">
        <f t="shared" si="10"/>
        <v>50133035.971360408</v>
      </c>
      <c r="O117" s="25">
        <v>1.7999999999999999E-2</v>
      </c>
      <c r="P117" s="226">
        <f t="shared" si="8"/>
        <v>50133035.971360408</v>
      </c>
      <c r="Q117" s="234">
        <f t="shared" si="9"/>
        <v>185444269.47640058</v>
      </c>
      <c r="R117" s="104">
        <f t="shared" si="11"/>
        <v>230000000</v>
      </c>
      <c r="S117" s="104">
        <f t="shared" si="12"/>
        <v>255444269.47640058</v>
      </c>
      <c r="T117" s="87"/>
    </row>
    <row r="118" spans="1:20" s="18" customFormat="1" x14ac:dyDescent="0.3">
      <c r="B118" s="235"/>
      <c r="C118" s="28">
        <v>7</v>
      </c>
      <c r="D118" s="145">
        <v>300000</v>
      </c>
      <c r="E118" s="145">
        <v>0</v>
      </c>
      <c r="F118" s="102">
        <v>300000</v>
      </c>
      <c r="G118" s="131">
        <v>100000</v>
      </c>
      <c r="H118" s="102">
        <v>0</v>
      </c>
      <c r="I118" s="102">
        <v>230000000</v>
      </c>
      <c r="J118" s="102">
        <v>70000000</v>
      </c>
      <c r="K118" s="137">
        <f t="shared" si="7"/>
        <v>138154035.7081309</v>
      </c>
      <c r="L118" s="105">
        <v>1.7999999999999999E-2</v>
      </c>
      <c r="M118" s="38">
        <v>0</v>
      </c>
      <c r="N118" s="118">
        <f t="shared" si="10"/>
        <v>51340830.618844897</v>
      </c>
      <c r="O118" s="25">
        <v>1.7999999999999999E-2</v>
      </c>
      <c r="P118" s="226">
        <f t="shared" si="8"/>
        <v>51340830.618844897</v>
      </c>
      <c r="Q118" s="234">
        <f t="shared" si="9"/>
        <v>189494866.32697579</v>
      </c>
      <c r="R118" s="104">
        <f t="shared" si="11"/>
        <v>230000000</v>
      </c>
      <c r="S118" s="104">
        <f t="shared" si="12"/>
        <v>259494866.32697579</v>
      </c>
      <c r="T118" s="87"/>
    </row>
    <row r="119" spans="1:20" s="18" customFormat="1" x14ac:dyDescent="0.3">
      <c r="B119" s="235"/>
      <c r="C119" s="28">
        <v>8</v>
      </c>
      <c r="D119" s="145">
        <v>300000</v>
      </c>
      <c r="E119" s="145">
        <v>0</v>
      </c>
      <c r="F119" s="102">
        <v>300000</v>
      </c>
      <c r="G119" s="131">
        <v>100000</v>
      </c>
      <c r="H119" s="102">
        <v>0</v>
      </c>
      <c r="I119" s="102">
        <v>230000000</v>
      </c>
      <c r="J119" s="102">
        <v>70000000</v>
      </c>
      <c r="K119" s="137">
        <f t="shared" si="7"/>
        <v>141048008.35087726</v>
      </c>
      <c r="L119" s="105">
        <v>1.7999999999999999E-2</v>
      </c>
      <c r="M119" s="38">
        <v>0</v>
      </c>
      <c r="N119" s="118">
        <f t="shared" si="10"/>
        <v>52570365.569984108</v>
      </c>
      <c r="O119" s="25">
        <v>1.7999999999999999E-2</v>
      </c>
      <c r="P119" s="226">
        <f t="shared" si="8"/>
        <v>52570365.569984108</v>
      </c>
      <c r="Q119" s="234">
        <f t="shared" si="9"/>
        <v>193618373.92086136</v>
      </c>
      <c r="R119" s="104">
        <f t="shared" si="11"/>
        <v>230000000</v>
      </c>
      <c r="S119" s="104">
        <f t="shared" si="12"/>
        <v>263618373.92086136</v>
      </c>
      <c r="T119" s="87"/>
    </row>
    <row r="120" spans="1:20" s="18" customFormat="1" x14ac:dyDescent="0.3">
      <c r="B120" s="235"/>
      <c r="C120" s="28">
        <v>9</v>
      </c>
      <c r="D120" s="145">
        <v>300000</v>
      </c>
      <c r="E120" s="145">
        <v>0</v>
      </c>
      <c r="F120" s="102">
        <v>300000</v>
      </c>
      <c r="G120" s="131">
        <v>100000</v>
      </c>
      <c r="H120" s="102">
        <v>0</v>
      </c>
      <c r="I120" s="102">
        <v>230000000</v>
      </c>
      <c r="J120" s="102">
        <v>70000000</v>
      </c>
      <c r="K120" s="137">
        <f t="shared" si="7"/>
        <v>143994072.50119305</v>
      </c>
      <c r="L120" s="105">
        <v>1.7999999999999999E-2</v>
      </c>
      <c r="M120" s="38">
        <v>0</v>
      </c>
      <c r="N120" s="118">
        <f t="shared" si="10"/>
        <v>53822032.150243819</v>
      </c>
      <c r="O120" s="25">
        <v>1.7999999999999999E-2</v>
      </c>
      <c r="P120" s="226">
        <f t="shared" si="8"/>
        <v>53822032.150243819</v>
      </c>
      <c r="Q120" s="234">
        <f t="shared" si="9"/>
        <v>197816104.65143687</v>
      </c>
      <c r="R120" s="104">
        <f t="shared" si="11"/>
        <v>230000000</v>
      </c>
      <c r="S120" s="104">
        <f t="shared" si="12"/>
        <v>267816104.65143687</v>
      </c>
      <c r="T120" s="87"/>
    </row>
    <row r="121" spans="1:20" s="18" customFormat="1" x14ac:dyDescent="0.3">
      <c r="B121" s="235"/>
      <c r="C121" s="28">
        <v>10</v>
      </c>
      <c r="D121" s="145">
        <v>300000</v>
      </c>
      <c r="E121" s="145">
        <v>0</v>
      </c>
      <c r="F121" s="102">
        <v>300000</v>
      </c>
      <c r="G121" s="131">
        <v>100000</v>
      </c>
      <c r="H121" s="102">
        <v>0</v>
      </c>
      <c r="I121" s="102">
        <v>230000000</v>
      </c>
      <c r="J121" s="102">
        <v>70000000</v>
      </c>
      <c r="K121" s="137">
        <f t="shared" si="7"/>
        <v>146993165.80621451</v>
      </c>
      <c r="L121" s="105">
        <v>1.7999999999999999E-2</v>
      </c>
      <c r="M121" s="38">
        <v>0</v>
      </c>
      <c r="N121" s="118">
        <f t="shared" si="10"/>
        <v>55096228.728948206</v>
      </c>
      <c r="O121" s="25">
        <v>1.7999999999999999E-2</v>
      </c>
      <c r="P121" s="226">
        <f t="shared" si="8"/>
        <v>55096228.728948206</v>
      </c>
      <c r="Q121" s="234">
        <f t="shared" si="9"/>
        <v>202089394.53516272</v>
      </c>
      <c r="R121" s="104">
        <f t="shared" si="11"/>
        <v>230000000</v>
      </c>
      <c r="S121" s="104">
        <f t="shared" si="12"/>
        <v>272089394.53516269</v>
      </c>
      <c r="T121" s="87"/>
    </row>
    <row r="122" spans="1:20" s="18" customFormat="1" ht="17.25" thickBot="1" x14ac:dyDescent="0.35">
      <c r="B122" s="235"/>
      <c r="C122" s="30">
        <v>11</v>
      </c>
      <c r="D122" s="145">
        <v>300000</v>
      </c>
      <c r="E122" s="145">
        <v>0</v>
      </c>
      <c r="F122" s="102">
        <v>300000</v>
      </c>
      <c r="G122" s="131">
        <v>100000</v>
      </c>
      <c r="H122" s="102">
        <v>0</v>
      </c>
      <c r="I122" s="102">
        <v>230000000</v>
      </c>
      <c r="J122" s="102">
        <v>70000000</v>
      </c>
      <c r="K122" s="137">
        <f t="shared" si="7"/>
        <v>150046242.79072636</v>
      </c>
      <c r="L122" s="105">
        <v>1.7999999999999999E-2</v>
      </c>
      <c r="M122" s="38">
        <v>0</v>
      </c>
      <c r="N122" s="118">
        <f t="shared" si="10"/>
        <v>56393360.846069276</v>
      </c>
      <c r="O122" s="83">
        <v>1.7999999999999999E-2</v>
      </c>
      <c r="P122" s="226">
        <f t="shared" si="8"/>
        <v>56393360.846069276</v>
      </c>
      <c r="Q122" s="234">
        <f t="shared" si="9"/>
        <v>206439603.63679564</v>
      </c>
      <c r="R122" s="104">
        <f t="shared" si="11"/>
        <v>230000000</v>
      </c>
      <c r="S122" s="104">
        <f t="shared" si="12"/>
        <v>276439603.63679564</v>
      </c>
      <c r="T122" s="87"/>
    </row>
    <row r="123" spans="1:20" s="97" customFormat="1" ht="17.25" thickBot="1" x14ac:dyDescent="0.35">
      <c r="B123" s="235"/>
      <c r="C123" s="92">
        <v>12</v>
      </c>
      <c r="D123" s="145">
        <v>300000</v>
      </c>
      <c r="E123" s="146">
        <v>0</v>
      </c>
      <c r="F123" s="102">
        <v>300000</v>
      </c>
      <c r="G123" s="131">
        <v>100000</v>
      </c>
      <c r="H123" s="102">
        <v>0</v>
      </c>
      <c r="I123" s="102">
        <v>230000000</v>
      </c>
      <c r="J123" s="102">
        <v>70000000</v>
      </c>
      <c r="K123" s="138">
        <f t="shared" si="7"/>
        <v>153154275.16095945</v>
      </c>
      <c r="L123" s="93">
        <v>1.7999999999999999E-2</v>
      </c>
      <c r="M123" s="38">
        <v>0</v>
      </c>
      <c r="N123" s="118">
        <f t="shared" si="10"/>
        <v>57713841.341298521</v>
      </c>
      <c r="O123" s="94">
        <v>1.7999999999999999E-2</v>
      </c>
      <c r="P123" s="226">
        <f t="shared" si="8"/>
        <v>57713841.341298521</v>
      </c>
      <c r="Q123" s="234">
        <f t="shared" si="9"/>
        <v>210868116.50225797</v>
      </c>
      <c r="R123" s="104">
        <f t="shared" si="11"/>
        <v>230000000</v>
      </c>
      <c r="S123" s="104">
        <f t="shared" si="12"/>
        <v>280868116.50225794</v>
      </c>
      <c r="T123" s="110"/>
    </row>
    <row r="124" spans="1:20" s="18" customFormat="1" x14ac:dyDescent="0.3">
      <c r="A124" s="18">
        <v>11</v>
      </c>
      <c r="B124" s="235">
        <v>2032</v>
      </c>
      <c r="C124" s="27">
        <v>1</v>
      </c>
      <c r="D124" s="145">
        <v>300000</v>
      </c>
      <c r="E124" s="145">
        <v>0</v>
      </c>
      <c r="F124" s="102">
        <v>300000</v>
      </c>
      <c r="G124" s="131">
        <v>100000</v>
      </c>
      <c r="H124" s="102">
        <v>0</v>
      </c>
      <c r="I124" s="102">
        <v>230000000</v>
      </c>
      <c r="J124" s="102">
        <v>70000000</v>
      </c>
      <c r="K124" s="137">
        <f t="shared" si="7"/>
        <v>156318252.11385673</v>
      </c>
      <c r="L124" s="105">
        <v>1.7999999999999999E-2</v>
      </c>
      <c r="M124" s="38">
        <v>0</v>
      </c>
      <c r="N124" s="118">
        <f t="shared" si="10"/>
        <v>58245896.706663713</v>
      </c>
      <c r="O124" s="82">
        <v>4.0000000000000001E-3</v>
      </c>
      <c r="P124" s="226">
        <f t="shared" si="8"/>
        <v>58245896.706663713</v>
      </c>
      <c r="Q124" s="234">
        <f t="shared" si="9"/>
        <v>214564148.82052046</v>
      </c>
      <c r="R124" s="104">
        <f t="shared" si="11"/>
        <v>230000000</v>
      </c>
      <c r="S124" s="104">
        <f t="shared" si="12"/>
        <v>284564148.82052046</v>
      </c>
      <c r="T124" s="87"/>
    </row>
    <row r="125" spans="1:20" s="18" customFormat="1" x14ac:dyDescent="0.3">
      <c r="B125" s="235"/>
      <c r="C125" s="28">
        <v>2</v>
      </c>
      <c r="D125" s="145">
        <v>300000</v>
      </c>
      <c r="E125" s="145">
        <v>0</v>
      </c>
      <c r="F125" s="102">
        <v>300000</v>
      </c>
      <c r="G125" s="131">
        <v>100000</v>
      </c>
      <c r="H125" s="102">
        <v>0</v>
      </c>
      <c r="I125" s="102">
        <v>230000000</v>
      </c>
      <c r="J125" s="102">
        <v>70000000</v>
      </c>
      <c r="K125" s="137">
        <f t="shared" si="7"/>
        <v>159539180.65190616</v>
      </c>
      <c r="L125" s="105">
        <v>1.7999999999999999E-2</v>
      </c>
      <c r="M125" s="38">
        <v>0</v>
      </c>
      <c r="N125" s="118">
        <f t="shared" si="10"/>
        <v>59599722.847383663</v>
      </c>
      <c r="O125" s="25">
        <v>1.7999999999999999E-2</v>
      </c>
      <c r="P125" s="226">
        <f t="shared" si="8"/>
        <v>59599722.847383663</v>
      </c>
      <c r="Q125" s="234">
        <f t="shared" si="9"/>
        <v>219138903.49928981</v>
      </c>
      <c r="R125" s="104">
        <f t="shared" si="11"/>
        <v>230000000</v>
      </c>
      <c r="S125" s="104">
        <f t="shared" si="12"/>
        <v>289138903.49928981</v>
      </c>
      <c r="T125" s="87"/>
    </row>
    <row r="126" spans="1:20" s="18" customFormat="1" x14ac:dyDescent="0.3">
      <c r="B126" s="235"/>
      <c r="C126" s="28">
        <v>3</v>
      </c>
      <c r="D126" s="145">
        <v>300000</v>
      </c>
      <c r="E126" s="145">
        <v>0</v>
      </c>
      <c r="F126" s="102">
        <v>300000</v>
      </c>
      <c r="G126" s="131">
        <v>100000</v>
      </c>
      <c r="H126" s="102">
        <v>0</v>
      </c>
      <c r="I126" s="102">
        <v>230000000</v>
      </c>
      <c r="J126" s="102">
        <v>70000000</v>
      </c>
      <c r="K126" s="137">
        <f t="shared" si="7"/>
        <v>162818085.90364048</v>
      </c>
      <c r="L126" s="105">
        <v>1.7999999999999999E-2</v>
      </c>
      <c r="M126" s="38">
        <v>0</v>
      </c>
      <c r="N126" s="118">
        <f t="shared" si="10"/>
        <v>60977917.858636566</v>
      </c>
      <c r="O126" s="25">
        <v>1.7999999999999999E-2</v>
      </c>
      <c r="P126" s="226">
        <f t="shared" si="8"/>
        <v>60977917.858636566</v>
      </c>
      <c r="Q126" s="234">
        <f t="shared" si="9"/>
        <v>223796003.76227704</v>
      </c>
      <c r="R126" s="104">
        <f t="shared" si="11"/>
        <v>230000000</v>
      </c>
      <c r="S126" s="104">
        <f t="shared" si="12"/>
        <v>293796003.76227701</v>
      </c>
      <c r="T126" s="87"/>
    </row>
    <row r="127" spans="1:20" s="18" customFormat="1" x14ac:dyDescent="0.3">
      <c r="B127" s="235"/>
      <c r="C127" s="28">
        <v>4</v>
      </c>
      <c r="D127" s="145">
        <v>300000</v>
      </c>
      <c r="E127" s="145">
        <v>0</v>
      </c>
      <c r="F127" s="102">
        <v>300000</v>
      </c>
      <c r="G127" s="131">
        <v>100000</v>
      </c>
      <c r="H127" s="102">
        <v>0</v>
      </c>
      <c r="I127" s="102">
        <v>230000000</v>
      </c>
      <c r="J127" s="102">
        <v>70000000</v>
      </c>
      <c r="K127" s="137">
        <f t="shared" si="7"/>
        <v>166156011.44990602</v>
      </c>
      <c r="L127" s="105">
        <v>1.7999999999999999E-2</v>
      </c>
      <c r="M127" s="38">
        <v>0</v>
      </c>
      <c r="N127" s="118">
        <f t="shared" si="10"/>
        <v>62380920.380092025</v>
      </c>
      <c r="O127" s="25">
        <v>1.7999999999999999E-2</v>
      </c>
      <c r="P127" s="226">
        <f t="shared" si="8"/>
        <v>62380920.380092025</v>
      </c>
      <c r="Q127" s="234">
        <f t="shared" si="9"/>
        <v>228536931.82999805</v>
      </c>
      <c r="R127" s="104">
        <f t="shared" si="11"/>
        <v>230000000</v>
      </c>
      <c r="S127" s="104">
        <f t="shared" si="12"/>
        <v>298536931.82999802</v>
      </c>
      <c r="T127" s="87"/>
    </row>
    <row r="128" spans="1:20" s="18" customFormat="1" x14ac:dyDescent="0.3">
      <c r="B128" s="235"/>
      <c r="C128" s="28">
        <v>5</v>
      </c>
      <c r="D128" s="145">
        <v>300000</v>
      </c>
      <c r="E128" s="145">
        <v>0</v>
      </c>
      <c r="F128" s="102">
        <v>300000</v>
      </c>
      <c r="G128" s="131">
        <v>100000</v>
      </c>
      <c r="H128" s="102">
        <v>0</v>
      </c>
      <c r="I128" s="102">
        <v>230000000</v>
      </c>
      <c r="J128" s="102">
        <v>70000000</v>
      </c>
      <c r="K128" s="137">
        <f t="shared" si="7"/>
        <v>169554019.65600434</v>
      </c>
      <c r="L128" s="105">
        <v>1.7999999999999999E-2</v>
      </c>
      <c r="M128" s="38">
        <v>0</v>
      </c>
      <c r="N128" s="118">
        <f t="shared" si="10"/>
        <v>63809176.946933679</v>
      </c>
      <c r="O128" s="25">
        <v>1.7999999999999999E-2</v>
      </c>
      <c r="P128" s="226">
        <f t="shared" si="8"/>
        <v>63809176.946933679</v>
      </c>
      <c r="Q128" s="234">
        <f t="shared" si="9"/>
        <v>233363196.60293803</v>
      </c>
      <c r="R128" s="104">
        <f t="shared" si="11"/>
        <v>230000000</v>
      </c>
      <c r="S128" s="104">
        <f t="shared" si="12"/>
        <v>303363196.60293806</v>
      </c>
      <c r="T128" s="87"/>
    </row>
    <row r="129" spans="1:20" s="18" customFormat="1" x14ac:dyDescent="0.3">
      <c r="B129" s="235"/>
      <c r="C129" s="28">
        <v>6</v>
      </c>
      <c r="D129" s="145">
        <v>300000</v>
      </c>
      <c r="E129" s="145">
        <v>0</v>
      </c>
      <c r="F129" s="102">
        <v>300000</v>
      </c>
      <c r="G129" s="131">
        <v>100000</v>
      </c>
      <c r="H129" s="102">
        <v>0</v>
      </c>
      <c r="I129" s="102">
        <v>230000000</v>
      </c>
      <c r="J129" s="102">
        <v>70000000</v>
      </c>
      <c r="K129" s="137">
        <f t="shared" si="7"/>
        <v>173013192.00981241</v>
      </c>
      <c r="L129" s="105">
        <v>1.7999999999999999E-2</v>
      </c>
      <c r="M129" s="38">
        <v>0</v>
      </c>
      <c r="N129" s="118">
        <f t="shared" si="10"/>
        <v>65263142.131978482</v>
      </c>
      <c r="O129" s="25">
        <v>1.7999999999999999E-2</v>
      </c>
      <c r="P129" s="226">
        <f t="shared" si="8"/>
        <v>65263142.131978482</v>
      </c>
      <c r="Q129" s="234">
        <f t="shared" si="9"/>
        <v>238276334.1417909</v>
      </c>
      <c r="R129" s="104">
        <f t="shared" si="11"/>
        <v>230000000</v>
      </c>
      <c r="S129" s="104">
        <f t="shared" si="12"/>
        <v>308276334.14179087</v>
      </c>
      <c r="T129" s="87"/>
    </row>
    <row r="130" spans="1:20" s="18" customFormat="1" x14ac:dyDescent="0.3">
      <c r="B130" s="235"/>
      <c r="C130" s="28">
        <v>7</v>
      </c>
      <c r="D130" s="145">
        <v>300000</v>
      </c>
      <c r="E130" s="145">
        <v>0</v>
      </c>
      <c r="F130" s="102">
        <v>300000</v>
      </c>
      <c r="G130" s="131">
        <v>100000</v>
      </c>
      <c r="H130" s="102">
        <v>0</v>
      </c>
      <c r="I130" s="102">
        <v>230000000</v>
      </c>
      <c r="J130" s="102">
        <v>70000000</v>
      </c>
      <c r="K130" s="137">
        <f t="shared" si="7"/>
        <v>176534629.46598902</v>
      </c>
      <c r="L130" s="105">
        <v>1.7999999999999999E-2</v>
      </c>
      <c r="M130" s="38">
        <v>0</v>
      </c>
      <c r="N130" s="118">
        <f t="shared" si="10"/>
        <v>66743278.690354094</v>
      </c>
      <c r="O130" s="25">
        <v>1.7999999999999999E-2</v>
      </c>
      <c r="P130" s="226">
        <f t="shared" si="8"/>
        <v>66743278.690354094</v>
      </c>
      <c r="Q130" s="234">
        <f t="shared" si="9"/>
        <v>243277908.1563431</v>
      </c>
      <c r="R130" s="104">
        <f t="shared" si="11"/>
        <v>230000000</v>
      </c>
      <c r="S130" s="104">
        <f t="shared" si="12"/>
        <v>313277908.1563431</v>
      </c>
      <c r="T130" s="87"/>
    </row>
    <row r="131" spans="1:20" s="18" customFormat="1" x14ac:dyDescent="0.3">
      <c r="B131" s="235"/>
      <c r="C131" s="28">
        <v>8</v>
      </c>
      <c r="D131" s="145">
        <v>300000</v>
      </c>
      <c r="E131" s="145">
        <v>0</v>
      </c>
      <c r="F131" s="102">
        <v>300000</v>
      </c>
      <c r="G131" s="131">
        <v>100000</v>
      </c>
      <c r="H131" s="102">
        <v>0</v>
      </c>
      <c r="I131" s="102">
        <v>230000000</v>
      </c>
      <c r="J131" s="102">
        <v>70000000</v>
      </c>
      <c r="K131" s="137">
        <f t="shared" si="7"/>
        <v>180119452.79637682</v>
      </c>
      <c r="L131" s="105">
        <v>1.7999999999999999E-2</v>
      </c>
      <c r="M131" s="38">
        <v>0</v>
      </c>
      <c r="N131" s="118">
        <f t="shared" si="10"/>
        <v>68250057.706780463</v>
      </c>
      <c r="O131" s="25">
        <v>1.7999999999999999E-2</v>
      </c>
      <c r="P131" s="226">
        <f t="shared" si="8"/>
        <v>68250057.706780463</v>
      </c>
      <c r="Q131" s="234">
        <f t="shared" si="9"/>
        <v>248369510.50315729</v>
      </c>
      <c r="R131" s="104">
        <f t="shared" si="11"/>
        <v>230000000</v>
      </c>
      <c r="S131" s="104">
        <f t="shared" si="12"/>
        <v>318369510.50315726</v>
      </c>
      <c r="T131" s="87"/>
    </row>
    <row r="132" spans="1:20" s="18" customFormat="1" x14ac:dyDescent="0.3">
      <c r="B132" s="235"/>
      <c r="C132" s="28">
        <v>9</v>
      </c>
      <c r="D132" s="145">
        <v>300000</v>
      </c>
      <c r="E132" s="145">
        <v>0</v>
      </c>
      <c r="F132" s="102">
        <v>300000</v>
      </c>
      <c r="G132" s="131">
        <v>100000</v>
      </c>
      <c r="H132" s="102">
        <v>0</v>
      </c>
      <c r="I132" s="102">
        <v>230000000</v>
      </c>
      <c r="J132" s="102">
        <v>70000000</v>
      </c>
      <c r="K132" s="137">
        <f t="shared" si="7"/>
        <v>183768802.9467116</v>
      </c>
      <c r="L132" s="105">
        <v>1.7999999999999999E-2</v>
      </c>
      <c r="M132" s="38">
        <v>0</v>
      </c>
      <c r="N132" s="118">
        <f t="shared" si="10"/>
        <v>69783958.745502517</v>
      </c>
      <c r="O132" s="25">
        <v>1.7999999999999999E-2</v>
      </c>
      <c r="P132" s="226">
        <f t="shared" si="8"/>
        <v>69783958.745502517</v>
      </c>
      <c r="Q132" s="234">
        <f t="shared" si="9"/>
        <v>253552761.69221413</v>
      </c>
      <c r="R132" s="104">
        <f t="shared" si="11"/>
        <v>230000000</v>
      </c>
      <c r="S132" s="104">
        <f t="shared" si="12"/>
        <v>323552761.69221413</v>
      </c>
      <c r="T132" s="87"/>
    </row>
    <row r="133" spans="1:20" s="18" customFormat="1" x14ac:dyDescent="0.3">
      <c r="B133" s="235"/>
      <c r="C133" s="28">
        <v>10</v>
      </c>
      <c r="D133" s="145">
        <v>300000</v>
      </c>
      <c r="E133" s="145">
        <v>0</v>
      </c>
      <c r="F133" s="102">
        <v>300000</v>
      </c>
      <c r="G133" s="131">
        <v>100000</v>
      </c>
      <c r="H133" s="102">
        <v>0</v>
      </c>
      <c r="I133" s="102">
        <v>230000000</v>
      </c>
      <c r="J133" s="102">
        <v>70000000</v>
      </c>
      <c r="K133" s="137">
        <f t="shared" si="7"/>
        <v>187483841.39975241</v>
      </c>
      <c r="L133" s="105">
        <v>1.7999999999999999E-2</v>
      </c>
      <c r="M133" s="38">
        <v>0</v>
      </c>
      <c r="N133" s="118">
        <f t="shared" si="10"/>
        <v>71345470.002921566</v>
      </c>
      <c r="O133" s="25">
        <v>1.7999999999999999E-2</v>
      </c>
      <c r="P133" s="226">
        <f t="shared" si="8"/>
        <v>71345470.002921566</v>
      </c>
      <c r="Q133" s="234">
        <f t="shared" si="9"/>
        <v>258829311.40267396</v>
      </c>
      <c r="R133" s="104">
        <f t="shared" si="11"/>
        <v>230000000</v>
      </c>
      <c r="S133" s="104">
        <f t="shared" si="12"/>
        <v>328829311.40267396</v>
      </c>
      <c r="T133" s="87"/>
    </row>
    <row r="134" spans="1:20" s="18" customFormat="1" ht="18" customHeight="1" thickBot="1" x14ac:dyDescent="0.35">
      <c r="B134" s="235"/>
      <c r="C134" s="30">
        <v>11</v>
      </c>
      <c r="D134" s="145">
        <v>300000</v>
      </c>
      <c r="E134" s="145">
        <v>0</v>
      </c>
      <c r="F134" s="102">
        <v>300000</v>
      </c>
      <c r="G134" s="131">
        <v>100000</v>
      </c>
      <c r="H134" s="102">
        <v>0</v>
      </c>
      <c r="I134" s="102">
        <v>230000000</v>
      </c>
      <c r="J134" s="102">
        <v>70000000</v>
      </c>
      <c r="K134" s="137">
        <f t="shared" si="7"/>
        <v>191265750.54494795</v>
      </c>
      <c r="L134" s="105">
        <v>1.7999999999999999E-2</v>
      </c>
      <c r="M134" s="38">
        <v>0</v>
      </c>
      <c r="N134" s="118">
        <f t="shared" si="10"/>
        <v>72935088.462974161</v>
      </c>
      <c r="O134" s="83">
        <v>1.7999999999999999E-2</v>
      </c>
      <c r="P134" s="226">
        <f t="shared" si="8"/>
        <v>72935088.462974161</v>
      </c>
      <c r="Q134" s="234">
        <f t="shared" si="9"/>
        <v>264200839.00792211</v>
      </c>
      <c r="R134" s="104">
        <f t="shared" si="11"/>
        <v>230000000</v>
      </c>
      <c r="S134" s="104">
        <f t="shared" si="12"/>
        <v>334200839.00792211</v>
      </c>
      <c r="T134" s="87"/>
    </row>
    <row r="135" spans="1:20" s="39" customFormat="1" ht="17.25" thickBot="1" x14ac:dyDescent="0.35">
      <c r="B135" s="235"/>
      <c r="C135" s="20">
        <v>12</v>
      </c>
      <c r="D135" s="145">
        <v>300000</v>
      </c>
      <c r="E135" s="144">
        <v>0</v>
      </c>
      <c r="F135" s="103">
        <v>300000</v>
      </c>
      <c r="G135" s="132">
        <v>100000</v>
      </c>
      <c r="H135" s="103">
        <v>0</v>
      </c>
      <c r="I135" s="102">
        <v>230000000</v>
      </c>
      <c r="J135" s="102">
        <v>70000000</v>
      </c>
      <c r="K135" s="213">
        <f t="shared" si="7"/>
        <v>195115734.05475703</v>
      </c>
      <c r="L135" s="214">
        <v>1.7999999999999999E-2</v>
      </c>
      <c r="M135" s="215">
        <v>0</v>
      </c>
      <c r="N135" s="118">
        <f t="shared" si="10"/>
        <v>74553320.055307701</v>
      </c>
      <c r="O135" s="216">
        <v>1.7999999999999999E-2</v>
      </c>
      <c r="P135" s="226">
        <f t="shared" si="8"/>
        <v>74553320.055307701</v>
      </c>
      <c r="Q135" s="234">
        <f t="shared" si="9"/>
        <v>269669054.11006474</v>
      </c>
      <c r="R135" s="103">
        <f t="shared" si="11"/>
        <v>230000000</v>
      </c>
      <c r="S135" s="103">
        <f t="shared" si="12"/>
        <v>339669054.11006474</v>
      </c>
      <c r="T135" s="217"/>
    </row>
    <row r="136" spans="1:20" s="36" customFormat="1" x14ac:dyDescent="0.3">
      <c r="A136" s="31">
        <v>12</v>
      </c>
      <c r="B136" s="235">
        <v>2033</v>
      </c>
      <c r="C136" s="35">
        <v>1</v>
      </c>
      <c r="D136" s="145">
        <v>300000</v>
      </c>
      <c r="E136" s="145">
        <v>0</v>
      </c>
      <c r="F136" s="102">
        <v>300000</v>
      </c>
      <c r="G136" s="131">
        <v>100000</v>
      </c>
      <c r="H136" s="102">
        <v>0</v>
      </c>
      <c r="I136" s="102">
        <v>230000000</v>
      </c>
      <c r="J136" s="102">
        <v>70000000</v>
      </c>
      <c r="K136" s="137">
        <f t="shared" si="7"/>
        <v>199035017.26774266</v>
      </c>
      <c r="L136" s="105">
        <v>1.7999999999999999E-2</v>
      </c>
      <c r="M136" s="38">
        <v>0</v>
      </c>
      <c r="N136" s="118">
        <f t="shared" si="10"/>
        <v>75152733.335528925</v>
      </c>
      <c r="O136" s="82">
        <v>4.0000000000000001E-3</v>
      </c>
      <c r="P136" s="226">
        <f t="shared" si="8"/>
        <v>75152733.335528925</v>
      </c>
      <c r="Q136" s="234">
        <f t="shared" si="9"/>
        <v>274187750.6032716</v>
      </c>
      <c r="R136" s="104">
        <f t="shared" si="11"/>
        <v>230000000</v>
      </c>
      <c r="S136" s="104">
        <f t="shared" si="12"/>
        <v>344187750.6032716</v>
      </c>
    </row>
    <row r="137" spans="1:20" x14ac:dyDescent="0.3">
      <c r="A137" s="18"/>
      <c r="B137" s="235"/>
      <c r="C137" s="28">
        <v>2</v>
      </c>
      <c r="D137" s="145">
        <v>300000</v>
      </c>
      <c r="E137" s="145">
        <v>0</v>
      </c>
      <c r="F137" s="102">
        <v>300000</v>
      </c>
      <c r="G137" s="131">
        <v>100000</v>
      </c>
      <c r="H137" s="102">
        <v>0</v>
      </c>
      <c r="I137" s="102">
        <v>230000000</v>
      </c>
      <c r="J137" s="102">
        <v>70000000</v>
      </c>
      <c r="K137" s="137">
        <f t="shared" si="7"/>
        <v>203024847.57856202</v>
      </c>
      <c r="L137" s="105">
        <v>1.7999999999999999E-2</v>
      </c>
      <c r="M137" s="38">
        <v>0</v>
      </c>
      <c r="N137" s="118">
        <f t="shared" si="10"/>
        <v>76810882.535568446</v>
      </c>
      <c r="O137" s="25">
        <v>1.7999999999999999E-2</v>
      </c>
      <c r="P137" s="226">
        <f t="shared" si="8"/>
        <v>76810882.535568446</v>
      </c>
      <c r="Q137" s="234">
        <f t="shared" si="9"/>
        <v>279835730.1141305</v>
      </c>
      <c r="R137" s="104">
        <f t="shared" si="11"/>
        <v>230000000</v>
      </c>
      <c r="S137" s="104">
        <f t="shared" si="12"/>
        <v>349835730.1141305</v>
      </c>
    </row>
    <row r="138" spans="1:20" x14ac:dyDescent="0.3">
      <c r="A138" s="18"/>
      <c r="B138" s="235"/>
      <c r="C138" s="28">
        <v>3</v>
      </c>
      <c r="D138" s="145">
        <v>300000</v>
      </c>
      <c r="E138" s="145">
        <v>0</v>
      </c>
      <c r="F138" s="102">
        <v>300000</v>
      </c>
      <c r="G138" s="131">
        <v>100000</v>
      </c>
      <c r="H138" s="102">
        <v>0</v>
      </c>
      <c r="I138" s="102">
        <v>230000000</v>
      </c>
      <c r="J138" s="102">
        <v>70000000</v>
      </c>
      <c r="K138" s="137">
        <f t="shared" si="7"/>
        <v>207086494.83497614</v>
      </c>
      <c r="L138" s="105">
        <v>1.7999999999999999E-2</v>
      </c>
      <c r="M138" s="38">
        <v>0</v>
      </c>
      <c r="N138" s="118">
        <f t="shared" si="10"/>
        <v>78498878.42120868</v>
      </c>
      <c r="O138" s="25">
        <v>1.7999999999999999E-2</v>
      </c>
      <c r="P138" s="226">
        <f t="shared" si="8"/>
        <v>78498878.42120868</v>
      </c>
      <c r="Q138" s="234">
        <f t="shared" si="9"/>
        <v>285585373.25618482</v>
      </c>
      <c r="R138" s="104">
        <f t="shared" si="11"/>
        <v>230000000</v>
      </c>
      <c r="S138" s="104">
        <f t="shared" si="12"/>
        <v>355585373.25618482</v>
      </c>
    </row>
    <row r="139" spans="1:20" x14ac:dyDescent="0.3">
      <c r="A139" s="18"/>
      <c r="B139" s="235"/>
      <c r="C139" s="28">
        <v>4</v>
      </c>
      <c r="D139" s="145">
        <v>300000</v>
      </c>
      <c r="E139" s="145">
        <v>0</v>
      </c>
      <c r="F139" s="102">
        <v>300000</v>
      </c>
      <c r="G139" s="131">
        <v>100000</v>
      </c>
      <c r="H139" s="102">
        <v>0</v>
      </c>
      <c r="I139" s="102">
        <v>230000000</v>
      </c>
      <c r="J139" s="102">
        <v>70000000</v>
      </c>
      <c r="K139" s="137">
        <f t="shared" si="7"/>
        <v>211221251.74200571</v>
      </c>
      <c r="L139" s="105">
        <v>1.7999999999999999E-2</v>
      </c>
      <c r="M139" s="38">
        <v>0</v>
      </c>
      <c r="N139" s="118">
        <f t="shared" si="10"/>
        <v>80217258.23279044</v>
      </c>
      <c r="O139" s="25">
        <v>1.7999999999999999E-2</v>
      </c>
      <c r="P139" s="226">
        <f t="shared" si="8"/>
        <v>80217258.23279044</v>
      </c>
      <c r="Q139" s="234">
        <f t="shared" si="9"/>
        <v>291438509.97479618</v>
      </c>
      <c r="R139" s="104">
        <f t="shared" si="11"/>
        <v>230000000</v>
      </c>
      <c r="S139" s="104">
        <f t="shared" si="12"/>
        <v>361438509.97479618</v>
      </c>
    </row>
    <row r="140" spans="1:20" x14ac:dyDescent="0.3">
      <c r="A140" s="18"/>
      <c r="B140" s="235"/>
      <c r="C140" s="28">
        <v>5</v>
      </c>
      <c r="D140" s="145">
        <v>300000</v>
      </c>
      <c r="E140" s="145">
        <v>0</v>
      </c>
      <c r="F140" s="102">
        <v>300000</v>
      </c>
      <c r="G140" s="131">
        <v>100000</v>
      </c>
      <c r="H140" s="102">
        <v>0</v>
      </c>
      <c r="I140" s="102">
        <v>230000000</v>
      </c>
      <c r="J140" s="102">
        <v>70000000</v>
      </c>
      <c r="K140" s="137">
        <f t="shared" si="7"/>
        <v>215430434.2733618</v>
      </c>
      <c r="L140" s="105">
        <v>1.7999999999999999E-2</v>
      </c>
      <c r="M140" s="38">
        <v>0</v>
      </c>
      <c r="N140" s="118">
        <f t="shared" si="10"/>
        <v>81966568.88098067</v>
      </c>
      <c r="O140" s="25">
        <v>1.7999999999999999E-2</v>
      </c>
      <c r="P140" s="226">
        <f t="shared" si="8"/>
        <v>81966568.88098067</v>
      </c>
      <c r="Q140" s="234">
        <f t="shared" si="9"/>
        <v>297397003.15434247</v>
      </c>
      <c r="R140" s="104">
        <f t="shared" si="11"/>
        <v>230000000</v>
      </c>
      <c r="S140" s="104">
        <f t="shared" si="12"/>
        <v>367397003.15434247</v>
      </c>
    </row>
    <row r="141" spans="1:20" x14ac:dyDescent="0.3">
      <c r="A141" s="18"/>
      <c r="B141" s="235"/>
      <c r="C141" s="28">
        <v>6</v>
      </c>
      <c r="D141" s="145">
        <v>300000</v>
      </c>
      <c r="E141" s="145">
        <v>0</v>
      </c>
      <c r="F141" s="102">
        <v>300000</v>
      </c>
      <c r="G141" s="131">
        <v>100000</v>
      </c>
      <c r="H141" s="102">
        <v>0</v>
      </c>
      <c r="I141" s="102">
        <v>230000000</v>
      </c>
      <c r="J141" s="102">
        <v>70000000</v>
      </c>
      <c r="K141" s="137">
        <f t="shared" si="7"/>
        <v>219715382.09028232</v>
      </c>
      <c r="L141" s="105">
        <v>1.7999999999999999E-2</v>
      </c>
      <c r="M141" s="38">
        <v>0</v>
      </c>
      <c r="N141" s="118">
        <f t="shared" si="10"/>
        <v>83747367.120838329</v>
      </c>
      <c r="O141" s="25">
        <v>1.7999999999999999E-2</v>
      </c>
      <c r="P141" s="226">
        <f t="shared" si="8"/>
        <v>83747367.120838329</v>
      </c>
      <c r="Q141" s="234">
        <f t="shared" si="9"/>
        <v>303462749.21112067</v>
      </c>
      <c r="R141" s="104">
        <f t="shared" si="11"/>
        <v>230000000</v>
      </c>
      <c r="S141" s="104">
        <f t="shared" si="12"/>
        <v>373462749.21112067</v>
      </c>
    </row>
    <row r="142" spans="1:20" x14ac:dyDescent="0.3">
      <c r="A142" s="18"/>
      <c r="B142" s="235"/>
      <c r="C142" s="28">
        <v>7</v>
      </c>
      <c r="D142" s="145">
        <v>300000</v>
      </c>
      <c r="E142" s="145">
        <v>0</v>
      </c>
      <c r="F142" s="102">
        <v>300000</v>
      </c>
      <c r="G142" s="131">
        <v>100000</v>
      </c>
      <c r="H142" s="102">
        <v>0</v>
      </c>
      <c r="I142" s="102">
        <v>230000000</v>
      </c>
      <c r="J142" s="102">
        <v>70000000</v>
      </c>
      <c r="K142" s="137">
        <f t="shared" si="7"/>
        <v>224077458.9679074</v>
      </c>
      <c r="L142" s="105">
        <v>1.7999999999999999E-2</v>
      </c>
      <c r="M142" s="38">
        <v>0</v>
      </c>
      <c r="N142" s="118">
        <f t="shared" si="10"/>
        <v>85560219.729013413</v>
      </c>
      <c r="O142" s="25">
        <v>1.7999999999999999E-2</v>
      </c>
      <c r="P142" s="226">
        <f t="shared" si="8"/>
        <v>85560219.729013413</v>
      </c>
      <c r="Q142" s="234">
        <f t="shared" si="9"/>
        <v>309637678.69692081</v>
      </c>
      <c r="R142" s="104">
        <f t="shared" si="11"/>
        <v>230000000</v>
      </c>
      <c r="S142" s="104">
        <f t="shared" si="12"/>
        <v>379637678.69692081</v>
      </c>
    </row>
    <row r="143" spans="1:20" x14ac:dyDescent="0.3">
      <c r="A143" s="18"/>
      <c r="B143" s="235"/>
      <c r="C143" s="28">
        <v>8</v>
      </c>
      <c r="D143" s="145">
        <v>300000</v>
      </c>
      <c r="E143" s="145">
        <v>0</v>
      </c>
      <c r="F143" s="102">
        <v>300000</v>
      </c>
      <c r="G143" s="131">
        <v>100000</v>
      </c>
      <c r="H143" s="102">
        <v>0</v>
      </c>
      <c r="I143" s="102">
        <v>230000000</v>
      </c>
      <c r="J143" s="102">
        <v>70000000</v>
      </c>
      <c r="K143" s="137">
        <f t="shared" si="7"/>
        <v>228518053.22932974</v>
      </c>
      <c r="L143" s="105">
        <v>1.7999999999999999E-2</v>
      </c>
      <c r="M143" s="38">
        <v>0</v>
      </c>
      <c r="N143" s="118">
        <f t="shared" si="10"/>
        <v>87405703.684135661</v>
      </c>
      <c r="O143" s="25">
        <v>1.7999999999999999E-2</v>
      </c>
      <c r="P143" s="226">
        <f t="shared" si="8"/>
        <v>87405703.684135661</v>
      </c>
      <c r="Q143" s="234">
        <f t="shared" si="9"/>
        <v>315923756.91346538</v>
      </c>
      <c r="R143" s="104">
        <f t="shared" si="11"/>
        <v>230000000</v>
      </c>
      <c r="S143" s="104">
        <f t="shared" si="12"/>
        <v>385923756.91346538</v>
      </c>
    </row>
    <row r="144" spans="1:20" x14ac:dyDescent="0.3">
      <c r="A144" s="18"/>
      <c r="B144" s="235"/>
      <c r="C144" s="28">
        <v>9</v>
      </c>
      <c r="D144" s="145">
        <v>300000</v>
      </c>
      <c r="E144" s="145">
        <v>0</v>
      </c>
      <c r="F144" s="102">
        <v>300000</v>
      </c>
      <c r="G144" s="131">
        <v>100000</v>
      </c>
      <c r="H144" s="102">
        <v>0</v>
      </c>
      <c r="I144" s="102">
        <v>230000000</v>
      </c>
      <c r="J144" s="102">
        <v>70000000</v>
      </c>
      <c r="K144" s="137">
        <f t="shared" si="7"/>
        <v>233038578.18745768</v>
      </c>
      <c r="L144" s="105">
        <v>1.7999999999999999E-2</v>
      </c>
      <c r="M144" s="38">
        <v>0</v>
      </c>
      <c r="N144" s="118">
        <f t="shared" si="10"/>
        <v>89284406.350450099</v>
      </c>
      <c r="O144" s="25">
        <v>1.7999999999999999E-2</v>
      </c>
      <c r="P144" s="226">
        <f t="shared" si="8"/>
        <v>89284406.350450099</v>
      </c>
      <c r="Q144" s="234">
        <f t="shared" si="9"/>
        <v>322322984.53790778</v>
      </c>
      <c r="R144" s="104">
        <f t="shared" si="11"/>
        <v>230000000</v>
      </c>
      <c r="S144" s="104">
        <f t="shared" si="12"/>
        <v>392322984.53790778</v>
      </c>
    </row>
    <row r="145" spans="1:19" x14ac:dyDescent="0.3">
      <c r="A145" s="18"/>
      <c r="B145" s="235"/>
      <c r="C145" s="28">
        <v>10</v>
      </c>
      <c r="D145" s="145">
        <v>300000</v>
      </c>
      <c r="E145" s="145">
        <v>0</v>
      </c>
      <c r="F145" s="102">
        <v>300000</v>
      </c>
      <c r="G145" s="131">
        <v>100000</v>
      </c>
      <c r="H145" s="102">
        <v>0</v>
      </c>
      <c r="I145" s="102">
        <v>230000000</v>
      </c>
      <c r="J145" s="102">
        <v>70000000</v>
      </c>
      <c r="K145" s="137">
        <f t="shared" si="7"/>
        <v>237640472.59483191</v>
      </c>
      <c r="L145" s="105">
        <v>1.7999999999999999E-2</v>
      </c>
      <c r="M145" s="38">
        <v>0</v>
      </c>
      <c r="N145" s="118">
        <f t="shared" si="10"/>
        <v>91196925.664758205</v>
      </c>
      <c r="O145" s="25">
        <v>1.7999999999999999E-2</v>
      </c>
      <c r="P145" s="226">
        <f t="shared" si="8"/>
        <v>91196925.664758205</v>
      </c>
      <c r="Q145" s="234">
        <f t="shared" si="9"/>
        <v>328837398.25959015</v>
      </c>
      <c r="R145" s="104">
        <f t="shared" si="11"/>
        <v>230000000</v>
      </c>
      <c r="S145" s="104">
        <f t="shared" si="12"/>
        <v>398837398.25959015</v>
      </c>
    </row>
    <row r="146" spans="1:19" ht="17.25" thickBot="1" x14ac:dyDescent="0.35">
      <c r="A146" s="18"/>
      <c r="B146" s="235"/>
      <c r="C146" s="30">
        <v>11</v>
      </c>
      <c r="D146" s="145">
        <v>300000</v>
      </c>
      <c r="E146" s="145">
        <v>0</v>
      </c>
      <c r="F146" s="102">
        <v>300000</v>
      </c>
      <c r="G146" s="131">
        <v>100000</v>
      </c>
      <c r="H146" s="102">
        <v>0</v>
      </c>
      <c r="I146" s="102">
        <v>230000000</v>
      </c>
      <c r="J146" s="102">
        <v>70000000</v>
      </c>
      <c r="K146" s="137">
        <f t="shared" si="7"/>
        <v>242325201.1015389</v>
      </c>
      <c r="L146" s="105">
        <v>1.7999999999999999E-2</v>
      </c>
      <c r="M146" s="38">
        <v>0</v>
      </c>
      <c r="N146" s="118">
        <f t="shared" si="10"/>
        <v>93143870.326723859</v>
      </c>
      <c r="O146" s="83">
        <v>1.7999999999999999E-2</v>
      </c>
      <c r="P146" s="226">
        <f t="shared" si="8"/>
        <v>93143870.326723859</v>
      </c>
      <c r="Q146" s="234">
        <f t="shared" si="9"/>
        <v>335469071.42826277</v>
      </c>
      <c r="R146" s="104">
        <f t="shared" si="11"/>
        <v>230000000</v>
      </c>
      <c r="S146" s="104">
        <f t="shared" si="12"/>
        <v>405469071.42826277</v>
      </c>
    </row>
    <row r="147" spans="1:19" s="111" customFormat="1" ht="17.25" thickBot="1" x14ac:dyDescent="0.35">
      <c r="A147" s="97"/>
      <c r="B147" s="235"/>
      <c r="C147" s="92">
        <v>12</v>
      </c>
      <c r="D147" s="145">
        <v>300000</v>
      </c>
      <c r="E147" s="146">
        <v>0</v>
      </c>
      <c r="F147" s="102">
        <v>300000</v>
      </c>
      <c r="G147" s="131">
        <v>100000</v>
      </c>
      <c r="H147" s="102">
        <v>0</v>
      </c>
      <c r="I147" s="102">
        <v>230000000</v>
      </c>
      <c r="J147" s="102">
        <v>70000000</v>
      </c>
      <c r="K147" s="138">
        <f t="shared" si="7"/>
        <v>247094254.72136658</v>
      </c>
      <c r="L147" s="93">
        <v>1.7999999999999999E-2</v>
      </c>
      <c r="M147" s="38">
        <v>0</v>
      </c>
      <c r="N147" s="118">
        <f t="shared" si="10"/>
        <v>95125859.992604882</v>
      </c>
      <c r="O147" s="94">
        <v>1.7999999999999999E-2</v>
      </c>
      <c r="P147" s="226">
        <f t="shared" si="8"/>
        <v>95125859.992604882</v>
      </c>
      <c r="Q147" s="234">
        <f t="shared" si="9"/>
        <v>342220114.7139715</v>
      </c>
      <c r="R147" s="104">
        <f t="shared" si="11"/>
        <v>230000000</v>
      </c>
      <c r="S147" s="104">
        <f t="shared" si="12"/>
        <v>412220114.7139715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3"/>
  <sheetViews>
    <sheetView tabSelected="1" topLeftCell="D4" zoomScale="85" zoomScaleNormal="85" workbookViewId="0">
      <selection activeCell="Q10" sqref="Q10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9.25" style="1" bestFit="1" customWidth="1"/>
    <col min="16" max="16" width="10.75" style="1" bestFit="1" customWidth="1"/>
    <col min="17" max="17" width="15" style="1" customWidth="1"/>
    <col min="18" max="19" width="11.75" style="1" bestFit="1" customWidth="1"/>
    <col min="20" max="20" width="12.875" style="1" bestFit="1" customWidth="1"/>
    <col min="21" max="21" width="26.625" style="1" bestFit="1" customWidth="1"/>
    <col min="22" max="16384" width="9" style="1"/>
  </cols>
  <sheetData>
    <row r="1" spans="1:20" x14ac:dyDescent="0.3">
      <c r="G1" s="251" t="s">
        <v>162</v>
      </c>
      <c r="H1" s="251"/>
    </row>
    <row r="2" spans="1:20" s="121" customFormat="1" x14ac:dyDescent="0.3">
      <c r="C2" s="121" t="s">
        <v>183</v>
      </c>
      <c r="D2" s="121" t="s">
        <v>0</v>
      </c>
      <c r="E2" s="121" t="s">
        <v>1</v>
      </c>
      <c r="F2" s="121" t="s">
        <v>165</v>
      </c>
      <c r="G2" s="121" t="s">
        <v>166</v>
      </c>
      <c r="H2" s="121" t="s">
        <v>161</v>
      </c>
      <c r="I2" s="121" t="s">
        <v>2</v>
      </c>
      <c r="J2" s="121" t="s">
        <v>185</v>
      </c>
      <c r="K2" s="121" t="s">
        <v>3</v>
      </c>
      <c r="L2" s="121" t="s">
        <v>186</v>
      </c>
      <c r="M2" s="121" t="s">
        <v>4</v>
      </c>
      <c r="N2" s="121" t="s">
        <v>5</v>
      </c>
      <c r="O2" s="121" t="s">
        <v>8</v>
      </c>
      <c r="P2" s="121" t="s">
        <v>6</v>
      </c>
      <c r="Q2" s="121" t="s">
        <v>187</v>
      </c>
      <c r="R2" s="121" t="s">
        <v>188</v>
      </c>
      <c r="S2" s="121" t="s">
        <v>9</v>
      </c>
      <c r="T2" s="121" t="s">
        <v>7</v>
      </c>
    </row>
    <row r="3" spans="1:20" s="163" customFormat="1" x14ac:dyDescent="0.3">
      <c r="A3" s="252">
        <v>2023</v>
      </c>
      <c r="B3" s="163" t="s">
        <v>72</v>
      </c>
      <c r="C3" s="164">
        <v>8340000</v>
      </c>
      <c r="D3" s="164">
        <v>0</v>
      </c>
      <c r="E3" s="164">
        <v>2500000</v>
      </c>
      <c r="F3" s="164"/>
      <c r="G3" s="164"/>
      <c r="H3" s="164"/>
      <c r="I3" s="164">
        <v>300000</v>
      </c>
      <c r="J3" s="164">
        <v>100000</v>
      </c>
      <c r="K3" s="164">
        <v>450000</v>
      </c>
      <c r="L3" s="164">
        <v>100000</v>
      </c>
      <c r="M3" s="164">
        <v>170000</v>
      </c>
      <c r="N3" s="164">
        <v>0</v>
      </c>
      <c r="O3" s="164">
        <v>100000</v>
      </c>
      <c r="P3" s="164">
        <v>0</v>
      </c>
      <c r="Q3" s="164">
        <v>3300000</v>
      </c>
      <c r="R3" s="164">
        <v>1300000</v>
      </c>
      <c r="S3" s="164">
        <f t="shared" ref="S3:S34" si="0">SUM(D3:R3)</f>
        <v>8320000</v>
      </c>
      <c r="T3" s="164">
        <f xml:space="preserve"> C3 - S3</f>
        <v>20000</v>
      </c>
    </row>
    <row r="4" spans="1:20" s="163" customFormat="1" x14ac:dyDescent="0.3">
      <c r="A4" s="252"/>
      <c r="B4" s="163" t="s">
        <v>73</v>
      </c>
      <c r="C4" s="164"/>
      <c r="D4" s="164">
        <v>0</v>
      </c>
      <c r="E4" s="164">
        <v>2500000</v>
      </c>
      <c r="F4" s="164"/>
      <c r="G4" s="164"/>
      <c r="H4" s="164"/>
      <c r="I4" s="164">
        <v>300000</v>
      </c>
      <c r="J4" s="164">
        <v>100000</v>
      </c>
      <c r="K4" s="164">
        <v>450000</v>
      </c>
      <c r="L4" s="164">
        <v>100000</v>
      </c>
      <c r="M4" s="164">
        <v>170000</v>
      </c>
      <c r="N4" s="164">
        <v>0</v>
      </c>
      <c r="O4" s="164">
        <v>100000</v>
      </c>
      <c r="P4" s="164">
        <v>0</v>
      </c>
      <c r="Q4" s="164">
        <v>3500000</v>
      </c>
      <c r="R4" s="164">
        <v>0</v>
      </c>
      <c r="S4" s="164">
        <f t="shared" si="0"/>
        <v>7220000</v>
      </c>
    </row>
    <row r="5" spans="1:20" s="165" customFormat="1" x14ac:dyDescent="0.3">
      <c r="A5" s="252"/>
      <c r="B5" s="165" t="s">
        <v>74</v>
      </c>
      <c r="C5" s="166"/>
      <c r="D5" s="166">
        <v>650000</v>
      </c>
      <c r="E5" s="166">
        <v>2500000</v>
      </c>
      <c r="F5" s="166"/>
      <c r="G5" s="166"/>
      <c r="H5" s="166"/>
      <c r="I5" s="166">
        <v>300000</v>
      </c>
      <c r="J5" s="166">
        <v>100000</v>
      </c>
      <c r="K5" s="166">
        <v>450000</v>
      </c>
      <c r="L5" s="166">
        <v>100000</v>
      </c>
      <c r="M5" s="166">
        <v>170000</v>
      </c>
      <c r="N5" s="166">
        <v>0</v>
      </c>
      <c r="O5" s="166">
        <v>100000</v>
      </c>
      <c r="P5" s="166">
        <v>0</v>
      </c>
      <c r="Q5" s="166">
        <v>2500000</v>
      </c>
      <c r="R5" s="166">
        <v>0</v>
      </c>
      <c r="S5" s="166">
        <f t="shared" si="0"/>
        <v>6870000</v>
      </c>
    </row>
    <row r="6" spans="1:20" s="163" customFormat="1" x14ac:dyDescent="0.3">
      <c r="A6" s="252"/>
      <c r="B6" s="163" t="s">
        <v>75</v>
      </c>
      <c r="C6" s="164"/>
      <c r="D6" s="164">
        <v>1885000</v>
      </c>
      <c r="E6" s="164">
        <v>500000</v>
      </c>
      <c r="F6" s="164"/>
      <c r="G6" s="164"/>
      <c r="H6" s="164"/>
      <c r="I6" s="164">
        <v>500000</v>
      </c>
      <c r="J6" s="164">
        <v>100000</v>
      </c>
      <c r="K6" s="164">
        <v>450000</v>
      </c>
      <c r="L6" s="164">
        <v>100000</v>
      </c>
      <c r="M6" s="164">
        <v>170000</v>
      </c>
      <c r="N6" s="164">
        <v>0</v>
      </c>
      <c r="O6" s="164">
        <v>100000</v>
      </c>
      <c r="P6" s="164">
        <v>0</v>
      </c>
      <c r="Q6" s="164">
        <v>2550000</v>
      </c>
      <c r="R6" s="164">
        <v>0</v>
      </c>
      <c r="S6" s="164">
        <f t="shared" si="0"/>
        <v>6355000</v>
      </c>
    </row>
    <row r="7" spans="1:20" s="163" customFormat="1" x14ac:dyDescent="0.3">
      <c r="A7" s="252"/>
      <c r="B7" s="163" t="s">
        <v>76</v>
      </c>
      <c r="C7" s="164"/>
      <c r="D7" s="164">
        <v>1000000</v>
      </c>
      <c r="E7" s="164">
        <v>100000</v>
      </c>
      <c r="F7" s="164">
        <v>420000</v>
      </c>
      <c r="G7" s="164">
        <v>100000</v>
      </c>
      <c r="H7" s="164">
        <v>400000</v>
      </c>
      <c r="I7" s="164">
        <v>500000</v>
      </c>
      <c r="J7" s="164">
        <v>100000</v>
      </c>
      <c r="K7" s="164">
        <v>630000</v>
      </c>
      <c r="L7" s="164">
        <v>100000</v>
      </c>
      <c r="M7" s="164">
        <v>170000</v>
      </c>
      <c r="N7" s="164">
        <v>0</v>
      </c>
      <c r="O7" s="164">
        <v>100000</v>
      </c>
      <c r="P7" s="164">
        <v>0</v>
      </c>
      <c r="Q7" s="164">
        <v>2800000</v>
      </c>
      <c r="R7" s="164">
        <v>400000</v>
      </c>
      <c r="S7" s="164">
        <f t="shared" si="0"/>
        <v>6820000</v>
      </c>
    </row>
    <row r="8" spans="1:20" s="163" customFormat="1" x14ac:dyDescent="0.3">
      <c r="A8" s="252"/>
      <c r="B8" s="163" t="s">
        <v>77</v>
      </c>
      <c r="C8" s="164"/>
      <c r="D8" s="164">
        <v>1000000</v>
      </c>
      <c r="E8" s="164">
        <v>1000000</v>
      </c>
      <c r="F8" s="164">
        <v>420000</v>
      </c>
      <c r="G8" s="164">
        <v>750000</v>
      </c>
      <c r="H8" s="164">
        <v>500000</v>
      </c>
      <c r="I8" s="164">
        <v>500000</v>
      </c>
      <c r="J8" s="164">
        <v>100000</v>
      </c>
      <c r="K8" s="164">
        <v>630000</v>
      </c>
      <c r="L8" s="164">
        <v>100000</v>
      </c>
      <c r="M8" s="164">
        <v>170000</v>
      </c>
      <c r="N8" s="164">
        <v>0</v>
      </c>
      <c r="O8" s="164">
        <v>100000</v>
      </c>
      <c r="P8" s="164">
        <v>0</v>
      </c>
      <c r="Q8" s="164">
        <v>2900000</v>
      </c>
      <c r="R8" s="164">
        <v>0</v>
      </c>
      <c r="S8" s="164">
        <f t="shared" si="0"/>
        <v>8170000</v>
      </c>
    </row>
    <row r="9" spans="1:20" s="163" customFormat="1" x14ac:dyDescent="0.3">
      <c r="A9" s="252"/>
      <c r="B9" s="163" t="s">
        <v>78</v>
      </c>
      <c r="C9" s="164"/>
      <c r="D9" s="164">
        <v>1000000</v>
      </c>
      <c r="E9" s="164">
        <v>1000000</v>
      </c>
      <c r="F9" s="164">
        <v>420000</v>
      </c>
      <c r="G9" s="164">
        <v>750000</v>
      </c>
      <c r="H9" s="164">
        <v>500000</v>
      </c>
      <c r="I9" s="164">
        <v>500000</v>
      </c>
      <c r="J9" s="164">
        <v>100000</v>
      </c>
      <c r="K9" s="164">
        <v>630000</v>
      </c>
      <c r="L9" s="164">
        <v>100000</v>
      </c>
      <c r="M9" s="164">
        <v>170000</v>
      </c>
      <c r="N9" s="164">
        <v>0</v>
      </c>
      <c r="O9" s="164">
        <v>100000</v>
      </c>
      <c r="P9" s="164">
        <v>0</v>
      </c>
      <c r="Q9" s="164">
        <v>2000000</v>
      </c>
      <c r="R9" s="164">
        <v>0</v>
      </c>
      <c r="S9" s="164">
        <f t="shared" si="0"/>
        <v>7270000</v>
      </c>
    </row>
    <row r="10" spans="1:20" s="163" customFormat="1" x14ac:dyDescent="0.3">
      <c r="A10" s="252"/>
      <c r="B10" s="163" t="s">
        <v>79</v>
      </c>
      <c r="C10" s="164"/>
      <c r="D10" s="164">
        <v>1000000</v>
      </c>
      <c r="E10" s="164">
        <v>1000000</v>
      </c>
      <c r="F10" s="164">
        <v>420000</v>
      </c>
      <c r="G10" s="164">
        <v>750000</v>
      </c>
      <c r="H10" s="164">
        <v>500000</v>
      </c>
      <c r="I10" s="164">
        <v>500000</v>
      </c>
      <c r="J10" s="164">
        <v>100000</v>
      </c>
      <c r="K10" s="164">
        <v>630000</v>
      </c>
      <c r="L10" s="164">
        <v>100000</v>
      </c>
      <c r="M10" s="164">
        <v>170000</v>
      </c>
      <c r="N10" s="164">
        <v>0</v>
      </c>
      <c r="O10" s="164">
        <v>100000</v>
      </c>
      <c r="P10" s="164">
        <v>0</v>
      </c>
      <c r="Q10" s="164">
        <v>2000000</v>
      </c>
      <c r="R10" s="164">
        <v>0</v>
      </c>
      <c r="S10" s="164">
        <f t="shared" si="0"/>
        <v>7270000</v>
      </c>
    </row>
    <row r="11" spans="1:20" s="163" customFormat="1" x14ac:dyDescent="0.3">
      <c r="A11" s="252"/>
      <c r="B11" s="163" t="s">
        <v>80</v>
      </c>
      <c r="C11" s="164"/>
      <c r="D11" s="164">
        <v>1000000</v>
      </c>
      <c r="E11" s="164">
        <v>1000000</v>
      </c>
      <c r="F11" s="164">
        <v>420000</v>
      </c>
      <c r="G11" s="164">
        <v>400000</v>
      </c>
      <c r="H11" s="164">
        <v>100000</v>
      </c>
      <c r="I11" s="164">
        <v>400000</v>
      </c>
      <c r="J11" s="164">
        <v>100000</v>
      </c>
      <c r="K11" s="164">
        <v>630000</v>
      </c>
      <c r="L11" s="164">
        <v>100000</v>
      </c>
      <c r="M11" s="164">
        <v>150000</v>
      </c>
      <c r="N11" s="164">
        <v>0</v>
      </c>
      <c r="O11" s="164">
        <v>100000</v>
      </c>
      <c r="P11" s="164">
        <v>0</v>
      </c>
      <c r="Q11" s="164">
        <v>3000000</v>
      </c>
      <c r="R11" s="164">
        <v>3580000</v>
      </c>
      <c r="S11" s="164">
        <f t="shared" si="0"/>
        <v>10980000</v>
      </c>
    </row>
    <row r="12" spans="1:20" s="163" customFormat="1" x14ac:dyDescent="0.3">
      <c r="A12" s="252"/>
      <c r="B12" s="163" t="s">
        <v>81</v>
      </c>
      <c r="C12" s="164"/>
      <c r="D12" s="164">
        <v>0</v>
      </c>
      <c r="E12" s="164">
        <v>7000000</v>
      </c>
      <c r="F12" s="164">
        <v>420000</v>
      </c>
      <c r="G12" s="164">
        <v>400000</v>
      </c>
      <c r="H12" s="164">
        <v>100000</v>
      </c>
      <c r="I12" s="164">
        <v>400000</v>
      </c>
      <c r="J12" s="164">
        <v>100000</v>
      </c>
      <c r="K12" s="164">
        <v>630000</v>
      </c>
      <c r="L12" s="164">
        <v>100000</v>
      </c>
      <c r="M12" s="164">
        <v>1000000</v>
      </c>
      <c r="N12" s="164">
        <v>0</v>
      </c>
      <c r="O12" s="164">
        <v>100000</v>
      </c>
      <c r="P12" s="164">
        <v>0</v>
      </c>
      <c r="Q12" s="164">
        <v>3000000</v>
      </c>
      <c r="R12" s="164">
        <v>580000</v>
      </c>
      <c r="S12" s="164">
        <f t="shared" si="0"/>
        <v>13830000</v>
      </c>
      <c r="T12" s="164">
        <v>11500000</v>
      </c>
    </row>
    <row r="13" spans="1:20" s="163" customFormat="1" x14ac:dyDescent="0.3">
      <c r="A13" s="252"/>
      <c r="B13" s="163" t="s">
        <v>82</v>
      </c>
      <c r="C13" s="164">
        <f xml:space="preserve"> T12 + 7150000</f>
        <v>18650000</v>
      </c>
      <c r="D13" s="164">
        <v>0</v>
      </c>
      <c r="E13" s="164">
        <v>4000000</v>
      </c>
      <c r="F13" s="164">
        <v>420000</v>
      </c>
      <c r="G13" s="164">
        <v>300000</v>
      </c>
      <c r="H13" s="164">
        <v>100000</v>
      </c>
      <c r="I13" s="164">
        <v>200000</v>
      </c>
      <c r="J13" s="164">
        <v>100000</v>
      </c>
      <c r="K13" s="164">
        <v>630000</v>
      </c>
      <c r="L13" s="164">
        <v>100000</v>
      </c>
      <c r="M13" s="164">
        <v>1000000</v>
      </c>
      <c r="N13" s="164">
        <v>0</v>
      </c>
      <c r="O13" s="164">
        <v>100000</v>
      </c>
      <c r="P13" s="164">
        <v>750000</v>
      </c>
      <c r="Q13" s="164">
        <v>3000000</v>
      </c>
      <c r="R13" s="164">
        <f xml:space="preserve"> 580000 + 5400000 +700000</f>
        <v>6680000</v>
      </c>
      <c r="S13" s="164">
        <f t="shared" si="0"/>
        <v>17380000</v>
      </c>
      <c r="T13" s="164">
        <f t="shared" ref="T13:T44" si="1" xml:space="preserve"> C13 - S13</f>
        <v>1270000</v>
      </c>
    </row>
    <row r="14" spans="1:20" s="197" customFormat="1" ht="17.25" thickBot="1" x14ac:dyDescent="0.35">
      <c r="A14" s="252"/>
      <c r="B14" s="197" t="s">
        <v>83</v>
      </c>
      <c r="C14" s="198">
        <f xml:space="preserve"> T13 + 7150000</f>
        <v>8420000</v>
      </c>
      <c r="D14" s="198">
        <v>0</v>
      </c>
      <c r="E14" s="198">
        <v>1400000</v>
      </c>
      <c r="F14" s="198">
        <v>420000</v>
      </c>
      <c r="G14" s="198">
        <v>0</v>
      </c>
      <c r="H14" s="198">
        <v>100000</v>
      </c>
      <c r="I14" s="198">
        <v>200000</v>
      </c>
      <c r="J14" s="198">
        <v>100000</v>
      </c>
      <c r="K14" s="198">
        <v>630000</v>
      </c>
      <c r="L14" s="198">
        <v>100000</v>
      </c>
      <c r="M14" s="198">
        <v>600000</v>
      </c>
      <c r="N14" s="198">
        <v>0</v>
      </c>
      <c r="O14" s="198">
        <v>100000</v>
      </c>
      <c r="P14" s="198">
        <v>300000</v>
      </c>
      <c r="Q14" s="198">
        <v>3000000</v>
      </c>
      <c r="R14" s="198">
        <v>1580000</v>
      </c>
      <c r="S14" s="198">
        <f t="shared" si="0"/>
        <v>8530000</v>
      </c>
      <c r="T14" s="198">
        <f xml:space="preserve"> C14 - S14 +1000000</f>
        <v>890000</v>
      </c>
    </row>
    <row r="15" spans="1:20" s="199" customFormat="1" x14ac:dyDescent="0.3">
      <c r="A15" s="252">
        <v>2024</v>
      </c>
      <c r="B15" s="199" t="s">
        <v>72</v>
      </c>
      <c r="C15" s="200">
        <f xml:space="preserve"> T14 + 7150000 +340000</f>
        <v>8380000</v>
      </c>
      <c r="D15" s="200">
        <v>0</v>
      </c>
      <c r="E15" s="200">
        <v>0</v>
      </c>
      <c r="F15" s="200">
        <v>420000</v>
      </c>
      <c r="G15" s="200">
        <v>300000</v>
      </c>
      <c r="H15" s="200">
        <v>100000</v>
      </c>
      <c r="I15" s="200">
        <v>200000</v>
      </c>
      <c r="J15" s="200">
        <v>100000</v>
      </c>
      <c r="K15" s="200">
        <v>630000</v>
      </c>
      <c r="L15" s="200">
        <v>100000</v>
      </c>
      <c r="M15" s="200">
        <v>230000</v>
      </c>
      <c r="N15" s="200">
        <v>0</v>
      </c>
      <c r="O15" s="200">
        <v>100000</v>
      </c>
      <c r="P15" s="200">
        <v>1500000</v>
      </c>
      <c r="Q15" s="200">
        <v>3100000</v>
      </c>
      <c r="R15" s="200">
        <v>890000</v>
      </c>
      <c r="S15" s="200">
        <f t="shared" si="0"/>
        <v>7670000</v>
      </c>
      <c r="T15" s="200">
        <f t="shared" si="1"/>
        <v>710000</v>
      </c>
    </row>
    <row r="16" spans="1:20" s="163" customFormat="1" x14ac:dyDescent="0.3">
      <c r="A16" s="252"/>
      <c r="B16" s="163" t="s">
        <v>73</v>
      </c>
      <c r="C16" s="164">
        <f xml:space="preserve"> T15 + 7370000 + 1800000 + 1500000</f>
        <v>11380000</v>
      </c>
      <c r="D16" s="164">
        <v>0</v>
      </c>
      <c r="E16" s="164">
        <v>0</v>
      </c>
      <c r="F16" s="164">
        <v>420000</v>
      </c>
      <c r="G16" s="200">
        <v>0</v>
      </c>
      <c r="H16" s="164">
        <v>100000</v>
      </c>
      <c r="I16" s="164">
        <v>200000</v>
      </c>
      <c r="J16" s="164">
        <v>100000</v>
      </c>
      <c r="K16" s="164">
        <v>630000</v>
      </c>
      <c r="L16" s="164">
        <v>100000</v>
      </c>
      <c r="M16" s="164">
        <v>150000</v>
      </c>
      <c r="N16" s="164">
        <v>0</v>
      </c>
      <c r="O16" s="164">
        <v>100000</v>
      </c>
      <c r="P16" s="164">
        <v>2000000</v>
      </c>
      <c r="Q16" s="164">
        <v>3000000</v>
      </c>
      <c r="R16" s="164">
        <v>0</v>
      </c>
      <c r="S16" s="164">
        <f t="shared" si="0"/>
        <v>6800000</v>
      </c>
      <c r="T16" s="164">
        <f t="shared" si="1"/>
        <v>4580000</v>
      </c>
    </row>
    <row r="17" spans="1:21" s="163" customFormat="1" x14ac:dyDescent="0.3">
      <c r="A17" s="252"/>
      <c r="B17" s="163" t="s">
        <v>74</v>
      </c>
      <c r="C17" s="164">
        <f xml:space="preserve"> T16 + 7370000</f>
        <v>11950000</v>
      </c>
      <c r="D17" s="164">
        <v>0</v>
      </c>
      <c r="E17" s="164">
        <v>350000</v>
      </c>
      <c r="F17" s="164">
        <v>420000</v>
      </c>
      <c r="G17" s="200">
        <v>0</v>
      </c>
      <c r="H17" s="164">
        <v>100000</v>
      </c>
      <c r="I17" s="164">
        <v>200000</v>
      </c>
      <c r="J17" s="164">
        <v>100000</v>
      </c>
      <c r="K17" s="164">
        <v>630000</v>
      </c>
      <c r="L17" s="164">
        <v>100000</v>
      </c>
      <c r="M17" s="164">
        <v>190000</v>
      </c>
      <c r="N17" s="164">
        <v>0</v>
      </c>
      <c r="O17" s="164">
        <v>100000</v>
      </c>
      <c r="P17" s="164">
        <v>0</v>
      </c>
      <c r="Q17" s="164">
        <v>2000000</v>
      </c>
      <c r="R17" s="164">
        <f xml:space="preserve"> 5000000</f>
        <v>5000000</v>
      </c>
      <c r="S17" s="164">
        <f t="shared" si="0"/>
        <v>9190000</v>
      </c>
      <c r="T17" s="164">
        <f t="shared" si="1"/>
        <v>2760000</v>
      </c>
    </row>
    <row r="18" spans="1:21" s="22" customFormat="1" ht="17.25" customHeight="1" x14ac:dyDescent="0.3">
      <c r="A18" s="252"/>
      <c r="B18" s="22" t="s">
        <v>75</v>
      </c>
      <c r="C18" s="149">
        <f xml:space="preserve"> T17 + 7370000</f>
        <v>10130000</v>
      </c>
      <c r="D18" s="149">
        <v>1430000</v>
      </c>
      <c r="E18" s="149">
        <v>0</v>
      </c>
      <c r="F18" s="149">
        <v>420000</v>
      </c>
      <c r="G18" s="290">
        <v>0</v>
      </c>
      <c r="H18" s="149">
        <v>100000</v>
      </c>
      <c r="I18" s="149">
        <v>200000</v>
      </c>
      <c r="J18" s="149">
        <v>100000</v>
      </c>
      <c r="K18" s="149">
        <v>630000</v>
      </c>
      <c r="L18" s="149">
        <v>100000</v>
      </c>
      <c r="M18" s="149">
        <v>190000</v>
      </c>
      <c r="N18" s="149">
        <v>0</v>
      </c>
      <c r="O18" s="149">
        <v>100000</v>
      </c>
      <c r="P18" s="149">
        <v>400000</v>
      </c>
      <c r="Q18" s="149">
        <v>4500000</v>
      </c>
      <c r="R18" s="149">
        <v>0</v>
      </c>
      <c r="S18" s="149">
        <f t="shared" si="0"/>
        <v>8170000</v>
      </c>
      <c r="T18" s="149">
        <f t="shared" si="1"/>
        <v>1960000</v>
      </c>
    </row>
    <row r="19" spans="1:21" s="201" customFormat="1" x14ac:dyDescent="0.3">
      <c r="A19" s="252"/>
      <c r="B19" s="201" t="s">
        <v>76</v>
      </c>
      <c r="C19" s="202">
        <f xml:space="preserve"> T18 + 7150000 +4000000</f>
        <v>13110000</v>
      </c>
      <c r="D19" s="202">
        <v>3000000</v>
      </c>
      <c r="E19" s="202">
        <v>0</v>
      </c>
      <c r="F19" s="202">
        <v>420000</v>
      </c>
      <c r="G19" s="203">
        <v>0</v>
      </c>
      <c r="H19" s="202">
        <v>100000</v>
      </c>
      <c r="I19" s="202">
        <v>200000</v>
      </c>
      <c r="J19" s="202">
        <v>100000</v>
      </c>
      <c r="K19" s="202">
        <v>630000</v>
      </c>
      <c r="L19" s="202">
        <v>100000</v>
      </c>
      <c r="M19" s="164">
        <v>190000</v>
      </c>
      <c r="N19" s="202">
        <v>0</v>
      </c>
      <c r="O19" s="202">
        <v>100000</v>
      </c>
      <c r="P19" s="202">
        <v>0</v>
      </c>
      <c r="Q19" s="2">
        <v>2100000</v>
      </c>
      <c r="R19" s="202">
        <v>6100000</v>
      </c>
      <c r="S19" s="202">
        <f t="shared" si="0"/>
        <v>13040000</v>
      </c>
      <c r="T19" s="202">
        <f t="shared" si="1"/>
        <v>70000</v>
      </c>
      <c r="U19" s="201" t="s">
        <v>190</v>
      </c>
    </row>
    <row r="20" spans="1:21" x14ac:dyDescent="0.3">
      <c r="A20" s="252"/>
      <c r="B20" s="1" t="s">
        <v>77</v>
      </c>
      <c r="C20" s="167">
        <f t="shared" ref="C20:C26" si="2" xml:space="preserve"> T19 + 7370000</f>
        <v>7440000</v>
      </c>
      <c r="D20" s="168">
        <v>0</v>
      </c>
      <c r="E20" s="168">
        <v>0</v>
      </c>
      <c r="F20" s="2">
        <v>420000</v>
      </c>
      <c r="G20" s="176">
        <v>0</v>
      </c>
      <c r="H20" s="169">
        <v>100000</v>
      </c>
      <c r="I20" s="2">
        <v>200000</v>
      </c>
      <c r="J20" s="2">
        <v>100000</v>
      </c>
      <c r="K20" s="2">
        <v>630000</v>
      </c>
      <c r="L20" s="2">
        <v>100000</v>
      </c>
      <c r="M20" s="170">
        <v>190000</v>
      </c>
      <c r="N20" s="2">
        <v>0</v>
      </c>
      <c r="O20" s="2">
        <v>100000</v>
      </c>
      <c r="P20" s="2">
        <v>400000</v>
      </c>
      <c r="Q20" s="2">
        <v>1400000</v>
      </c>
      <c r="R20" s="171">
        <v>400000</v>
      </c>
      <c r="S20" s="2">
        <f>SUM(D20:R20)</f>
        <v>4040000</v>
      </c>
      <c r="T20" s="2">
        <f t="shared" si="1"/>
        <v>3400000</v>
      </c>
    </row>
    <row r="21" spans="1:21" s="31" customFormat="1" x14ac:dyDescent="0.3">
      <c r="A21" s="252"/>
      <c r="B21" s="31" t="s">
        <v>78</v>
      </c>
      <c r="C21" s="167">
        <f t="shared" si="2"/>
        <v>10770000</v>
      </c>
      <c r="D21" s="168">
        <v>1430000</v>
      </c>
      <c r="E21" s="168">
        <v>0</v>
      </c>
      <c r="F21" s="167">
        <v>420000</v>
      </c>
      <c r="G21" s="176">
        <v>0</v>
      </c>
      <c r="H21" s="167">
        <v>100000</v>
      </c>
      <c r="I21" s="167">
        <v>200000</v>
      </c>
      <c r="J21" s="167">
        <v>100000</v>
      </c>
      <c r="K21" s="167">
        <v>630000</v>
      </c>
      <c r="L21" s="167">
        <v>100000</v>
      </c>
      <c r="M21" s="164">
        <v>190000</v>
      </c>
      <c r="N21" s="167">
        <v>0</v>
      </c>
      <c r="O21" s="167">
        <v>100000</v>
      </c>
      <c r="P21" s="2">
        <v>2000000</v>
      </c>
      <c r="Q21" s="2">
        <v>2000000</v>
      </c>
      <c r="R21" s="171">
        <v>400000</v>
      </c>
      <c r="S21" s="167">
        <f t="shared" si="0"/>
        <v>7670000</v>
      </c>
      <c r="T21" s="167">
        <f t="shared" si="1"/>
        <v>3100000</v>
      </c>
    </row>
    <row r="22" spans="1:21" x14ac:dyDescent="0.3">
      <c r="A22" s="252"/>
      <c r="B22" s="1" t="s">
        <v>79</v>
      </c>
      <c r="C22" s="167">
        <f t="shared" si="2"/>
        <v>10470000</v>
      </c>
      <c r="D22" s="168">
        <v>0</v>
      </c>
      <c r="E22" s="168">
        <v>0</v>
      </c>
      <c r="F22" s="2">
        <v>420000</v>
      </c>
      <c r="G22" s="176">
        <v>0</v>
      </c>
      <c r="H22" s="169">
        <v>100000</v>
      </c>
      <c r="I22" s="2">
        <v>200000</v>
      </c>
      <c r="J22" s="2">
        <v>100000</v>
      </c>
      <c r="K22" s="2">
        <v>630000</v>
      </c>
      <c r="L22" s="2">
        <v>100000</v>
      </c>
      <c r="M22" s="170">
        <v>190000</v>
      </c>
      <c r="N22" s="2">
        <v>0</v>
      </c>
      <c r="O22" s="2">
        <v>100000</v>
      </c>
      <c r="P22" s="2">
        <v>400000</v>
      </c>
      <c r="Q22" s="2">
        <v>1400000</v>
      </c>
      <c r="R22" s="171">
        <v>400000</v>
      </c>
      <c r="S22" s="2">
        <f t="shared" si="0"/>
        <v>4040000</v>
      </c>
      <c r="T22" s="2">
        <f t="shared" si="1"/>
        <v>6430000</v>
      </c>
    </row>
    <row r="23" spans="1:21" x14ac:dyDescent="0.3">
      <c r="A23" s="252"/>
      <c r="B23" s="1" t="s">
        <v>80</v>
      </c>
      <c r="C23" s="167">
        <f t="shared" si="2"/>
        <v>13800000</v>
      </c>
      <c r="D23" s="168">
        <v>0</v>
      </c>
      <c r="E23" s="168">
        <v>0</v>
      </c>
      <c r="F23" s="2">
        <v>420000</v>
      </c>
      <c r="G23" s="176">
        <v>0</v>
      </c>
      <c r="H23" s="169">
        <v>100000</v>
      </c>
      <c r="I23" s="2">
        <v>200000</v>
      </c>
      <c r="J23" s="2">
        <v>100000</v>
      </c>
      <c r="K23" s="2">
        <v>630000</v>
      </c>
      <c r="L23" s="2">
        <v>100000</v>
      </c>
      <c r="M23" s="164">
        <v>190000</v>
      </c>
      <c r="N23" s="2">
        <v>0</v>
      </c>
      <c r="O23" s="2">
        <v>100000</v>
      </c>
      <c r="P23" s="2">
        <v>0</v>
      </c>
      <c r="Q23" s="2">
        <v>2000000</v>
      </c>
      <c r="R23" s="2">
        <v>800000</v>
      </c>
      <c r="S23" s="2">
        <f t="shared" si="0"/>
        <v>4640000</v>
      </c>
      <c r="T23" s="2">
        <f t="shared" si="1"/>
        <v>9160000</v>
      </c>
    </row>
    <row r="24" spans="1:21" x14ac:dyDescent="0.3">
      <c r="A24" s="252"/>
      <c r="B24" s="1" t="s">
        <v>81</v>
      </c>
      <c r="C24" s="167">
        <f t="shared" si="2"/>
        <v>16530000</v>
      </c>
      <c r="D24" s="168">
        <v>1430000</v>
      </c>
      <c r="E24" s="168">
        <v>0</v>
      </c>
      <c r="F24" s="2">
        <v>420000</v>
      </c>
      <c r="G24" s="176">
        <v>0</v>
      </c>
      <c r="H24" s="169">
        <v>100000</v>
      </c>
      <c r="I24" s="2">
        <v>200000</v>
      </c>
      <c r="J24" s="2">
        <v>100000</v>
      </c>
      <c r="K24" s="2">
        <v>630000</v>
      </c>
      <c r="L24" s="2">
        <v>100000</v>
      </c>
      <c r="M24" s="170">
        <v>190000</v>
      </c>
      <c r="N24" s="2">
        <v>0</v>
      </c>
      <c r="O24" s="2">
        <v>100000</v>
      </c>
      <c r="P24" s="2">
        <v>400000</v>
      </c>
      <c r="Q24" s="2">
        <v>1400000</v>
      </c>
      <c r="R24" s="178">
        <v>5400000</v>
      </c>
      <c r="S24" s="2">
        <f>SUM(D24:R24)</f>
        <v>10470000</v>
      </c>
      <c r="T24" s="2">
        <f t="shared" si="1"/>
        <v>6060000</v>
      </c>
    </row>
    <row r="25" spans="1:21" x14ac:dyDescent="0.3">
      <c r="A25" s="252"/>
      <c r="B25" s="1" t="s">
        <v>82</v>
      </c>
      <c r="C25" s="167">
        <f t="shared" si="2"/>
        <v>13430000</v>
      </c>
      <c r="D25" s="168">
        <v>0</v>
      </c>
      <c r="E25" s="168">
        <v>0</v>
      </c>
      <c r="F25" s="2">
        <v>420000</v>
      </c>
      <c r="G25" s="176">
        <v>0</v>
      </c>
      <c r="H25" s="169">
        <v>100000</v>
      </c>
      <c r="I25" s="2">
        <v>200000</v>
      </c>
      <c r="J25" s="2">
        <v>100000</v>
      </c>
      <c r="K25" s="2">
        <v>630000</v>
      </c>
      <c r="L25" s="2">
        <v>100000</v>
      </c>
      <c r="M25" s="164">
        <v>300000</v>
      </c>
      <c r="N25" s="2">
        <v>0</v>
      </c>
      <c r="O25" s="2">
        <v>100000</v>
      </c>
      <c r="P25" s="2">
        <v>0</v>
      </c>
      <c r="Q25" s="2">
        <v>2000000</v>
      </c>
      <c r="R25" s="171">
        <v>400000</v>
      </c>
      <c r="S25" s="2">
        <f t="shared" si="0"/>
        <v>4350000</v>
      </c>
      <c r="T25" s="2">
        <f t="shared" si="1"/>
        <v>9080000</v>
      </c>
    </row>
    <row r="26" spans="1:21" s="204" customFormat="1" ht="17.25" thickBot="1" x14ac:dyDescent="0.35">
      <c r="A26" s="252"/>
      <c r="B26" s="204" t="s">
        <v>83</v>
      </c>
      <c r="C26" s="205">
        <f t="shared" si="2"/>
        <v>16450000</v>
      </c>
      <c r="D26" s="205">
        <v>0</v>
      </c>
      <c r="E26" s="168">
        <v>0</v>
      </c>
      <c r="F26" s="205">
        <v>420000</v>
      </c>
      <c r="G26" s="206">
        <v>0</v>
      </c>
      <c r="H26" s="205">
        <v>100000</v>
      </c>
      <c r="I26" s="205">
        <v>200000</v>
      </c>
      <c r="J26" s="205">
        <v>100000</v>
      </c>
      <c r="K26" s="205">
        <v>630000</v>
      </c>
      <c r="L26" s="205">
        <v>100000</v>
      </c>
      <c r="M26" s="164">
        <v>300000</v>
      </c>
      <c r="N26" s="205">
        <v>0</v>
      </c>
      <c r="O26" s="205">
        <v>100000</v>
      </c>
      <c r="P26" s="205">
        <v>500000</v>
      </c>
      <c r="Q26" s="207">
        <v>1400000</v>
      </c>
      <c r="R26" s="171">
        <v>400000</v>
      </c>
      <c r="S26" s="205">
        <f t="shared" si="0"/>
        <v>4250000</v>
      </c>
      <c r="T26" s="205">
        <f t="shared" si="1"/>
        <v>12200000</v>
      </c>
    </row>
    <row r="27" spans="1:21" s="68" customFormat="1" x14ac:dyDescent="0.3">
      <c r="A27" s="252">
        <v>2025</v>
      </c>
      <c r="B27" s="68" t="s">
        <v>72</v>
      </c>
      <c r="C27" s="175">
        <f xml:space="preserve"> T26 + 7590000</f>
        <v>19790000</v>
      </c>
      <c r="D27" s="168">
        <v>1430000</v>
      </c>
      <c r="E27" s="168">
        <v>300000</v>
      </c>
      <c r="F27" s="178">
        <v>420000</v>
      </c>
      <c r="G27" s="176">
        <v>300000</v>
      </c>
      <c r="H27" s="177">
        <v>100000</v>
      </c>
      <c r="I27" s="178">
        <v>200000</v>
      </c>
      <c r="J27" s="178">
        <v>100000</v>
      </c>
      <c r="K27" s="178">
        <v>630000</v>
      </c>
      <c r="L27" s="178">
        <v>100000</v>
      </c>
      <c r="M27" s="164">
        <v>300000</v>
      </c>
      <c r="N27" s="178">
        <v>0</v>
      </c>
      <c r="O27" s="2">
        <v>100000</v>
      </c>
      <c r="P27" s="178">
        <v>0</v>
      </c>
      <c r="Q27" s="2">
        <v>2400000</v>
      </c>
      <c r="R27" s="171">
        <v>400000</v>
      </c>
      <c r="S27" s="178">
        <f>SUM(D27:R27)</f>
        <v>6780000</v>
      </c>
      <c r="T27" s="178">
        <f t="shared" si="1"/>
        <v>13010000</v>
      </c>
    </row>
    <row r="28" spans="1:21" x14ac:dyDescent="0.3">
      <c r="A28" s="252"/>
      <c r="B28" s="1" t="s">
        <v>73</v>
      </c>
      <c r="C28" s="167">
        <f xml:space="preserve"> T27 + 7590000</f>
        <v>20600000</v>
      </c>
      <c r="D28" s="168">
        <v>0</v>
      </c>
      <c r="E28" s="168">
        <v>300000</v>
      </c>
      <c r="F28" s="2">
        <v>420000</v>
      </c>
      <c r="G28" s="176">
        <v>300000</v>
      </c>
      <c r="H28" s="169">
        <v>100000</v>
      </c>
      <c r="I28" s="2">
        <v>200000</v>
      </c>
      <c r="J28" s="2">
        <v>100000</v>
      </c>
      <c r="K28" s="2">
        <v>800000</v>
      </c>
      <c r="L28" s="2">
        <v>150000</v>
      </c>
      <c r="M28" s="164">
        <v>300000</v>
      </c>
      <c r="N28" s="2">
        <v>0</v>
      </c>
      <c r="O28" s="2">
        <v>100000</v>
      </c>
      <c r="P28" s="2">
        <v>1000000</v>
      </c>
      <c r="Q28" s="2">
        <v>2400000</v>
      </c>
      <c r="R28" s="2">
        <v>1000000</v>
      </c>
      <c r="S28" s="2">
        <f t="shared" si="0"/>
        <v>7170000</v>
      </c>
      <c r="T28" s="2">
        <f t="shared" si="1"/>
        <v>13430000</v>
      </c>
    </row>
    <row r="29" spans="1:21" x14ac:dyDescent="0.3">
      <c r="A29" s="252"/>
      <c r="B29" s="1" t="s">
        <v>74</v>
      </c>
      <c r="C29" s="175">
        <f t="shared" ref="C29:C38" si="3" xml:space="preserve"> T28 + 7590000</f>
        <v>21020000</v>
      </c>
      <c r="D29" s="168">
        <v>0</v>
      </c>
      <c r="E29" s="168">
        <v>300000</v>
      </c>
      <c r="F29" s="2">
        <v>420000</v>
      </c>
      <c r="G29" s="176">
        <v>300000</v>
      </c>
      <c r="H29" s="169">
        <v>100000</v>
      </c>
      <c r="I29" s="2">
        <v>200000</v>
      </c>
      <c r="J29" s="2">
        <v>100000</v>
      </c>
      <c r="K29" s="2">
        <v>800000</v>
      </c>
      <c r="L29" s="2">
        <v>150000</v>
      </c>
      <c r="M29" s="164">
        <v>300000</v>
      </c>
      <c r="N29" s="2">
        <v>0</v>
      </c>
      <c r="O29" s="2">
        <v>100000</v>
      </c>
      <c r="P29" s="168">
        <v>0</v>
      </c>
      <c r="Q29" s="2">
        <v>2400000</v>
      </c>
      <c r="R29" s="171">
        <v>400000</v>
      </c>
      <c r="S29" s="2">
        <f t="shared" si="0"/>
        <v>5570000</v>
      </c>
      <c r="T29" s="2">
        <f t="shared" si="1"/>
        <v>15450000</v>
      </c>
    </row>
    <row r="30" spans="1:21" x14ac:dyDescent="0.3">
      <c r="A30" s="252"/>
      <c r="B30" s="1" t="s">
        <v>75</v>
      </c>
      <c r="C30" s="167">
        <f t="shared" si="3"/>
        <v>23040000</v>
      </c>
      <c r="D30" s="168">
        <v>1430000</v>
      </c>
      <c r="E30" s="168">
        <v>300000</v>
      </c>
      <c r="F30" s="2">
        <v>420000</v>
      </c>
      <c r="G30" s="176">
        <v>300000</v>
      </c>
      <c r="H30" s="169">
        <v>100000</v>
      </c>
      <c r="I30" s="2">
        <v>200000</v>
      </c>
      <c r="J30" s="2">
        <v>100000</v>
      </c>
      <c r="K30" s="2">
        <v>800000</v>
      </c>
      <c r="L30" s="2">
        <v>150000</v>
      </c>
      <c r="M30" s="164">
        <v>300000</v>
      </c>
      <c r="N30" s="2">
        <v>0</v>
      </c>
      <c r="O30" s="2">
        <v>100000</v>
      </c>
      <c r="P30" s="168">
        <v>0</v>
      </c>
      <c r="Q30" s="2">
        <v>2400000</v>
      </c>
      <c r="R30" s="2">
        <v>0</v>
      </c>
      <c r="S30" s="2">
        <f t="shared" si="0"/>
        <v>6600000</v>
      </c>
      <c r="T30" s="2">
        <f t="shared" si="1"/>
        <v>16440000</v>
      </c>
    </row>
    <row r="31" spans="1:21" x14ac:dyDescent="0.3">
      <c r="A31" s="252"/>
      <c r="B31" s="1" t="s">
        <v>76</v>
      </c>
      <c r="C31" s="175">
        <f t="shared" si="3"/>
        <v>24030000</v>
      </c>
      <c r="D31" s="168">
        <v>3000000</v>
      </c>
      <c r="E31" s="168">
        <v>300000</v>
      </c>
      <c r="F31" s="2">
        <v>420000</v>
      </c>
      <c r="G31" s="176">
        <v>300000</v>
      </c>
      <c r="H31" s="169">
        <v>100000</v>
      </c>
      <c r="I31" s="2">
        <v>200000</v>
      </c>
      <c r="J31" s="2">
        <v>100000</v>
      </c>
      <c r="K31" s="2">
        <v>800000</v>
      </c>
      <c r="L31" s="2">
        <v>150000</v>
      </c>
      <c r="M31" s="164">
        <v>300000</v>
      </c>
      <c r="N31" s="2">
        <v>0</v>
      </c>
      <c r="O31" s="2">
        <v>100000</v>
      </c>
      <c r="P31" s="2">
        <v>1000000</v>
      </c>
      <c r="Q31" s="2">
        <v>2400000</v>
      </c>
      <c r="R31" s="2">
        <v>600000</v>
      </c>
      <c r="S31" s="2">
        <f t="shared" si="0"/>
        <v>9770000</v>
      </c>
      <c r="T31" s="2">
        <f t="shared" si="1"/>
        <v>14260000</v>
      </c>
    </row>
    <row r="32" spans="1:21" x14ac:dyDescent="0.3">
      <c r="A32" s="252"/>
      <c r="B32" s="1" t="s">
        <v>77</v>
      </c>
      <c r="C32" s="167">
        <f t="shared" si="3"/>
        <v>21850000</v>
      </c>
      <c r="D32" s="168">
        <v>0</v>
      </c>
      <c r="E32" s="168">
        <v>300000</v>
      </c>
      <c r="F32" s="2">
        <v>420000</v>
      </c>
      <c r="G32" s="176">
        <v>300000</v>
      </c>
      <c r="H32" s="169">
        <v>100000</v>
      </c>
      <c r="I32" s="2">
        <v>200000</v>
      </c>
      <c r="J32" s="2">
        <v>100000</v>
      </c>
      <c r="K32" s="2">
        <v>800000</v>
      </c>
      <c r="L32" s="2">
        <v>150000</v>
      </c>
      <c r="M32" s="164">
        <v>300000</v>
      </c>
      <c r="N32" s="2">
        <v>0</v>
      </c>
      <c r="O32" s="2">
        <v>100000</v>
      </c>
      <c r="P32" s="2">
        <v>0</v>
      </c>
      <c r="Q32" s="2">
        <v>2000000</v>
      </c>
      <c r="R32" s="2">
        <v>0</v>
      </c>
      <c r="S32" s="2">
        <f t="shared" si="0"/>
        <v>4770000</v>
      </c>
      <c r="T32" s="2">
        <f t="shared" si="1"/>
        <v>17080000</v>
      </c>
    </row>
    <row r="33" spans="1:21" x14ac:dyDescent="0.3">
      <c r="A33" s="252"/>
      <c r="B33" s="1" t="s">
        <v>78</v>
      </c>
      <c r="C33" s="175">
        <f t="shared" si="3"/>
        <v>24670000</v>
      </c>
      <c r="D33" s="168">
        <v>1430000</v>
      </c>
      <c r="E33" s="168">
        <v>300000</v>
      </c>
      <c r="F33" s="2">
        <v>420000</v>
      </c>
      <c r="G33" s="176">
        <v>300000</v>
      </c>
      <c r="H33" s="169">
        <v>100000</v>
      </c>
      <c r="I33" s="2">
        <v>200000</v>
      </c>
      <c r="J33" s="2">
        <v>100000</v>
      </c>
      <c r="K33" s="2">
        <v>800000</v>
      </c>
      <c r="L33" s="2">
        <v>150000</v>
      </c>
      <c r="M33" s="164">
        <v>300000</v>
      </c>
      <c r="N33" s="2">
        <v>0</v>
      </c>
      <c r="O33" s="2">
        <v>100000</v>
      </c>
      <c r="P33" s="2">
        <v>0</v>
      </c>
      <c r="Q33" s="2">
        <v>2000000</v>
      </c>
      <c r="R33" s="2">
        <v>0</v>
      </c>
      <c r="S33" s="2">
        <f t="shared" si="0"/>
        <v>6200000</v>
      </c>
      <c r="T33" s="2">
        <f t="shared" si="1"/>
        <v>18470000</v>
      </c>
    </row>
    <row r="34" spans="1:21" x14ac:dyDescent="0.3">
      <c r="A34" s="252"/>
      <c r="B34" s="1" t="s">
        <v>79</v>
      </c>
      <c r="C34" s="167">
        <f t="shared" si="3"/>
        <v>26060000</v>
      </c>
      <c r="D34" s="168">
        <v>0</v>
      </c>
      <c r="E34" s="168">
        <v>300000</v>
      </c>
      <c r="F34" s="2">
        <v>420000</v>
      </c>
      <c r="G34" s="176">
        <v>300000</v>
      </c>
      <c r="H34" s="169">
        <v>100000</v>
      </c>
      <c r="I34" s="2">
        <v>200000</v>
      </c>
      <c r="J34" s="2">
        <v>100000</v>
      </c>
      <c r="K34" s="2">
        <v>800000</v>
      </c>
      <c r="L34" s="2">
        <v>150000</v>
      </c>
      <c r="M34" s="164">
        <v>300000</v>
      </c>
      <c r="N34" s="2">
        <v>0</v>
      </c>
      <c r="O34" s="2">
        <v>100000</v>
      </c>
      <c r="P34" s="2">
        <v>1000000</v>
      </c>
      <c r="Q34" s="2">
        <v>2000000</v>
      </c>
      <c r="R34" s="2">
        <v>0</v>
      </c>
      <c r="S34" s="2">
        <f t="shared" si="0"/>
        <v>5770000</v>
      </c>
      <c r="T34" s="2">
        <f t="shared" si="1"/>
        <v>20290000</v>
      </c>
    </row>
    <row r="35" spans="1:21" s="172" customFormat="1" x14ac:dyDescent="0.3">
      <c r="A35" s="252"/>
      <c r="B35" s="172" t="s">
        <v>80</v>
      </c>
      <c r="C35" s="175">
        <f t="shared" si="3"/>
        <v>27880000</v>
      </c>
      <c r="D35" s="168">
        <v>0</v>
      </c>
      <c r="E35" s="168">
        <v>300000</v>
      </c>
      <c r="F35" s="173">
        <v>420000</v>
      </c>
      <c r="G35" s="176">
        <v>300000</v>
      </c>
      <c r="H35" s="169">
        <v>100000</v>
      </c>
      <c r="I35" s="2">
        <v>200000</v>
      </c>
      <c r="J35" s="173">
        <v>100000</v>
      </c>
      <c r="K35" s="2">
        <v>800000</v>
      </c>
      <c r="L35" s="2">
        <v>150000</v>
      </c>
      <c r="M35" s="164">
        <v>300000</v>
      </c>
      <c r="N35" s="173">
        <v>0</v>
      </c>
      <c r="O35" s="2">
        <v>100000</v>
      </c>
      <c r="P35" s="2">
        <v>0</v>
      </c>
      <c r="Q35" s="2">
        <v>2000000</v>
      </c>
      <c r="R35" s="2">
        <v>600000</v>
      </c>
      <c r="S35" s="173">
        <f t="shared" ref="S35:S66" si="4">SUM(D35:R35)</f>
        <v>5370000</v>
      </c>
      <c r="T35" s="173">
        <f t="shared" si="1"/>
        <v>22510000</v>
      </c>
    </row>
    <row r="36" spans="1:21" s="218" customFormat="1" ht="12.75" customHeight="1" x14ac:dyDescent="0.3">
      <c r="A36" s="252"/>
      <c r="B36" s="218" t="s">
        <v>81</v>
      </c>
      <c r="C36" s="219">
        <f xml:space="preserve"> T35 + 7590000 +5000000</f>
        <v>35100000</v>
      </c>
      <c r="D36" s="168">
        <v>1430000</v>
      </c>
      <c r="E36" s="168">
        <v>300000</v>
      </c>
      <c r="F36" s="219">
        <v>420000</v>
      </c>
      <c r="G36" s="220">
        <v>300000</v>
      </c>
      <c r="H36" s="219">
        <v>100000</v>
      </c>
      <c r="I36" s="219">
        <v>200000</v>
      </c>
      <c r="J36" s="219">
        <v>100000</v>
      </c>
      <c r="K36" s="2">
        <v>800000</v>
      </c>
      <c r="L36" s="2">
        <v>150000</v>
      </c>
      <c r="M36" s="164">
        <v>300000</v>
      </c>
      <c r="N36" s="219">
        <v>0</v>
      </c>
      <c r="O36" s="2">
        <v>100000</v>
      </c>
      <c r="P36" s="219">
        <v>0</v>
      </c>
      <c r="Q36" s="219">
        <v>2000000</v>
      </c>
      <c r="R36" s="219">
        <v>20000000</v>
      </c>
      <c r="S36" s="219">
        <f t="shared" si="4"/>
        <v>26200000</v>
      </c>
      <c r="T36" s="219">
        <f t="shared" si="1"/>
        <v>8900000</v>
      </c>
      <c r="U36" s="218" t="s">
        <v>189</v>
      </c>
    </row>
    <row r="37" spans="1:21" x14ac:dyDescent="0.3">
      <c r="A37" s="252"/>
      <c r="B37" s="1" t="s">
        <v>82</v>
      </c>
      <c r="C37" s="175">
        <f t="shared" si="3"/>
        <v>16490000</v>
      </c>
      <c r="D37" s="168">
        <v>0</v>
      </c>
      <c r="E37" s="177">
        <v>300000</v>
      </c>
      <c r="F37" s="2">
        <v>420000</v>
      </c>
      <c r="G37" s="176">
        <v>300000</v>
      </c>
      <c r="H37" s="169">
        <v>100000</v>
      </c>
      <c r="I37" s="2">
        <v>830000</v>
      </c>
      <c r="J37" s="2">
        <v>0</v>
      </c>
      <c r="K37" s="2">
        <v>800000</v>
      </c>
      <c r="L37" s="2">
        <v>150000</v>
      </c>
      <c r="M37" s="164">
        <v>300000</v>
      </c>
      <c r="N37" s="2">
        <v>0</v>
      </c>
      <c r="O37" s="2">
        <v>100000</v>
      </c>
      <c r="P37" s="2">
        <v>1000000</v>
      </c>
      <c r="Q37" s="2">
        <v>2000000</v>
      </c>
      <c r="R37" s="2">
        <v>0</v>
      </c>
      <c r="S37" s="2">
        <f t="shared" si="4"/>
        <v>6300000</v>
      </c>
      <c r="T37" s="2">
        <f t="shared" si="1"/>
        <v>10190000</v>
      </c>
    </row>
    <row r="38" spans="1:21" s="221" customFormat="1" ht="17.25" thickBot="1" x14ac:dyDescent="0.35">
      <c r="A38" s="252"/>
      <c r="B38" s="221" t="s">
        <v>83</v>
      </c>
      <c r="C38" s="222">
        <f t="shared" si="3"/>
        <v>17780000</v>
      </c>
      <c r="D38" s="223">
        <v>0</v>
      </c>
      <c r="E38" s="177">
        <v>300000</v>
      </c>
      <c r="F38" s="223">
        <v>420000</v>
      </c>
      <c r="G38" s="224">
        <v>300000</v>
      </c>
      <c r="H38" s="223">
        <v>100000</v>
      </c>
      <c r="I38" s="222">
        <v>830000</v>
      </c>
      <c r="J38" s="222">
        <v>0</v>
      </c>
      <c r="K38" s="222">
        <v>800000</v>
      </c>
      <c r="L38" s="2">
        <v>150000</v>
      </c>
      <c r="M38" s="164">
        <v>300000</v>
      </c>
      <c r="N38" s="223">
        <v>0</v>
      </c>
      <c r="O38" s="2">
        <v>100000</v>
      </c>
      <c r="P38" s="223">
        <v>0</v>
      </c>
      <c r="Q38" s="222">
        <v>2000000</v>
      </c>
      <c r="R38" s="223">
        <v>0</v>
      </c>
      <c r="S38" s="223">
        <f t="shared" si="4"/>
        <v>5300000</v>
      </c>
      <c r="T38" s="223">
        <f t="shared" si="1"/>
        <v>12480000</v>
      </c>
    </row>
    <row r="39" spans="1:21" s="229" customFormat="1" x14ac:dyDescent="0.3">
      <c r="A39" s="252">
        <v>2026</v>
      </c>
      <c r="B39" s="229" t="s">
        <v>72</v>
      </c>
      <c r="C39" s="230">
        <f xml:space="preserve"> T38 + 7810000</f>
        <v>20290000</v>
      </c>
      <c r="D39" s="168">
        <v>1430000</v>
      </c>
      <c r="E39" s="230">
        <v>300000</v>
      </c>
      <c r="F39" s="230">
        <v>420000</v>
      </c>
      <c r="G39" s="230">
        <v>300000</v>
      </c>
      <c r="H39" s="230">
        <v>100000</v>
      </c>
      <c r="I39" s="231">
        <v>830000</v>
      </c>
      <c r="J39" s="231">
        <v>0</v>
      </c>
      <c r="K39" s="231">
        <v>800000</v>
      </c>
      <c r="L39" s="2">
        <v>150000</v>
      </c>
      <c r="M39" s="164">
        <v>300000</v>
      </c>
      <c r="N39" s="230">
        <v>0</v>
      </c>
      <c r="O39" s="231">
        <v>100000</v>
      </c>
      <c r="P39" s="230">
        <v>0</v>
      </c>
      <c r="Q39" s="231">
        <v>2000000</v>
      </c>
      <c r="R39" s="231">
        <v>0</v>
      </c>
      <c r="S39" s="230">
        <f t="shared" si="4"/>
        <v>6730000</v>
      </c>
      <c r="T39" s="230">
        <f t="shared" si="1"/>
        <v>13560000</v>
      </c>
    </row>
    <row r="40" spans="1:21" s="162" customFormat="1" x14ac:dyDescent="0.3">
      <c r="A40" s="252"/>
      <c r="B40" s="162" t="s">
        <v>73</v>
      </c>
      <c r="C40" s="167">
        <f xml:space="preserve"> T39 + 7810000</f>
        <v>21370000</v>
      </c>
      <c r="D40" s="168">
        <v>0</v>
      </c>
      <c r="E40" s="177">
        <v>300000</v>
      </c>
      <c r="F40" s="2">
        <v>420000</v>
      </c>
      <c r="G40" s="176">
        <v>300000</v>
      </c>
      <c r="H40" s="169">
        <v>100000</v>
      </c>
      <c r="I40" s="2">
        <v>830000</v>
      </c>
      <c r="J40" s="2">
        <v>0</v>
      </c>
      <c r="K40" s="2">
        <v>800000</v>
      </c>
      <c r="L40" s="2">
        <v>150000</v>
      </c>
      <c r="M40" s="164">
        <v>300000</v>
      </c>
      <c r="N40" s="170">
        <v>0</v>
      </c>
      <c r="O40" s="2">
        <v>900000</v>
      </c>
      <c r="P40" s="2">
        <v>1000000</v>
      </c>
      <c r="Q40" s="2">
        <v>2000000</v>
      </c>
      <c r="R40" s="2">
        <v>600000</v>
      </c>
      <c r="S40" s="170">
        <f t="shared" si="4"/>
        <v>7700000</v>
      </c>
      <c r="T40" s="170">
        <f t="shared" si="1"/>
        <v>13670000</v>
      </c>
    </row>
    <row r="41" spans="1:21" s="174" customFormat="1" x14ac:dyDescent="0.3">
      <c r="A41" s="252"/>
      <c r="B41" s="174" t="s">
        <v>74</v>
      </c>
      <c r="C41" s="230">
        <f t="shared" ref="C41:C104" si="5" xml:space="preserve"> T40 + 7810000</f>
        <v>21480000</v>
      </c>
      <c r="D41" s="168">
        <v>0</v>
      </c>
      <c r="E41" s="177">
        <v>300000</v>
      </c>
      <c r="F41" s="2">
        <v>420000</v>
      </c>
      <c r="G41" s="176">
        <v>300000</v>
      </c>
      <c r="H41" s="169">
        <v>100000</v>
      </c>
      <c r="I41" s="2">
        <v>830000</v>
      </c>
      <c r="J41" s="2">
        <v>0</v>
      </c>
      <c r="K41" s="2">
        <v>800000</v>
      </c>
      <c r="L41" s="2">
        <v>150000</v>
      </c>
      <c r="M41" s="164">
        <v>300000</v>
      </c>
      <c r="N41" s="171">
        <v>0</v>
      </c>
      <c r="O41" s="2">
        <v>900000</v>
      </c>
      <c r="P41" s="168">
        <v>0</v>
      </c>
      <c r="Q41" s="2">
        <v>2000000</v>
      </c>
      <c r="R41" s="2">
        <v>0</v>
      </c>
      <c r="S41" s="171">
        <f t="shared" si="4"/>
        <v>6100000</v>
      </c>
      <c r="T41" s="171">
        <f t="shared" si="1"/>
        <v>15380000</v>
      </c>
    </row>
    <row r="42" spans="1:21" s="174" customFormat="1" x14ac:dyDescent="0.3">
      <c r="A42" s="252"/>
      <c r="B42" s="174" t="s">
        <v>75</v>
      </c>
      <c r="C42" s="167">
        <f t="shared" si="5"/>
        <v>23190000</v>
      </c>
      <c r="D42" s="168">
        <v>1430000</v>
      </c>
      <c r="E42" s="177">
        <v>300000</v>
      </c>
      <c r="F42" s="2">
        <v>420000</v>
      </c>
      <c r="G42" s="176">
        <v>300000</v>
      </c>
      <c r="H42" s="169">
        <v>100000</v>
      </c>
      <c r="I42" s="2">
        <v>830000</v>
      </c>
      <c r="J42" s="2">
        <v>0</v>
      </c>
      <c r="K42" s="2">
        <v>800000</v>
      </c>
      <c r="L42" s="2">
        <v>150000</v>
      </c>
      <c r="M42" s="164">
        <v>300000</v>
      </c>
      <c r="N42" s="171">
        <v>0</v>
      </c>
      <c r="O42" s="2">
        <v>900000</v>
      </c>
      <c r="P42" s="168">
        <v>0</v>
      </c>
      <c r="Q42" s="2">
        <v>2000000</v>
      </c>
      <c r="R42" s="2">
        <v>0</v>
      </c>
      <c r="S42" s="171">
        <f t="shared" si="4"/>
        <v>7530000</v>
      </c>
      <c r="T42" s="171">
        <f t="shared" si="1"/>
        <v>15660000</v>
      </c>
    </row>
    <row r="43" spans="1:21" s="174" customFormat="1" x14ac:dyDescent="0.3">
      <c r="A43" s="252"/>
      <c r="B43" s="174" t="s">
        <v>76</v>
      </c>
      <c r="C43" s="230">
        <f t="shared" si="5"/>
        <v>23470000</v>
      </c>
      <c r="D43" s="168">
        <v>3000000</v>
      </c>
      <c r="E43" s="177">
        <v>300000</v>
      </c>
      <c r="F43" s="2">
        <v>420000</v>
      </c>
      <c r="G43" s="176">
        <v>300000</v>
      </c>
      <c r="H43" s="169">
        <v>100000</v>
      </c>
      <c r="I43" s="2">
        <v>830000</v>
      </c>
      <c r="J43" s="2">
        <v>0</v>
      </c>
      <c r="K43" s="2">
        <v>800000</v>
      </c>
      <c r="L43" s="2">
        <v>150000</v>
      </c>
      <c r="M43" s="164">
        <v>300000</v>
      </c>
      <c r="N43" s="171">
        <v>0</v>
      </c>
      <c r="O43" s="2">
        <v>900000</v>
      </c>
      <c r="P43" s="2">
        <v>1000000</v>
      </c>
      <c r="Q43" s="2">
        <v>2000000</v>
      </c>
      <c r="R43" s="2">
        <v>600000</v>
      </c>
      <c r="S43" s="171">
        <f t="shared" si="4"/>
        <v>10700000</v>
      </c>
      <c r="T43" s="171">
        <f t="shared" si="1"/>
        <v>12770000</v>
      </c>
    </row>
    <row r="44" spans="1:21" s="174" customFormat="1" x14ac:dyDescent="0.3">
      <c r="A44" s="252"/>
      <c r="B44" s="174" t="s">
        <v>77</v>
      </c>
      <c r="C44" s="167">
        <f t="shared" si="5"/>
        <v>20580000</v>
      </c>
      <c r="D44" s="168">
        <v>0</v>
      </c>
      <c r="E44" s="177">
        <v>300000</v>
      </c>
      <c r="F44" s="2">
        <v>420000</v>
      </c>
      <c r="G44" s="176">
        <v>300000</v>
      </c>
      <c r="H44" s="169">
        <v>100000</v>
      </c>
      <c r="I44" s="2">
        <v>830000</v>
      </c>
      <c r="J44" s="2">
        <v>0</v>
      </c>
      <c r="K44" s="2">
        <v>800000</v>
      </c>
      <c r="L44" s="2">
        <v>150000</v>
      </c>
      <c r="M44" s="164">
        <v>300000</v>
      </c>
      <c r="N44" s="171">
        <v>0</v>
      </c>
      <c r="O44" s="2">
        <v>900000</v>
      </c>
      <c r="P44" s="2">
        <v>0</v>
      </c>
      <c r="Q44" s="2">
        <v>2000000</v>
      </c>
      <c r="R44" s="2">
        <v>0</v>
      </c>
      <c r="S44" s="171">
        <f t="shared" si="4"/>
        <v>6100000</v>
      </c>
      <c r="T44" s="171">
        <f t="shared" si="1"/>
        <v>14480000</v>
      </c>
    </row>
    <row r="45" spans="1:21" s="174" customFormat="1" x14ac:dyDescent="0.3">
      <c r="A45" s="252"/>
      <c r="B45" s="174" t="s">
        <v>78</v>
      </c>
      <c r="C45" s="230">
        <f t="shared" si="5"/>
        <v>22290000</v>
      </c>
      <c r="D45" s="168">
        <v>1430000</v>
      </c>
      <c r="E45" s="177">
        <v>300000</v>
      </c>
      <c r="F45" s="2">
        <v>420000</v>
      </c>
      <c r="G45" s="176">
        <v>300000</v>
      </c>
      <c r="H45" s="169">
        <v>100000</v>
      </c>
      <c r="I45" s="2">
        <v>830000</v>
      </c>
      <c r="J45" s="2">
        <v>0</v>
      </c>
      <c r="K45" s="2">
        <v>800000</v>
      </c>
      <c r="L45" s="2">
        <v>150000</v>
      </c>
      <c r="M45" s="164">
        <v>300000</v>
      </c>
      <c r="N45" s="171">
        <v>0</v>
      </c>
      <c r="O45" s="2">
        <v>900000</v>
      </c>
      <c r="P45" s="2">
        <v>0</v>
      </c>
      <c r="Q45" s="2">
        <v>2000000</v>
      </c>
      <c r="R45" s="2">
        <v>0</v>
      </c>
      <c r="S45" s="171">
        <f t="shared" si="4"/>
        <v>7530000</v>
      </c>
      <c r="T45" s="171">
        <f t="shared" ref="T45:T76" si="6" xml:space="preserve"> C45 - S45</f>
        <v>14760000</v>
      </c>
    </row>
    <row r="46" spans="1:21" s="174" customFormat="1" x14ac:dyDescent="0.3">
      <c r="A46" s="252"/>
      <c r="B46" s="174" t="s">
        <v>79</v>
      </c>
      <c r="C46" s="167">
        <f t="shared" si="5"/>
        <v>22570000</v>
      </c>
      <c r="D46" s="168">
        <v>0</v>
      </c>
      <c r="E46" s="177">
        <v>300000</v>
      </c>
      <c r="F46" s="2">
        <v>420000</v>
      </c>
      <c r="G46" s="176">
        <v>300000</v>
      </c>
      <c r="H46" s="169">
        <v>100000</v>
      </c>
      <c r="I46" s="2">
        <v>830000</v>
      </c>
      <c r="J46" s="2">
        <v>0</v>
      </c>
      <c r="K46" s="2">
        <v>800000</v>
      </c>
      <c r="L46" s="2">
        <v>150000</v>
      </c>
      <c r="M46" s="164">
        <v>300000</v>
      </c>
      <c r="N46" s="171">
        <v>0</v>
      </c>
      <c r="O46" s="2">
        <v>900000</v>
      </c>
      <c r="P46" s="2">
        <v>1000000</v>
      </c>
      <c r="Q46" s="2">
        <v>2000000</v>
      </c>
      <c r="R46" s="2">
        <v>0</v>
      </c>
      <c r="S46" s="171">
        <f t="shared" si="4"/>
        <v>7100000</v>
      </c>
      <c r="T46" s="171">
        <f t="shared" si="6"/>
        <v>15470000</v>
      </c>
    </row>
    <row r="47" spans="1:21" s="174" customFormat="1" x14ac:dyDescent="0.3">
      <c r="A47" s="252"/>
      <c r="B47" s="174" t="s">
        <v>80</v>
      </c>
      <c r="C47" s="230">
        <f t="shared" si="5"/>
        <v>23280000</v>
      </c>
      <c r="D47" s="168">
        <v>0</v>
      </c>
      <c r="E47" s="177">
        <v>300000</v>
      </c>
      <c r="F47" s="2">
        <v>420000</v>
      </c>
      <c r="G47" s="176">
        <v>300000</v>
      </c>
      <c r="H47" s="169">
        <v>100000</v>
      </c>
      <c r="I47" s="2">
        <v>830000</v>
      </c>
      <c r="J47" s="2">
        <v>0</v>
      </c>
      <c r="K47" s="2">
        <v>800000</v>
      </c>
      <c r="L47" s="2">
        <v>150000</v>
      </c>
      <c r="M47" s="164">
        <v>300000</v>
      </c>
      <c r="N47" s="171">
        <v>0</v>
      </c>
      <c r="O47" s="2">
        <v>900000</v>
      </c>
      <c r="P47" s="2">
        <v>0</v>
      </c>
      <c r="Q47" s="2">
        <v>2000000</v>
      </c>
      <c r="R47" s="2">
        <v>600000</v>
      </c>
      <c r="S47" s="171">
        <f t="shared" si="4"/>
        <v>6700000</v>
      </c>
      <c r="T47" s="171">
        <f t="shared" si="6"/>
        <v>16580000</v>
      </c>
    </row>
    <row r="48" spans="1:21" s="174" customFormat="1" x14ac:dyDescent="0.3">
      <c r="A48" s="252"/>
      <c r="B48" s="174" t="s">
        <v>81</v>
      </c>
      <c r="C48" s="167">
        <f t="shared" si="5"/>
        <v>24390000</v>
      </c>
      <c r="D48" s="168">
        <v>1430000</v>
      </c>
      <c r="E48" s="177">
        <v>300000</v>
      </c>
      <c r="F48" s="2">
        <v>420000</v>
      </c>
      <c r="G48" s="176">
        <v>300000</v>
      </c>
      <c r="H48" s="169">
        <v>100000</v>
      </c>
      <c r="I48" s="2">
        <v>830000</v>
      </c>
      <c r="J48" s="2">
        <v>0</v>
      </c>
      <c r="K48" s="2">
        <v>800000</v>
      </c>
      <c r="L48" s="2">
        <v>150000</v>
      </c>
      <c r="M48" s="164">
        <v>300000</v>
      </c>
      <c r="N48" s="171">
        <v>0</v>
      </c>
      <c r="O48" s="2">
        <v>900000</v>
      </c>
      <c r="P48" s="2">
        <v>0</v>
      </c>
      <c r="Q48" s="2">
        <v>2000000</v>
      </c>
      <c r="R48" s="2">
        <v>0</v>
      </c>
      <c r="S48" s="171">
        <f t="shared" si="4"/>
        <v>7530000</v>
      </c>
      <c r="T48" s="171">
        <f t="shared" si="6"/>
        <v>16860000</v>
      </c>
    </row>
    <row r="49" spans="1:20" s="174" customFormat="1" x14ac:dyDescent="0.3">
      <c r="A49" s="252"/>
      <c r="B49" s="174" t="s">
        <v>82</v>
      </c>
      <c r="C49" s="230">
        <f t="shared" si="5"/>
        <v>24670000</v>
      </c>
      <c r="D49" s="168">
        <v>0</v>
      </c>
      <c r="E49" s="177">
        <v>300000</v>
      </c>
      <c r="F49" s="2">
        <v>420000</v>
      </c>
      <c r="G49" s="176">
        <v>300000</v>
      </c>
      <c r="H49" s="169">
        <v>100000</v>
      </c>
      <c r="I49" s="2">
        <v>830000</v>
      </c>
      <c r="J49" s="2">
        <v>0</v>
      </c>
      <c r="K49" s="2">
        <v>800000</v>
      </c>
      <c r="L49" s="2">
        <v>150000</v>
      </c>
      <c r="M49" s="164">
        <v>300000</v>
      </c>
      <c r="N49" s="171">
        <v>0</v>
      </c>
      <c r="O49" s="2">
        <v>900000</v>
      </c>
      <c r="P49" s="2">
        <v>1000000</v>
      </c>
      <c r="Q49" s="2">
        <v>2000000</v>
      </c>
      <c r="R49" s="2">
        <v>0</v>
      </c>
      <c r="S49" s="171">
        <f t="shared" si="4"/>
        <v>7100000</v>
      </c>
      <c r="T49" s="171">
        <f t="shared" si="6"/>
        <v>17570000</v>
      </c>
    </row>
    <row r="50" spans="1:20" s="204" customFormat="1" ht="17.25" thickBot="1" x14ac:dyDescent="0.35">
      <c r="A50" s="252"/>
      <c r="B50" s="204" t="s">
        <v>83</v>
      </c>
      <c r="C50" s="167">
        <f t="shared" si="5"/>
        <v>25380000</v>
      </c>
      <c r="D50" s="205">
        <v>0</v>
      </c>
      <c r="E50" s="177">
        <v>300000</v>
      </c>
      <c r="F50" s="205">
        <v>420000</v>
      </c>
      <c r="G50" s="206">
        <v>300000</v>
      </c>
      <c r="H50" s="205">
        <v>100000</v>
      </c>
      <c r="I50" s="2">
        <v>830000</v>
      </c>
      <c r="J50" s="2">
        <v>0</v>
      </c>
      <c r="K50" s="2">
        <v>800000</v>
      </c>
      <c r="L50" s="2">
        <v>150000</v>
      </c>
      <c r="M50" s="164">
        <v>300000</v>
      </c>
      <c r="N50" s="205">
        <v>0</v>
      </c>
      <c r="O50" s="2">
        <v>900000</v>
      </c>
      <c r="P50" s="205">
        <v>0</v>
      </c>
      <c r="Q50" s="2">
        <v>2000000</v>
      </c>
      <c r="R50" s="205">
        <v>0</v>
      </c>
      <c r="S50" s="205">
        <f t="shared" si="4"/>
        <v>6100000</v>
      </c>
      <c r="T50" s="205">
        <f t="shared" si="6"/>
        <v>19280000</v>
      </c>
    </row>
    <row r="51" spans="1:20" s="180" customFormat="1" x14ac:dyDescent="0.3">
      <c r="A51" s="253">
        <v>2027</v>
      </c>
      <c r="B51" s="180" t="s">
        <v>72</v>
      </c>
      <c r="C51" s="230">
        <f t="shared" si="5"/>
        <v>27090000</v>
      </c>
      <c r="D51" s="168">
        <v>1430000</v>
      </c>
      <c r="E51" s="177">
        <v>300000</v>
      </c>
      <c r="F51" s="178">
        <v>420000</v>
      </c>
      <c r="G51" s="176">
        <v>300000</v>
      </c>
      <c r="H51" s="177">
        <v>100000</v>
      </c>
      <c r="I51" s="2">
        <v>830000</v>
      </c>
      <c r="J51" s="2">
        <v>0</v>
      </c>
      <c r="K51" s="2">
        <v>800000</v>
      </c>
      <c r="L51" s="2">
        <v>150000</v>
      </c>
      <c r="M51" s="164">
        <v>300000</v>
      </c>
      <c r="N51" s="179">
        <v>0</v>
      </c>
      <c r="O51" s="2">
        <v>900000</v>
      </c>
      <c r="P51" s="178">
        <v>0</v>
      </c>
      <c r="Q51" s="2">
        <v>2000000</v>
      </c>
      <c r="R51" s="2">
        <v>0</v>
      </c>
      <c r="S51" s="179">
        <f t="shared" si="4"/>
        <v>7530000</v>
      </c>
      <c r="T51" s="179">
        <f t="shared" si="6"/>
        <v>19560000</v>
      </c>
    </row>
    <row r="52" spans="1:20" s="174" customFormat="1" x14ac:dyDescent="0.3">
      <c r="A52" s="253"/>
      <c r="B52" s="174" t="s">
        <v>73</v>
      </c>
      <c r="C52" s="167">
        <f t="shared" si="5"/>
        <v>27370000</v>
      </c>
      <c r="D52" s="168">
        <v>0</v>
      </c>
      <c r="E52" s="177">
        <v>300000</v>
      </c>
      <c r="F52" s="2">
        <v>420000</v>
      </c>
      <c r="G52" s="176">
        <v>300000</v>
      </c>
      <c r="H52" s="169">
        <v>100000</v>
      </c>
      <c r="I52" s="2">
        <v>830000</v>
      </c>
      <c r="J52" s="2">
        <v>0</v>
      </c>
      <c r="K52" s="2">
        <v>800000</v>
      </c>
      <c r="L52" s="2">
        <v>150000</v>
      </c>
      <c r="M52" s="164">
        <v>300000</v>
      </c>
      <c r="N52" s="171">
        <v>0</v>
      </c>
      <c r="O52" s="2">
        <v>900000</v>
      </c>
      <c r="P52" s="2">
        <v>1000000</v>
      </c>
      <c r="Q52" s="2">
        <v>2000000</v>
      </c>
      <c r="R52" s="2">
        <v>600000</v>
      </c>
      <c r="S52" s="171">
        <f t="shared" si="4"/>
        <v>7700000</v>
      </c>
      <c r="T52" s="171">
        <f t="shared" si="6"/>
        <v>19670000</v>
      </c>
    </row>
    <row r="53" spans="1:20" s="174" customFormat="1" x14ac:dyDescent="0.3">
      <c r="A53" s="253"/>
      <c r="B53" s="174" t="s">
        <v>74</v>
      </c>
      <c r="C53" s="230">
        <f t="shared" si="5"/>
        <v>27480000</v>
      </c>
      <c r="D53" s="168">
        <v>0</v>
      </c>
      <c r="E53" s="177">
        <v>300000</v>
      </c>
      <c r="F53" s="2">
        <v>420000</v>
      </c>
      <c r="G53" s="176">
        <v>300000</v>
      </c>
      <c r="H53" s="169">
        <v>100000</v>
      </c>
      <c r="I53" s="2">
        <v>830000</v>
      </c>
      <c r="J53" s="2">
        <v>0</v>
      </c>
      <c r="K53" s="2">
        <v>800000</v>
      </c>
      <c r="L53" s="2">
        <v>150000</v>
      </c>
      <c r="M53" s="164">
        <v>300000</v>
      </c>
      <c r="N53" s="171">
        <v>0</v>
      </c>
      <c r="O53" s="2">
        <v>900000</v>
      </c>
      <c r="P53" s="168">
        <v>0</v>
      </c>
      <c r="Q53" s="2">
        <v>2000000</v>
      </c>
      <c r="R53" s="2">
        <v>0</v>
      </c>
      <c r="S53" s="171">
        <f t="shared" si="4"/>
        <v>6100000</v>
      </c>
      <c r="T53" s="171">
        <f t="shared" si="6"/>
        <v>21380000</v>
      </c>
    </row>
    <row r="54" spans="1:20" s="174" customFormat="1" x14ac:dyDescent="0.3">
      <c r="A54" s="253"/>
      <c r="B54" s="174" t="s">
        <v>75</v>
      </c>
      <c r="C54" s="167">
        <f t="shared" si="5"/>
        <v>29190000</v>
      </c>
      <c r="D54" s="168">
        <v>1430000</v>
      </c>
      <c r="E54" s="177">
        <v>300000</v>
      </c>
      <c r="F54" s="2">
        <v>420000</v>
      </c>
      <c r="G54" s="176">
        <v>300000</v>
      </c>
      <c r="H54" s="169">
        <v>100000</v>
      </c>
      <c r="I54" s="2">
        <v>830000</v>
      </c>
      <c r="J54" s="2">
        <v>0</v>
      </c>
      <c r="K54" s="2">
        <v>800000</v>
      </c>
      <c r="L54" s="2">
        <v>150000</v>
      </c>
      <c r="M54" s="164">
        <v>300000</v>
      </c>
      <c r="N54" s="171">
        <v>0</v>
      </c>
      <c r="O54" s="2">
        <v>900000</v>
      </c>
      <c r="P54" s="168">
        <v>0</v>
      </c>
      <c r="Q54" s="2">
        <v>2000000</v>
      </c>
      <c r="R54" s="2">
        <v>0</v>
      </c>
      <c r="S54" s="171">
        <f t="shared" si="4"/>
        <v>7530000</v>
      </c>
      <c r="T54" s="171">
        <f t="shared" si="6"/>
        <v>21660000</v>
      </c>
    </row>
    <row r="55" spans="1:20" s="174" customFormat="1" x14ac:dyDescent="0.3">
      <c r="A55" s="253"/>
      <c r="B55" s="174" t="s">
        <v>76</v>
      </c>
      <c r="C55" s="230">
        <f t="shared" si="5"/>
        <v>29470000</v>
      </c>
      <c r="D55" s="168">
        <v>3000000</v>
      </c>
      <c r="E55" s="177">
        <v>300000</v>
      </c>
      <c r="F55" s="2">
        <v>420000</v>
      </c>
      <c r="G55" s="176">
        <v>300000</v>
      </c>
      <c r="H55" s="169">
        <v>100000</v>
      </c>
      <c r="I55" s="2">
        <v>830000</v>
      </c>
      <c r="J55" s="2">
        <v>0</v>
      </c>
      <c r="K55" s="2">
        <v>800000</v>
      </c>
      <c r="L55" s="2">
        <v>150000</v>
      </c>
      <c r="M55" s="164">
        <v>300000</v>
      </c>
      <c r="N55" s="171">
        <v>0</v>
      </c>
      <c r="O55" s="2">
        <v>900000</v>
      </c>
      <c r="P55" s="2">
        <v>1000000</v>
      </c>
      <c r="Q55" s="2">
        <v>2000000</v>
      </c>
      <c r="R55" s="2">
        <v>600000</v>
      </c>
      <c r="S55" s="171">
        <f t="shared" si="4"/>
        <v>10700000</v>
      </c>
      <c r="T55" s="171">
        <f t="shared" si="6"/>
        <v>18770000</v>
      </c>
    </row>
    <row r="56" spans="1:20" s="174" customFormat="1" x14ac:dyDescent="0.3">
      <c r="A56" s="253"/>
      <c r="B56" s="174" t="s">
        <v>77</v>
      </c>
      <c r="C56" s="167">
        <f t="shared" si="5"/>
        <v>26580000</v>
      </c>
      <c r="D56" s="168">
        <v>0</v>
      </c>
      <c r="E56" s="177">
        <v>300000</v>
      </c>
      <c r="F56" s="2">
        <v>420000</v>
      </c>
      <c r="G56" s="176">
        <v>300000</v>
      </c>
      <c r="H56" s="169">
        <v>100000</v>
      </c>
      <c r="I56" s="2">
        <v>830000</v>
      </c>
      <c r="J56" s="2">
        <v>0</v>
      </c>
      <c r="K56" s="2">
        <v>800000</v>
      </c>
      <c r="L56" s="2">
        <v>150000</v>
      </c>
      <c r="M56" s="164">
        <v>300000</v>
      </c>
      <c r="N56" s="171">
        <v>0</v>
      </c>
      <c r="O56" s="2">
        <v>900000</v>
      </c>
      <c r="P56" s="2">
        <v>0</v>
      </c>
      <c r="Q56" s="2">
        <v>2000000</v>
      </c>
      <c r="R56" s="2">
        <v>0</v>
      </c>
      <c r="S56" s="171">
        <f t="shared" si="4"/>
        <v>6100000</v>
      </c>
      <c r="T56" s="171">
        <f t="shared" si="6"/>
        <v>20480000</v>
      </c>
    </row>
    <row r="57" spans="1:20" s="174" customFormat="1" x14ac:dyDescent="0.3">
      <c r="A57" s="253"/>
      <c r="B57" s="174" t="s">
        <v>78</v>
      </c>
      <c r="C57" s="230">
        <f t="shared" si="5"/>
        <v>28290000</v>
      </c>
      <c r="D57" s="168">
        <v>1430000</v>
      </c>
      <c r="E57" s="177">
        <v>300000</v>
      </c>
      <c r="F57" s="2">
        <v>420000</v>
      </c>
      <c r="G57" s="176">
        <v>300000</v>
      </c>
      <c r="H57" s="169">
        <v>100000</v>
      </c>
      <c r="I57" s="2">
        <v>830000</v>
      </c>
      <c r="J57" s="2">
        <v>0</v>
      </c>
      <c r="K57" s="2">
        <v>800000</v>
      </c>
      <c r="L57" s="2">
        <v>150000</v>
      </c>
      <c r="M57" s="164">
        <v>300000</v>
      </c>
      <c r="N57" s="171">
        <v>0</v>
      </c>
      <c r="O57" s="2">
        <v>900000</v>
      </c>
      <c r="P57" s="2">
        <v>0</v>
      </c>
      <c r="Q57" s="2">
        <v>2000000</v>
      </c>
      <c r="R57" s="2">
        <v>0</v>
      </c>
      <c r="S57" s="171">
        <f t="shared" si="4"/>
        <v>7530000</v>
      </c>
      <c r="T57" s="171">
        <f t="shared" si="6"/>
        <v>20760000</v>
      </c>
    </row>
    <row r="58" spans="1:20" s="174" customFormat="1" x14ac:dyDescent="0.3">
      <c r="A58" s="253"/>
      <c r="B58" s="174" t="s">
        <v>79</v>
      </c>
      <c r="C58" s="167">
        <f t="shared" si="5"/>
        <v>28570000</v>
      </c>
      <c r="D58" s="168">
        <v>0</v>
      </c>
      <c r="E58" s="177">
        <v>300000</v>
      </c>
      <c r="F58" s="2">
        <v>420000</v>
      </c>
      <c r="G58" s="176">
        <v>300000</v>
      </c>
      <c r="H58" s="169">
        <v>100000</v>
      </c>
      <c r="I58" s="2">
        <v>830000</v>
      </c>
      <c r="J58" s="2">
        <v>0</v>
      </c>
      <c r="K58" s="2">
        <v>800000</v>
      </c>
      <c r="L58" s="2">
        <v>150000</v>
      </c>
      <c r="M58" s="164">
        <v>300000</v>
      </c>
      <c r="N58" s="171">
        <v>0</v>
      </c>
      <c r="O58" s="2">
        <v>900000</v>
      </c>
      <c r="P58" s="2">
        <v>1000000</v>
      </c>
      <c r="Q58" s="2">
        <v>2000000</v>
      </c>
      <c r="R58" s="2">
        <v>0</v>
      </c>
      <c r="S58" s="171">
        <f t="shared" si="4"/>
        <v>7100000</v>
      </c>
      <c r="T58" s="171">
        <f t="shared" si="6"/>
        <v>21470000</v>
      </c>
    </row>
    <row r="59" spans="1:20" s="174" customFormat="1" x14ac:dyDescent="0.3">
      <c r="A59" s="253"/>
      <c r="B59" s="174" t="s">
        <v>80</v>
      </c>
      <c r="C59" s="230">
        <f t="shared" si="5"/>
        <v>29280000</v>
      </c>
      <c r="D59" s="168">
        <v>0</v>
      </c>
      <c r="E59" s="177">
        <v>300000</v>
      </c>
      <c r="F59" s="2">
        <v>420000</v>
      </c>
      <c r="G59" s="176">
        <v>300000</v>
      </c>
      <c r="H59" s="169">
        <v>100000</v>
      </c>
      <c r="I59" s="2">
        <v>830000</v>
      </c>
      <c r="J59" s="2">
        <v>0</v>
      </c>
      <c r="K59" s="2">
        <v>800000</v>
      </c>
      <c r="L59" s="2">
        <v>150000</v>
      </c>
      <c r="M59" s="164">
        <v>300000</v>
      </c>
      <c r="N59" s="171">
        <v>0</v>
      </c>
      <c r="O59" s="2">
        <v>900000</v>
      </c>
      <c r="P59" s="2">
        <v>0</v>
      </c>
      <c r="Q59" s="2">
        <v>2000000</v>
      </c>
      <c r="R59" s="2">
        <v>600000</v>
      </c>
      <c r="S59" s="171">
        <f t="shared" si="4"/>
        <v>6700000</v>
      </c>
      <c r="T59" s="171">
        <f t="shared" si="6"/>
        <v>22580000</v>
      </c>
    </row>
    <row r="60" spans="1:20" s="174" customFormat="1" x14ac:dyDescent="0.3">
      <c r="A60" s="253"/>
      <c r="B60" s="174" t="s">
        <v>81</v>
      </c>
      <c r="C60" s="167">
        <f t="shared" si="5"/>
        <v>30390000</v>
      </c>
      <c r="D60" s="168">
        <v>1430000</v>
      </c>
      <c r="E60" s="177">
        <v>300000</v>
      </c>
      <c r="F60" s="2">
        <v>420000</v>
      </c>
      <c r="G60" s="176">
        <v>300000</v>
      </c>
      <c r="H60" s="169">
        <v>100000</v>
      </c>
      <c r="I60" s="2">
        <v>830000</v>
      </c>
      <c r="J60" s="2">
        <v>0</v>
      </c>
      <c r="K60" s="2">
        <v>800000</v>
      </c>
      <c r="L60" s="2">
        <v>150000</v>
      </c>
      <c r="M60" s="164">
        <v>300000</v>
      </c>
      <c r="N60" s="171">
        <v>0</v>
      </c>
      <c r="O60" s="2">
        <v>900000</v>
      </c>
      <c r="P60" s="2">
        <v>0</v>
      </c>
      <c r="Q60" s="2">
        <v>2000000</v>
      </c>
      <c r="R60" s="2">
        <v>0</v>
      </c>
      <c r="S60" s="171">
        <f>SUM(D60:R60)</f>
        <v>7530000</v>
      </c>
      <c r="T60" s="171">
        <f t="shared" si="6"/>
        <v>22860000</v>
      </c>
    </row>
    <row r="61" spans="1:20" s="174" customFormat="1" x14ac:dyDescent="0.3">
      <c r="A61" s="253"/>
      <c r="B61" s="174" t="s">
        <v>82</v>
      </c>
      <c r="C61" s="230">
        <f t="shared" si="5"/>
        <v>30670000</v>
      </c>
      <c r="D61" s="168">
        <v>0</v>
      </c>
      <c r="E61" s="177">
        <v>300000</v>
      </c>
      <c r="F61" s="2">
        <v>420000</v>
      </c>
      <c r="G61" s="176">
        <v>300000</v>
      </c>
      <c r="H61" s="169">
        <v>100000</v>
      </c>
      <c r="I61" s="2">
        <v>830000</v>
      </c>
      <c r="J61" s="2">
        <v>0</v>
      </c>
      <c r="K61" s="2">
        <v>800000</v>
      </c>
      <c r="L61" s="2">
        <v>150000</v>
      </c>
      <c r="M61" s="164">
        <v>300000</v>
      </c>
      <c r="N61" s="171">
        <v>0</v>
      </c>
      <c r="O61" s="2">
        <v>900000</v>
      </c>
      <c r="P61" s="2">
        <v>1000000</v>
      </c>
      <c r="Q61" s="2">
        <v>2000000</v>
      </c>
      <c r="R61" s="2">
        <v>0</v>
      </c>
      <c r="S61" s="171">
        <f t="shared" si="4"/>
        <v>7100000</v>
      </c>
      <c r="T61" s="171">
        <f t="shared" si="6"/>
        <v>23570000</v>
      </c>
    </row>
    <row r="62" spans="1:20" s="208" customFormat="1" ht="17.25" thickBot="1" x14ac:dyDescent="0.35">
      <c r="A62" s="253"/>
      <c r="B62" s="208" t="s">
        <v>83</v>
      </c>
      <c r="C62" s="167">
        <f t="shared" si="5"/>
        <v>31380000</v>
      </c>
      <c r="D62" s="205">
        <v>0</v>
      </c>
      <c r="E62" s="177">
        <v>300000</v>
      </c>
      <c r="F62" s="207">
        <v>420000</v>
      </c>
      <c r="G62" s="206">
        <v>300000</v>
      </c>
      <c r="H62" s="207">
        <v>100000</v>
      </c>
      <c r="I62" s="2">
        <v>830000</v>
      </c>
      <c r="J62" s="2">
        <v>0</v>
      </c>
      <c r="K62" s="2">
        <v>800000</v>
      </c>
      <c r="L62" s="2">
        <v>150000</v>
      </c>
      <c r="M62" s="164">
        <v>300000</v>
      </c>
      <c r="N62" s="207">
        <v>0</v>
      </c>
      <c r="O62" s="2">
        <v>900000</v>
      </c>
      <c r="P62" s="207">
        <v>0</v>
      </c>
      <c r="Q62" s="2">
        <v>2000000</v>
      </c>
      <c r="R62" s="207">
        <v>0</v>
      </c>
      <c r="S62" s="207">
        <f t="shared" si="4"/>
        <v>6100000</v>
      </c>
      <c r="T62" s="207">
        <f t="shared" si="6"/>
        <v>25280000</v>
      </c>
    </row>
    <row r="63" spans="1:20" s="174" customFormat="1" x14ac:dyDescent="0.3">
      <c r="A63" s="253">
        <v>2028</v>
      </c>
      <c r="B63" s="174" t="s">
        <v>72</v>
      </c>
      <c r="C63" s="230">
        <f t="shared" si="5"/>
        <v>33090000</v>
      </c>
      <c r="D63" s="168">
        <v>1430000</v>
      </c>
      <c r="E63" s="177">
        <v>300000</v>
      </c>
      <c r="F63" s="2">
        <v>420000</v>
      </c>
      <c r="G63" s="176">
        <v>300000</v>
      </c>
      <c r="H63" s="169">
        <v>100000</v>
      </c>
      <c r="I63" s="2">
        <v>830000</v>
      </c>
      <c r="J63" s="2">
        <v>0</v>
      </c>
      <c r="K63" s="2">
        <v>800000</v>
      </c>
      <c r="L63" s="2">
        <v>150000</v>
      </c>
      <c r="M63" s="164">
        <v>300000</v>
      </c>
      <c r="N63" s="171">
        <v>0</v>
      </c>
      <c r="O63" s="2">
        <v>900000</v>
      </c>
      <c r="P63" s="178">
        <v>0</v>
      </c>
      <c r="Q63" s="2">
        <v>2000000</v>
      </c>
      <c r="R63" s="2">
        <v>0</v>
      </c>
      <c r="S63" s="171">
        <f t="shared" si="4"/>
        <v>7530000</v>
      </c>
      <c r="T63" s="171">
        <f t="shared" si="6"/>
        <v>25560000</v>
      </c>
    </row>
    <row r="64" spans="1:20" s="174" customFormat="1" x14ac:dyDescent="0.3">
      <c r="A64" s="253"/>
      <c r="B64" s="174" t="s">
        <v>73</v>
      </c>
      <c r="C64" s="167">
        <f t="shared" si="5"/>
        <v>33370000</v>
      </c>
      <c r="D64" s="168">
        <v>0</v>
      </c>
      <c r="E64" s="177">
        <v>300000</v>
      </c>
      <c r="F64" s="2">
        <v>420000</v>
      </c>
      <c r="G64" s="176">
        <v>300000</v>
      </c>
      <c r="H64" s="169">
        <v>100000</v>
      </c>
      <c r="I64" s="2">
        <v>830000</v>
      </c>
      <c r="J64" s="2">
        <v>0</v>
      </c>
      <c r="K64" s="2">
        <v>800000</v>
      </c>
      <c r="L64" s="2">
        <v>150000</v>
      </c>
      <c r="M64" s="164">
        <v>300000</v>
      </c>
      <c r="N64" s="171">
        <v>0</v>
      </c>
      <c r="O64" s="2">
        <v>900000</v>
      </c>
      <c r="P64" s="2">
        <v>1000000</v>
      </c>
      <c r="Q64" s="2">
        <v>2000000</v>
      </c>
      <c r="R64" s="2">
        <v>600000</v>
      </c>
      <c r="S64" s="171">
        <f t="shared" si="4"/>
        <v>7700000</v>
      </c>
      <c r="T64" s="171">
        <f t="shared" si="6"/>
        <v>25670000</v>
      </c>
    </row>
    <row r="65" spans="1:20" s="174" customFormat="1" x14ac:dyDescent="0.3">
      <c r="A65" s="253"/>
      <c r="B65" s="174" t="s">
        <v>74</v>
      </c>
      <c r="C65" s="230">
        <f t="shared" si="5"/>
        <v>33480000</v>
      </c>
      <c r="D65" s="168">
        <v>0</v>
      </c>
      <c r="E65" s="177">
        <v>300000</v>
      </c>
      <c r="F65" s="2">
        <v>420000</v>
      </c>
      <c r="G65" s="176">
        <v>300000</v>
      </c>
      <c r="H65" s="169">
        <v>100000</v>
      </c>
      <c r="I65" s="2">
        <v>830000</v>
      </c>
      <c r="J65" s="2">
        <v>0</v>
      </c>
      <c r="K65" s="2">
        <v>800000</v>
      </c>
      <c r="L65" s="2">
        <v>150000</v>
      </c>
      <c r="M65" s="164">
        <v>300000</v>
      </c>
      <c r="N65" s="171">
        <v>0</v>
      </c>
      <c r="O65" s="2">
        <v>900000</v>
      </c>
      <c r="P65" s="168">
        <v>0</v>
      </c>
      <c r="Q65" s="2">
        <v>2000000</v>
      </c>
      <c r="R65" s="2">
        <v>0</v>
      </c>
      <c r="S65" s="171">
        <f t="shared" si="4"/>
        <v>6100000</v>
      </c>
      <c r="T65" s="171">
        <f t="shared" si="6"/>
        <v>27380000</v>
      </c>
    </row>
    <row r="66" spans="1:20" s="174" customFormat="1" x14ac:dyDescent="0.3">
      <c r="A66" s="253"/>
      <c r="B66" s="174" t="s">
        <v>75</v>
      </c>
      <c r="C66" s="167">
        <f t="shared" si="5"/>
        <v>35190000</v>
      </c>
      <c r="D66" s="168">
        <v>1430000</v>
      </c>
      <c r="E66" s="177">
        <v>300000</v>
      </c>
      <c r="F66" s="2">
        <v>420000</v>
      </c>
      <c r="G66" s="176">
        <v>300000</v>
      </c>
      <c r="H66" s="169">
        <v>100000</v>
      </c>
      <c r="I66" s="2">
        <v>830000</v>
      </c>
      <c r="J66" s="2">
        <v>0</v>
      </c>
      <c r="K66" s="2">
        <v>800000</v>
      </c>
      <c r="L66" s="2">
        <v>150000</v>
      </c>
      <c r="M66" s="164">
        <v>300000</v>
      </c>
      <c r="N66" s="171">
        <v>0</v>
      </c>
      <c r="O66" s="2">
        <v>900000</v>
      </c>
      <c r="P66" s="168">
        <v>0</v>
      </c>
      <c r="Q66" s="2">
        <v>2000000</v>
      </c>
      <c r="R66" s="2">
        <v>0</v>
      </c>
      <c r="S66" s="171">
        <f t="shared" si="4"/>
        <v>7530000</v>
      </c>
      <c r="T66" s="171">
        <f t="shared" si="6"/>
        <v>27660000</v>
      </c>
    </row>
    <row r="67" spans="1:20" s="174" customFormat="1" x14ac:dyDescent="0.3">
      <c r="A67" s="253"/>
      <c r="B67" s="174" t="s">
        <v>76</v>
      </c>
      <c r="C67" s="230">
        <f t="shared" si="5"/>
        <v>35470000</v>
      </c>
      <c r="D67" s="168">
        <v>3000000</v>
      </c>
      <c r="E67" s="177">
        <v>300000</v>
      </c>
      <c r="F67" s="2">
        <v>420000</v>
      </c>
      <c r="G67" s="176">
        <v>300000</v>
      </c>
      <c r="H67" s="169">
        <v>100000</v>
      </c>
      <c r="I67" s="2">
        <v>830000</v>
      </c>
      <c r="J67" s="2">
        <v>0</v>
      </c>
      <c r="K67" s="2">
        <v>800000</v>
      </c>
      <c r="L67" s="2">
        <v>150000</v>
      </c>
      <c r="M67" s="164">
        <v>300000</v>
      </c>
      <c r="N67" s="171">
        <v>0</v>
      </c>
      <c r="O67" s="2">
        <v>900000</v>
      </c>
      <c r="P67" s="2">
        <v>1000000</v>
      </c>
      <c r="Q67" s="2">
        <v>2000000</v>
      </c>
      <c r="R67" s="2">
        <v>600000</v>
      </c>
      <c r="S67" s="171">
        <f t="shared" ref="S67:S98" si="7">SUM(D67:R67)</f>
        <v>10700000</v>
      </c>
      <c r="T67" s="171">
        <f t="shared" si="6"/>
        <v>24770000</v>
      </c>
    </row>
    <row r="68" spans="1:20" s="174" customFormat="1" x14ac:dyDescent="0.3">
      <c r="A68" s="253"/>
      <c r="B68" s="174" t="s">
        <v>77</v>
      </c>
      <c r="C68" s="167">
        <f t="shared" si="5"/>
        <v>32580000</v>
      </c>
      <c r="D68" s="168">
        <v>0</v>
      </c>
      <c r="E68" s="177">
        <v>300000</v>
      </c>
      <c r="F68" s="2">
        <v>420000</v>
      </c>
      <c r="G68" s="176">
        <v>300000</v>
      </c>
      <c r="H68" s="169">
        <v>100000</v>
      </c>
      <c r="I68" s="2">
        <v>830000</v>
      </c>
      <c r="J68" s="2">
        <v>0</v>
      </c>
      <c r="K68" s="2">
        <v>800000</v>
      </c>
      <c r="L68" s="2">
        <v>150000</v>
      </c>
      <c r="M68" s="164">
        <v>300000</v>
      </c>
      <c r="N68" s="171">
        <v>0</v>
      </c>
      <c r="O68" s="2">
        <v>900000</v>
      </c>
      <c r="P68" s="2">
        <v>0</v>
      </c>
      <c r="Q68" s="2">
        <v>2000000</v>
      </c>
      <c r="R68" s="2">
        <v>0</v>
      </c>
      <c r="S68" s="171">
        <f t="shared" si="7"/>
        <v>6100000</v>
      </c>
      <c r="T68" s="171">
        <f t="shared" si="6"/>
        <v>26480000</v>
      </c>
    </row>
    <row r="69" spans="1:20" s="174" customFormat="1" x14ac:dyDescent="0.3">
      <c r="A69" s="253"/>
      <c r="B69" s="174" t="s">
        <v>78</v>
      </c>
      <c r="C69" s="230">
        <f t="shared" si="5"/>
        <v>34290000</v>
      </c>
      <c r="D69" s="168">
        <v>1430000</v>
      </c>
      <c r="E69" s="177">
        <v>300000</v>
      </c>
      <c r="F69" s="2">
        <v>420000</v>
      </c>
      <c r="G69" s="176">
        <v>300000</v>
      </c>
      <c r="H69" s="169">
        <v>100000</v>
      </c>
      <c r="I69" s="2">
        <v>830000</v>
      </c>
      <c r="J69" s="2">
        <v>0</v>
      </c>
      <c r="K69" s="2">
        <v>800000</v>
      </c>
      <c r="L69" s="2">
        <v>150000</v>
      </c>
      <c r="M69" s="164">
        <v>300000</v>
      </c>
      <c r="N69" s="171">
        <v>0</v>
      </c>
      <c r="O69" s="2">
        <v>900000</v>
      </c>
      <c r="P69" s="2">
        <v>0</v>
      </c>
      <c r="Q69" s="2">
        <v>2000000</v>
      </c>
      <c r="R69" s="2">
        <v>0</v>
      </c>
      <c r="S69" s="171">
        <f t="shared" si="7"/>
        <v>7530000</v>
      </c>
      <c r="T69" s="171">
        <f t="shared" si="6"/>
        <v>26760000</v>
      </c>
    </row>
    <row r="70" spans="1:20" s="174" customFormat="1" x14ac:dyDescent="0.3">
      <c r="A70" s="253"/>
      <c r="B70" s="174" t="s">
        <v>79</v>
      </c>
      <c r="C70" s="167">
        <f t="shared" si="5"/>
        <v>34570000</v>
      </c>
      <c r="D70" s="168">
        <v>0</v>
      </c>
      <c r="E70" s="177">
        <v>300000</v>
      </c>
      <c r="F70" s="2">
        <v>420000</v>
      </c>
      <c r="G70" s="176">
        <v>300000</v>
      </c>
      <c r="H70" s="169">
        <v>100000</v>
      </c>
      <c r="I70" s="2">
        <v>830000</v>
      </c>
      <c r="J70" s="2">
        <v>0</v>
      </c>
      <c r="K70" s="2">
        <v>800000</v>
      </c>
      <c r="L70" s="2">
        <v>150000</v>
      </c>
      <c r="M70" s="164">
        <v>300000</v>
      </c>
      <c r="N70" s="171">
        <v>0</v>
      </c>
      <c r="O70" s="2">
        <v>900000</v>
      </c>
      <c r="P70" s="2">
        <v>1000000</v>
      </c>
      <c r="Q70" s="2">
        <v>2000000</v>
      </c>
      <c r="R70" s="2">
        <v>0</v>
      </c>
      <c r="S70" s="171">
        <f t="shared" si="7"/>
        <v>7100000</v>
      </c>
      <c r="T70" s="171">
        <f t="shared" si="6"/>
        <v>27470000</v>
      </c>
    </row>
    <row r="71" spans="1:20" s="174" customFormat="1" x14ac:dyDescent="0.3">
      <c r="A71" s="253"/>
      <c r="B71" s="174" t="s">
        <v>80</v>
      </c>
      <c r="C71" s="230">
        <f t="shared" si="5"/>
        <v>35280000</v>
      </c>
      <c r="D71" s="168">
        <v>0</v>
      </c>
      <c r="E71" s="177">
        <v>300000</v>
      </c>
      <c r="F71" s="2">
        <v>420000</v>
      </c>
      <c r="G71" s="176">
        <v>300000</v>
      </c>
      <c r="H71" s="169">
        <v>100000</v>
      </c>
      <c r="I71" s="2">
        <v>830000</v>
      </c>
      <c r="J71" s="2">
        <v>0</v>
      </c>
      <c r="K71" s="2">
        <v>800000</v>
      </c>
      <c r="L71" s="2">
        <v>150000</v>
      </c>
      <c r="M71" s="164">
        <v>300000</v>
      </c>
      <c r="N71" s="171">
        <v>0</v>
      </c>
      <c r="O71" s="2">
        <v>900000</v>
      </c>
      <c r="P71" s="2">
        <v>0</v>
      </c>
      <c r="Q71" s="2">
        <v>2000000</v>
      </c>
      <c r="R71" s="2">
        <v>600000</v>
      </c>
      <c r="S71" s="171">
        <f t="shared" si="7"/>
        <v>6700000</v>
      </c>
      <c r="T71" s="171">
        <f t="shared" si="6"/>
        <v>28580000</v>
      </c>
    </row>
    <row r="72" spans="1:20" s="174" customFormat="1" x14ac:dyDescent="0.3">
      <c r="A72" s="253"/>
      <c r="B72" s="174" t="s">
        <v>81</v>
      </c>
      <c r="C72" s="167">
        <f t="shared" si="5"/>
        <v>36390000</v>
      </c>
      <c r="D72" s="168">
        <v>1430000</v>
      </c>
      <c r="E72" s="177">
        <v>300000</v>
      </c>
      <c r="F72" s="2">
        <v>420000</v>
      </c>
      <c r="G72" s="176">
        <v>300000</v>
      </c>
      <c r="H72" s="169">
        <v>100000</v>
      </c>
      <c r="I72" s="2">
        <v>830000</v>
      </c>
      <c r="J72" s="2">
        <v>0</v>
      </c>
      <c r="K72" s="2">
        <v>800000</v>
      </c>
      <c r="L72" s="2">
        <v>150000</v>
      </c>
      <c r="M72" s="164">
        <v>300000</v>
      </c>
      <c r="N72" s="171">
        <v>0</v>
      </c>
      <c r="O72" s="2">
        <v>900000</v>
      </c>
      <c r="P72" s="2">
        <v>0</v>
      </c>
      <c r="Q72" s="2">
        <v>2000000</v>
      </c>
      <c r="R72" s="2">
        <v>0</v>
      </c>
      <c r="S72" s="171">
        <f t="shared" si="7"/>
        <v>7530000</v>
      </c>
      <c r="T72" s="171">
        <f t="shared" si="6"/>
        <v>28860000</v>
      </c>
    </row>
    <row r="73" spans="1:20" s="174" customFormat="1" x14ac:dyDescent="0.3">
      <c r="A73" s="253"/>
      <c r="B73" s="174" t="s">
        <v>82</v>
      </c>
      <c r="C73" s="230">
        <f t="shared" si="5"/>
        <v>36670000</v>
      </c>
      <c r="D73" s="168">
        <v>0</v>
      </c>
      <c r="E73" s="177">
        <v>300000</v>
      </c>
      <c r="F73" s="2">
        <v>420000</v>
      </c>
      <c r="G73" s="176">
        <v>300000</v>
      </c>
      <c r="H73" s="169">
        <v>100000</v>
      </c>
      <c r="I73" s="2">
        <v>830000</v>
      </c>
      <c r="J73" s="2">
        <v>0</v>
      </c>
      <c r="K73" s="2">
        <v>800000</v>
      </c>
      <c r="L73" s="2">
        <v>150000</v>
      </c>
      <c r="M73" s="164">
        <v>300000</v>
      </c>
      <c r="N73" s="171">
        <v>0</v>
      </c>
      <c r="O73" s="2">
        <v>900000</v>
      </c>
      <c r="P73" s="2">
        <v>1000000</v>
      </c>
      <c r="Q73" s="2">
        <v>2000000</v>
      </c>
      <c r="R73" s="2">
        <v>0</v>
      </c>
      <c r="S73" s="171">
        <f t="shared" si="7"/>
        <v>7100000</v>
      </c>
      <c r="T73" s="171">
        <f t="shared" si="6"/>
        <v>29570000</v>
      </c>
    </row>
    <row r="74" spans="1:20" s="194" customFormat="1" ht="17.25" thickBot="1" x14ac:dyDescent="0.35">
      <c r="A74" s="253"/>
      <c r="B74" s="194" t="s">
        <v>83</v>
      </c>
      <c r="C74" s="167">
        <f t="shared" si="5"/>
        <v>37380000</v>
      </c>
      <c r="D74" s="205">
        <v>0</v>
      </c>
      <c r="E74" s="177">
        <v>300000</v>
      </c>
      <c r="F74" s="195">
        <v>420000</v>
      </c>
      <c r="G74" s="196">
        <v>300000</v>
      </c>
      <c r="H74" s="195">
        <v>100000</v>
      </c>
      <c r="I74" s="2">
        <v>830000</v>
      </c>
      <c r="J74" s="2">
        <v>0</v>
      </c>
      <c r="K74" s="2">
        <v>800000</v>
      </c>
      <c r="L74" s="2">
        <v>150000</v>
      </c>
      <c r="M74" s="164">
        <v>300000</v>
      </c>
      <c r="N74" s="195">
        <v>0</v>
      </c>
      <c r="O74" s="2">
        <v>900000</v>
      </c>
      <c r="P74" s="195">
        <v>0</v>
      </c>
      <c r="Q74" s="2">
        <v>2000000</v>
      </c>
      <c r="R74" s="195">
        <v>0</v>
      </c>
      <c r="S74" s="195">
        <f t="shared" si="7"/>
        <v>6100000</v>
      </c>
      <c r="T74" s="195">
        <f t="shared" si="6"/>
        <v>31280000</v>
      </c>
    </row>
    <row r="75" spans="1:20" s="174" customFormat="1" x14ac:dyDescent="0.3">
      <c r="A75" s="253">
        <v>2029</v>
      </c>
      <c r="B75" s="174" t="s">
        <v>72</v>
      </c>
      <c r="C75" s="230">
        <f t="shared" si="5"/>
        <v>39090000</v>
      </c>
      <c r="D75" s="168">
        <v>1430000</v>
      </c>
      <c r="E75" s="177">
        <v>300000</v>
      </c>
      <c r="F75" s="2">
        <v>420000</v>
      </c>
      <c r="G75" s="176">
        <v>300000</v>
      </c>
      <c r="H75" s="169">
        <v>100000</v>
      </c>
      <c r="I75" s="2">
        <v>830000</v>
      </c>
      <c r="J75" s="2">
        <v>0</v>
      </c>
      <c r="K75" s="2">
        <v>800000</v>
      </c>
      <c r="L75" s="2">
        <v>150000</v>
      </c>
      <c r="M75" s="164">
        <v>300000</v>
      </c>
      <c r="N75" s="171">
        <v>0</v>
      </c>
      <c r="O75" s="2">
        <v>900000</v>
      </c>
      <c r="P75" s="178">
        <v>0</v>
      </c>
      <c r="Q75" s="2">
        <v>2000000</v>
      </c>
      <c r="R75" s="2">
        <v>0</v>
      </c>
      <c r="S75" s="171">
        <f t="shared" si="7"/>
        <v>7530000</v>
      </c>
      <c r="T75" s="171">
        <f t="shared" si="6"/>
        <v>31560000</v>
      </c>
    </row>
    <row r="76" spans="1:20" s="174" customFormat="1" x14ac:dyDescent="0.3">
      <c r="A76" s="253"/>
      <c r="B76" s="174" t="s">
        <v>73</v>
      </c>
      <c r="C76" s="167">
        <f t="shared" si="5"/>
        <v>39370000</v>
      </c>
      <c r="D76" s="168">
        <v>0</v>
      </c>
      <c r="E76" s="177">
        <v>300000</v>
      </c>
      <c r="F76" s="2">
        <v>420000</v>
      </c>
      <c r="G76" s="176">
        <v>300000</v>
      </c>
      <c r="H76" s="169">
        <v>100000</v>
      </c>
      <c r="I76" s="2">
        <v>830000</v>
      </c>
      <c r="J76" s="2">
        <v>0</v>
      </c>
      <c r="K76" s="2">
        <v>800000</v>
      </c>
      <c r="L76" s="2">
        <v>150000</v>
      </c>
      <c r="M76" s="164">
        <v>300000</v>
      </c>
      <c r="N76" s="171">
        <v>0</v>
      </c>
      <c r="O76" s="2">
        <v>900000</v>
      </c>
      <c r="P76" s="2">
        <v>1000000</v>
      </c>
      <c r="Q76" s="2">
        <v>2000000</v>
      </c>
      <c r="R76" s="2">
        <v>600000</v>
      </c>
      <c r="S76" s="171">
        <f t="shared" si="7"/>
        <v>7700000</v>
      </c>
      <c r="T76" s="171">
        <f t="shared" si="6"/>
        <v>31670000</v>
      </c>
    </row>
    <row r="77" spans="1:20" s="174" customFormat="1" x14ac:dyDescent="0.3">
      <c r="A77" s="253"/>
      <c r="B77" s="174" t="s">
        <v>74</v>
      </c>
      <c r="C77" s="230">
        <f t="shared" si="5"/>
        <v>39480000</v>
      </c>
      <c r="D77" s="168">
        <v>0</v>
      </c>
      <c r="E77" s="177">
        <v>300000</v>
      </c>
      <c r="F77" s="2">
        <v>420000</v>
      </c>
      <c r="G77" s="176">
        <v>300000</v>
      </c>
      <c r="H77" s="169">
        <v>100000</v>
      </c>
      <c r="I77" s="2">
        <v>830000</v>
      </c>
      <c r="J77" s="2">
        <v>0</v>
      </c>
      <c r="K77" s="2">
        <v>800000</v>
      </c>
      <c r="L77" s="2">
        <v>150000</v>
      </c>
      <c r="M77" s="164">
        <v>300000</v>
      </c>
      <c r="N77" s="171">
        <v>0</v>
      </c>
      <c r="O77" s="2">
        <v>900000</v>
      </c>
      <c r="P77" s="168">
        <v>0</v>
      </c>
      <c r="Q77" s="2">
        <v>2000000</v>
      </c>
      <c r="R77" s="2">
        <v>0</v>
      </c>
      <c r="S77" s="171">
        <f t="shared" si="7"/>
        <v>6100000</v>
      </c>
      <c r="T77" s="171">
        <f t="shared" ref="T77:T108" si="8" xml:space="preserve"> C77 - S77</f>
        <v>33380000</v>
      </c>
    </row>
    <row r="78" spans="1:20" s="174" customFormat="1" x14ac:dyDescent="0.3">
      <c r="A78" s="253"/>
      <c r="B78" s="174" t="s">
        <v>75</v>
      </c>
      <c r="C78" s="167">
        <f t="shared" si="5"/>
        <v>41190000</v>
      </c>
      <c r="D78" s="168">
        <v>1430000</v>
      </c>
      <c r="E78" s="177">
        <v>300000</v>
      </c>
      <c r="F78" s="2">
        <v>420000</v>
      </c>
      <c r="G78" s="176">
        <v>300000</v>
      </c>
      <c r="H78" s="169">
        <v>100000</v>
      </c>
      <c r="I78" s="2">
        <v>830000</v>
      </c>
      <c r="J78" s="2">
        <v>0</v>
      </c>
      <c r="K78" s="2">
        <v>800000</v>
      </c>
      <c r="L78" s="2">
        <v>150000</v>
      </c>
      <c r="M78" s="164">
        <v>300000</v>
      </c>
      <c r="N78" s="171">
        <v>0</v>
      </c>
      <c r="O78" s="2">
        <v>900000</v>
      </c>
      <c r="P78" s="168">
        <v>0</v>
      </c>
      <c r="Q78" s="2">
        <v>2000000</v>
      </c>
      <c r="R78" s="2">
        <v>0</v>
      </c>
      <c r="S78" s="171">
        <f t="shared" si="7"/>
        <v>7530000</v>
      </c>
      <c r="T78" s="171">
        <f t="shared" si="8"/>
        <v>33660000</v>
      </c>
    </row>
    <row r="79" spans="1:20" s="174" customFormat="1" x14ac:dyDescent="0.3">
      <c r="A79" s="253"/>
      <c r="B79" s="174" t="s">
        <v>76</v>
      </c>
      <c r="C79" s="230">
        <f t="shared" si="5"/>
        <v>41470000</v>
      </c>
      <c r="D79" s="168">
        <v>3000000</v>
      </c>
      <c r="E79" s="177">
        <v>300000</v>
      </c>
      <c r="F79" s="2">
        <v>420000</v>
      </c>
      <c r="G79" s="176">
        <v>300000</v>
      </c>
      <c r="H79" s="169">
        <v>100000</v>
      </c>
      <c r="I79" s="2">
        <v>830000</v>
      </c>
      <c r="J79" s="2">
        <v>0</v>
      </c>
      <c r="K79" s="2">
        <v>800000</v>
      </c>
      <c r="L79" s="2">
        <v>150000</v>
      </c>
      <c r="M79" s="164">
        <v>300000</v>
      </c>
      <c r="N79" s="171">
        <v>0</v>
      </c>
      <c r="O79" s="2">
        <v>900000</v>
      </c>
      <c r="P79" s="2">
        <v>1000000</v>
      </c>
      <c r="Q79" s="2">
        <v>2000000</v>
      </c>
      <c r="R79" s="2">
        <v>600000</v>
      </c>
      <c r="S79" s="171">
        <f t="shared" si="7"/>
        <v>10700000</v>
      </c>
      <c r="T79" s="171">
        <f t="shared" si="8"/>
        <v>30770000</v>
      </c>
    </row>
    <row r="80" spans="1:20" s="174" customFormat="1" x14ac:dyDescent="0.3">
      <c r="A80" s="253"/>
      <c r="B80" s="174" t="s">
        <v>77</v>
      </c>
      <c r="C80" s="167">
        <f t="shared" si="5"/>
        <v>38580000</v>
      </c>
      <c r="D80" s="168">
        <v>0</v>
      </c>
      <c r="E80" s="177">
        <v>300000</v>
      </c>
      <c r="F80" s="2">
        <v>420000</v>
      </c>
      <c r="G80" s="176">
        <v>300000</v>
      </c>
      <c r="H80" s="169">
        <v>100000</v>
      </c>
      <c r="I80" s="2">
        <v>830000</v>
      </c>
      <c r="J80" s="2">
        <v>0</v>
      </c>
      <c r="K80" s="2">
        <v>800000</v>
      </c>
      <c r="L80" s="2">
        <v>150000</v>
      </c>
      <c r="M80" s="164">
        <v>300000</v>
      </c>
      <c r="N80" s="171">
        <v>0</v>
      </c>
      <c r="O80" s="2">
        <v>900000</v>
      </c>
      <c r="P80" s="2">
        <v>0</v>
      </c>
      <c r="Q80" s="2">
        <v>2000000</v>
      </c>
      <c r="R80" s="2">
        <v>0</v>
      </c>
      <c r="S80" s="171">
        <f t="shared" si="7"/>
        <v>6100000</v>
      </c>
      <c r="T80" s="171">
        <f t="shared" si="8"/>
        <v>32480000</v>
      </c>
    </row>
    <row r="81" spans="1:20" s="174" customFormat="1" x14ac:dyDescent="0.3">
      <c r="A81" s="253"/>
      <c r="B81" s="174" t="s">
        <v>78</v>
      </c>
      <c r="C81" s="230">
        <f t="shared" si="5"/>
        <v>40290000</v>
      </c>
      <c r="D81" s="168">
        <v>1430000</v>
      </c>
      <c r="E81" s="177">
        <v>300000</v>
      </c>
      <c r="F81" s="2">
        <v>420000</v>
      </c>
      <c r="G81" s="176">
        <v>300000</v>
      </c>
      <c r="H81" s="169">
        <v>100000</v>
      </c>
      <c r="I81" s="2">
        <v>830000</v>
      </c>
      <c r="J81" s="2">
        <v>0</v>
      </c>
      <c r="K81" s="2">
        <v>800000</v>
      </c>
      <c r="L81" s="2">
        <v>150000</v>
      </c>
      <c r="M81" s="164">
        <v>300000</v>
      </c>
      <c r="N81" s="171">
        <v>0</v>
      </c>
      <c r="O81" s="2">
        <v>900000</v>
      </c>
      <c r="P81" s="2">
        <v>0</v>
      </c>
      <c r="Q81" s="2">
        <v>2000000</v>
      </c>
      <c r="R81" s="2">
        <v>0</v>
      </c>
      <c r="S81" s="171">
        <f t="shared" si="7"/>
        <v>7530000</v>
      </c>
      <c r="T81" s="171">
        <f t="shared" si="8"/>
        <v>32760000</v>
      </c>
    </row>
    <row r="82" spans="1:20" s="174" customFormat="1" x14ac:dyDescent="0.3">
      <c r="A82" s="253"/>
      <c r="B82" s="174" t="s">
        <v>79</v>
      </c>
      <c r="C82" s="167">
        <f t="shared" si="5"/>
        <v>40570000</v>
      </c>
      <c r="D82" s="168">
        <v>0</v>
      </c>
      <c r="E82" s="177">
        <v>300000</v>
      </c>
      <c r="F82" s="2">
        <v>420000</v>
      </c>
      <c r="G82" s="176">
        <v>300000</v>
      </c>
      <c r="H82" s="169">
        <v>100000</v>
      </c>
      <c r="I82" s="2">
        <v>830000</v>
      </c>
      <c r="J82" s="2">
        <v>0</v>
      </c>
      <c r="K82" s="2">
        <v>800000</v>
      </c>
      <c r="L82" s="2">
        <v>150000</v>
      </c>
      <c r="M82" s="164">
        <v>300000</v>
      </c>
      <c r="N82" s="171">
        <v>0</v>
      </c>
      <c r="O82" s="2">
        <v>900000</v>
      </c>
      <c r="P82" s="2">
        <v>1000000</v>
      </c>
      <c r="Q82" s="2">
        <v>2000000</v>
      </c>
      <c r="R82" s="2">
        <v>0</v>
      </c>
      <c r="S82" s="171">
        <f t="shared" si="7"/>
        <v>7100000</v>
      </c>
      <c r="T82" s="171">
        <f t="shared" si="8"/>
        <v>33470000</v>
      </c>
    </row>
    <row r="83" spans="1:20" s="174" customFormat="1" x14ac:dyDescent="0.3">
      <c r="A83" s="253"/>
      <c r="B83" s="174" t="s">
        <v>80</v>
      </c>
      <c r="C83" s="230">
        <f t="shared" si="5"/>
        <v>41280000</v>
      </c>
      <c r="D83" s="168">
        <v>0</v>
      </c>
      <c r="E83" s="177">
        <v>300000</v>
      </c>
      <c r="F83" s="2">
        <v>420000</v>
      </c>
      <c r="G83" s="176">
        <v>300000</v>
      </c>
      <c r="H83" s="169">
        <v>100000</v>
      </c>
      <c r="I83" s="2">
        <v>830000</v>
      </c>
      <c r="J83" s="2">
        <v>0</v>
      </c>
      <c r="K83" s="2">
        <v>800000</v>
      </c>
      <c r="L83" s="2">
        <v>150000</v>
      </c>
      <c r="M83" s="164">
        <v>300000</v>
      </c>
      <c r="N83" s="171">
        <v>0</v>
      </c>
      <c r="O83" s="2">
        <v>900000</v>
      </c>
      <c r="P83" s="2">
        <v>0</v>
      </c>
      <c r="Q83" s="2">
        <v>2000000</v>
      </c>
      <c r="R83" s="2">
        <v>600000</v>
      </c>
      <c r="S83" s="171">
        <f t="shared" si="7"/>
        <v>6700000</v>
      </c>
      <c r="T83" s="171">
        <f t="shared" si="8"/>
        <v>34580000</v>
      </c>
    </row>
    <row r="84" spans="1:20" s="174" customFormat="1" x14ac:dyDescent="0.3">
      <c r="A84" s="253"/>
      <c r="B84" s="174" t="s">
        <v>81</v>
      </c>
      <c r="C84" s="167">
        <f t="shared" si="5"/>
        <v>42390000</v>
      </c>
      <c r="D84" s="168">
        <v>1430000</v>
      </c>
      <c r="E84" s="177">
        <v>300000</v>
      </c>
      <c r="F84" s="2">
        <v>420000</v>
      </c>
      <c r="G84" s="176">
        <v>300000</v>
      </c>
      <c r="H84" s="169">
        <v>100000</v>
      </c>
      <c r="I84" s="2">
        <v>830000</v>
      </c>
      <c r="J84" s="2">
        <v>0</v>
      </c>
      <c r="K84" s="2">
        <v>800000</v>
      </c>
      <c r="L84" s="2">
        <v>150000</v>
      </c>
      <c r="M84" s="164">
        <v>300000</v>
      </c>
      <c r="N84" s="171">
        <v>0</v>
      </c>
      <c r="O84" s="2">
        <v>900000</v>
      </c>
      <c r="P84" s="2">
        <v>0</v>
      </c>
      <c r="Q84" s="2">
        <v>2000000</v>
      </c>
      <c r="R84" s="2">
        <v>0</v>
      </c>
      <c r="S84" s="171">
        <f t="shared" si="7"/>
        <v>7530000</v>
      </c>
      <c r="T84" s="171">
        <f t="shared" si="8"/>
        <v>34860000</v>
      </c>
    </row>
    <row r="85" spans="1:20" s="174" customFormat="1" x14ac:dyDescent="0.3">
      <c r="A85" s="253"/>
      <c r="B85" s="174" t="s">
        <v>82</v>
      </c>
      <c r="C85" s="230">
        <f t="shared" si="5"/>
        <v>42670000</v>
      </c>
      <c r="D85" s="168">
        <v>0</v>
      </c>
      <c r="E85" s="177">
        <v>300000</v>
      </c>
      <c r="F85" s="2">
        <v>420000</v>
      </c>
      <c r="G85" s="176">
        <v>300000</v>
      </c>
      <c r="H85" s="169">
        <v>100000</v>
      </c>
      <c r="I85" s="2">
        <v>830000</v>
      </c>
      <c r="J85" s="2">
        <v>0</v>
      </c>
      <c r="K85" s="2">
        <v>800000</v>
      </c>
      <c r="L85" s="2">
        <v>150000</v>
      </c>
      <c r="M85" s="164">
        <v>300000</v>
      </c>
      <c r="N85" s="171">
        <v>0</v>
      </c>
      <c r="O85" s="2">
        <v>900000</v>
      </c>
      <c r="P85" s="2">
        <v>1000000</v>
      </c>
      <c r="Q85" s="2">
        <v>2000000</v>
      </c>
      <c r="R85" s="2">
        <v>0</v>
      </c>
      <c r="S85" s="171">
        <f t="shared" si="7"/>
        <v>7100000</v>
      </c>
      <c r="T85" s="171">
        <f t="shared" si="8"/>
        <v>35570000</v>
      </c>
    </row>
    <row r="86" spans="1:20" s="194" customFormat="1" ht="17.25" thickBot="1" x14ac:dyDescent="0.35">
      <c r="A86" s="253"/>
      <c r="B86" s="194" t="s">
        <v>83</v>
      </c>
      <c r="C86" s="167">
        <f t="shared" si="5"/>
        <v>43380000</v>
      </c>
      <c r="D86" s="205">
        <v>0</v>
      </c>
      <c r="E86" s="177">
        <v>300000</v>
      </c>
      <c r="F86" s="195">
        <v>420000</v>
      </c>
      <c r="G86" s="196">
        <v>300000</v>
      </c>
      <c r="H86" s="195">
        <v>100000</v>
      </c>
      <c r="I86" s="2">
        <v>830000</v>
      </c>
      <c r="J86" s="2">
        <v>0</v>
      </c>
      <c r="K86" s="2">
        <v>800000</v>
      </c>
      <c r="L86" s="2">
        <v>150000</v>
      </c>
      <c r="M86" s="164">
        <v>300000</v>
      </c>
      <c r="N86" s="195">
        <v>0</v>
      </c>
      <c r="O86" s="2">
        <v>900000</v>
      </c>
      <c r="P86" s="195">
        <v>0</v>
      </c>
      <c r="Q86" s="2">
        <v>2000000</v>
      </c>
      <c r="R86" s="195">
        <v>0</v>
      </c>
      <c r="S86" s="195">
        <f t="shared" si="7"/>
        <v>6100000</v>
      </c>
      <c r="T86" s="195">
        <f t="shared" si="8"/>
        <v>37280000</v>
      </c>
    </row>
    <row r="87" spans="1:20" s="174" customFormat="1" x14ac:dyDescent="0.3">
      <c r="A87" s="253">
        <v>2030</v>
      </c>
      <c r="B87" s="174" t="s">
        <v>72</v>
      </c>
      <c r="C87" s="230">
        <f t="shared" si="5"/>
        <v>45090000</v>
      </c>
      <c r="D87" s="168">
        <v>1430000</v>
      </c>
      <c r="E87" s="177">
        <v>300000</v>
      </c>
      <c r="F87" s="2">
        <v>420000</v>
      </c>
      <c r="G87" s="176">
        <v>300000</v>
      </c>
      <c r="H87" s="169">
        <v>100000</v>
      </c>
      <c r="I87" s="2">
        <v>830000</v>
      </c>
      <c r="J87" s="2">
        <v>0</v>
      </c>
      <c r="K87" s="2">
        <v>800000</v>
      </c>
      <c r="L87" s="2">
        <v>150000</v>
      </c>
      <c r="M87" s="164">
        <v>300000</v>
      </c>
      <c r="N87" s="171">
        <v>0</v>
      </c>
      <c r="O87" s="2">
        <v>900000</v>
      </c>
      <c r="P87" s="178">
        <v>0</v>
      </c>
      <c r="Q87" s="2">
        <v>2000000</v>
      </c>
      <c r="R87" s="2">
        <v>0</v>
      </c>
      <c r="S87" s="171">
        <f t="shared" si="7"/>
        <v>7530000</v>
      </c>
      <c r="T87" s="171">
        <f t="shared" si="8"/>
        <v>37560000</v>
      </c>
    </row>
    <row r="88" spans="1:20" s="174" customFormat="1" x14ac:dyDescent="0.3">
      <c r="A88" s="253"/>
      <c r="B88" s="174" t="s">
        <v>73</v>
      </c>
      <c r="C88" s="167">
        <f t="shared" si="5"/>
        <v>45370000</v>
      </c>
      <c r="D88" s="168">
        <v>0</v>
      </c>
      <c r="E88" s="177">
        <v>300000</v>
      </c>
      <c r="F88" s="2">
        <v>420000</v>
      </c>
      <c r="G88" s="176">
        <v>300000</v>
      </c>
      <c r="H88" s="169">
        <v>100000</v>
      </c>
      <c r="I88" s="2">
        <v>830000</v>
      </c>
      <c r="J88" s="2">
        <v>0</v>
      </c>
      <c r="K88" s="2">
        <v>800000</v>
      </c>
      <c r="L88" s="2">
        <v>150000</v>
      </c>
      <c r="M88" s="164">
        <v>300000</v>
      </c>
      <c r="N88" s="171">
        <v>0</v>
      </c>
      <c r="O88" s="2">
        <v>900000</v>
      </c>
      <c r="P88" s="2">
        <v>1000000</v>
      </c>
      <c r="Q88" s="2">
        <v>2000000</v>
      </c>
      <c r="R88" s="2">
        <v>600000</v>
      </c>
      <c r="S88" s="171">
        <f t="shared" si="7"/>
        <v>7700000</v>
      </c>
      <c r="T88" s="171">
        <f t="shared" si="8"/>
        <v>37670000</v>
      </c>
    </row>
    <row r="89" spans="1:20" s="174" customFormat="1" x14ac:dyDescent="0.3">
      <c r="A89" s="253"/>
      <c r="B89" s="174" t="s">
        <v>74</v>
      </c>
      <c r="C89" s="230">
        <f t="shared" si="5"/>
        <v>45480000</v>
      </c>
      <c r="D89" s="168">
        <v>0</v>
      </c>
      <c r="E89" s="177">
        <v>300000</v>
      </c>
      <c r="F89" s="2">
        <v>420000</v>
      </c>
      <c r="G89" s="176">
        <v>300000</v>
      </c>
      <c r="H89" s="169">
        <v>100000</v>
      </c>
      <c r="I89" s="2">
        <v>830000</v>
      </c>
      <c r="J89" s="2">
        <v>0</v>
      </c>
      <c r="K89" s="2">
        <v>800000</v>
      </c>
      <c r="L89" s="2">
        <v>150000</v>
      </c>
      <c r="M89" s="164">
        <v>300000</v>
      </c>
      <c r="N89" s="171">
        <v>0</v>
      </c>
      <c r="O89" s="2">
        <v>900000</v>
      </c>
      <c r="P89" s="168">
        <v>0</v>
      </c>
      <c r="Q89" s="2">
        <v>2000000</v>
      </c>
      <c r="R89" s="2">
        <v>0</v>
      </c>
      <c r="S89" s="171">
        <f t="shared" si="7"/>
        <v>6100000</v>
      </c>
      <c r="T89" s="171">
        <f t="shared" si="8"/>
        <v>39380000</v>
      </c>
    </row>
    <row r="90" spans="1:20" s="174" customFormat="1" x14ac:dyDescent="0.3">
      <c r="A90" s="253"/>
      <c r="B90" s="174" t="s">
        <v>75</v>
      </c>
      <c r="C90" s="167">
        <f t="shared" si="5"/>
        <v>47190000</v>
      </c>
      <c r="D90" s="168">
        <v>1430000</v>
      </c>
      <c r="E90" s="177">
        <v>300000</v>
      </c>
      <c r="F90" s="2">
        <v>420000</v>
      </c>
      <c r="G90" s="176">
        <v>300000</v>
      </c>
      <c r="H90" s="169">
        <v>100000</v>
      </c>
      <c r="I90" s="2">
        <v>830000</v>
      </c>
      <c r="J90" s="2">
        <v>0</v>
      </c>
      <c r="K90" s="2">
        <v>800000</v>
      </c>
      <c r="L90" s="2">
        <v>150000</v>
      </c>
      <c r="M90" s="164">
        <v>300000</v>
      </c>
      <c r="N90" s="171">
        <v>0</v>
      </c>
      <c r="O90" s="2">
        <v>900000</v>
      </c>
      <c r="P90" s="168">
        <v>0</v>
      </c>
      <c r="Q90" s="2">
        <v>2000000</v>
      </c>
      <c r="R90" s="2">
        <v>0</v>
      </c>
      <c r="S90" s="171">
        <f t="shared" si="7"/>
        <v>7530000</v>
      </c>
      <c r="T90" s="171">
        <f t="shared" si="8"/>
        <v>39660000</v>
      </c>
    </row>
    <row r="91" spans="1:20" s="174" customFormat="1" x14ac:dyDescent="0.3">
      <c r="A91" s="253"/>
      <c r="B91" s="174" t="s">
        <v>76</v>
      </c>
      <c r="C91" s="230">
        <f t="shared" si="5"/>
        <v>47470000</v>
      </c>
      <c r="D91" s="168">
        <v>3000000</v>
      </c>
      <c r="E91" s="177">
        <v>300000</v>
      </c>
      <c r="F91" s="2">
        <v>420000</v>
      </c>
      <c r="G91" s="176">
        <v>300000</v>
      </c>
      <c r="H91" s="169">
        <v>100000</v>
      </c>
      <c r="I91" s="2">
        <v>830000</v>
      </c>
      <c r="J91" s="2">
        <v>0</v>
      </c>
      <c r="K91" s="2">
        <v>800000</v>
      </c>
      <c r="L91" s="2">
        <v>150000</v>
      </c>
      <c r="M91" s="164">
        <v>300000</v>
      </c>
      <c r="N91" s="171">
        <v>0</v>
      </c>
      <c r="O91" s="2">
        <v>900000</v>
      </c>
      <c r="P91" s="2">
        <v>1000000</v>
      </c>
      <c r="Q91" s="2">
        <v>2000000</v>
      </c>
      <c r="R91" s="2">
        <v>600000</v>
      </c>
      <c r="S91" s="171">
        <f t="shared" si="7"/>
        <v>10700000</v>
      </c>
      <c r="T91" s="171">
        <f t="shared" si="8"/>
        <v>36770000</v>
      </c>
    </row>
    <row r="92" spans="1:20" s="174" customFormat="1" x14ac:dyDescent="0.3">
      <c r="A92" s="253"/>
      <c r="B92" s="174" t="s">
        <v>77</v>
      </c>
      <c r="C92" s="167">
        <f t="shared" si="5"/>
        <v>44580000</v>
      </c>
      <c r="D92" s="168">
        <v>0</v>
      </c>
      <c r="E92" s="177">
        <v>300000</v>
      </c>
      <c r="F92" s="2">
        <v>420000</v>
      </c>
      <c r="G92" s="176">
        <v>300000</v>
      </c>
      <c r="H92" s="169">
        <v>100000</v>
      </c>
      <c r="I92" s="2">
        <v>830000</v>
      </c>
      <c r="J92" s="2">
        <v>0</v>
      </c>
      <c r="K92" s="2">
        <v>800000</v>
      </c>
      <c r="L92" s="2">
        <v>150000</v>
      </c>
      <c r="M92" s="164">
        <v>300000</v>
      </c>
      <c r="N92" s="171">
        <v>0</v>
      </c>
      <c r="O92" s="2">
        <v>900000</v>
      </c>
      <c r="P92" s="2">
        <v>0</v>
      </c>
      <c r="Q92" s="2">
        <v>2000000</v>
      </c>
      <c r="R92" s="2">
        <v>0</v>
      </c>
      <c r="S92" s="171">
        <f t="shared" si="7"/>
        <v>6100000</v>
      </c>
      <c r="T92" s="171">
        <f t="shared" si="8"/>
        <v>38480000</v>
      </c>
    </row>
    <row r="93" spans="1:20" s="174" customFormat="1" x14ac:dyDescent="0.3">
      <c r="A93" s="253"/>
      <c r="B93" s="174" t="s">
        <v>78</v>
      </c>
      <c r="C93" s="230">
        <f t="shared" si="5"/>
        <v>46290000</v>
      </c>
      <c r="D93" s="168">
        <v>1430000</v>
      </c>
      <c r="E93" s="177">
        <v>300000</v>
      </c>
      <c r="F93" s="2">
        <v>420000</v>
      </c>
      <c r="G93" s="176">
        <v>300000</v>
      </c>
      <c r="H93" s="169">
        <v>100000</v>
      </c>
      <c r="I93" s="2">
        <v>830000</v>
      </c>
      <c r="J93" s="2">
        <v>0</v>
      </c>
      <c r="K93" s="2">
        <v>800000</v>
      </c>
      <c r="L93" s="2">
        <v>150000</v>
      </c>
      <c r="M93" s="164">
        <v>300000</v>
      </c>
      <c r="N93" s="171">
        <v>0</v>
      </c>
      <c r="O93" s="2">
        <v>900000</v>
      </c>
      <c r="P93" s="2">
        <v>0</v>
      </c>
      <c r="Q93" s="2">
        <v>2000000</v>
      </c>
      <c r="R93" s="2">
        <v>0</v>
      </c>
      <c r="S93" s="171">
        <f t="shared" si="7"/>
        <v>7530000</v>
      </c>
      <c r="T93" s="171">
        <f t="shared" si="8"/>
        <v>38760000</v>
      </c>
    </row>
    <row r="94" spans="1:20" s="174" customFormat="1" x14ac:dyDescent="0.3">
      <c r="A94" s="253"/>
      <c r="B94" s="174" t="s">
        <v>79</v>
      </c>
      <c r="C94" s="167">
        <f t="shared" si="5"/>
        <v>46570000</v>
      </c>
      <c r="D94" s="168">
        <v>0</v>
      </c>
      <c r="E94" s="177">
        <v>300000</v>
      </c>
      <c r="F94" s="2">
        <v>420000</v>
      </c>
      <c r="G94" s="176">
        <v>300000</v>
      </c>
      <c r="H94" s="169">
        <v>100000</v>
      </c>
      <c r="I94" s="2">
        <v>830000</v>
      </c>
      <c r="J94" s="2">
        <v>0</v>
      </c>
      <c r="K94" s="2">
        <v>800000</v>
      </c>
      <c r="L94" s="2">
        <v>150000</v>
      </c>
      <c r="M94" s="164">
        <v>300000</v>
      </c>
      <c r="N94" s="171">
        <v>0</v>
      </c>
      <c r="O94" s="2">
        <v>900000</v>
      </c>
      <c r="P94" s="2">
        <v>1000000</v>
      </c>
      <c r="Q94" s="2">
        <v>2000000</v>
      </c>
      <c r="R94" s="2">
        <v>0</v>
      </c>
      <c r="S94" s="171">
        <f t="shared" si="7"/>
        <v>7100000</v>
      </c>
      <c r="T94" s="171">
        <f t="shared" si="8"/>
        <v>39470000</v>
      </c>
    </row>
    <row r="95" spans="1:20" s="174" customFormat="1" x14ac:dyDescent="0.3">
      <c r="A95" s="253"/>
      <c r="B95" s="174" t="s">
        <v>80</v>
      </c>
      <c r="C95" s="230">
        <f t="shared" si="5"/>
        <v>47280000</v>
      </c>
      <c r="D95" s="168">
        <v>0</v>
      </c>
      <c r="E95" s="177">
        <v>300000</v>
      </c>
      <c r="F95" s="2">
        <v>420000</v>
      </c>
      <c r="G95" s="176">
        <v>300000</v>
      </c>
      <c r="H95" s="169">
        <v>100000</v>
      </c>
      <c r="I95" s="2">
        <v>830000</v>
      </c>
      <c r="J95" s="2">
        <v>0</v>
      </c>
      <c r="K95" s="2">
        <v>800000</v>
      </c>
      <c r="L95" s="2">
        <v>150000</v>
      </c>
      <c r="M95" s="164">
        <v>300000</v>
      </c>
      <c r="N95" s="171">
        <v>0</v>
      </c>
      <c r="O95" s="2">
        <v>900000</v>
      </c>
      <c r="P95" s="2">
        <v>0</v>
      </c>
      <c r="Q95" s="2">
        <v>2000000</v>
      </c>
      <c r="R95" s="2">
        <v>600000</v>
      </c>
      <c r="S95" s="171">
        <f t="shared" si="7"/>
        <v>6700000</v>
      </c>
      <c r="T95" s="171">
        <f t="shared" si="8"/>
        <v>40580000</v>
      </c>
    </row>
    <row r="96" spans="1:20" s="174" customFormat="1" x14ac:dyDescent="0.3">
      <c r="A96" s="253"/>
      <c r="B96" s="174" t="s">
        <v>81</v>
      </c>
      <c r="C96" s="167">
        <f t="shared" si="5"/>
        <v>48390000</v>
      </c>
      <c r="D96" s="168">
        <v>1430000</v>
      </c>
      <c r="E96" s="177">
        <v>300000</v>
      </c>
      <c r="F96" s="2">
        <v>420000</v>
      </c>
      <c r="G96" s="176">
        <v>300000</v>
      </c>
      <c r="H96" s="169">
        <v>100000</v>
      </c>
      <c r="I96" s="2">
        <v>830000</v>
      </c>
      <c r="J96" s="2">
        <v>0</v>
      </c>
      <c r="K96" s="2">
        <v>800000</v>
      </c>
      <c r="L96" s="2">
        <v>150000</v>
      </c>
      <c r="M96" s="164">
        <v>300000</v>
      </c>
      <c r="N96" s="171">
        <v>0</v>
      </c>
      <c r="O96" s="2">
        <v>900000</v>
      </c>
      <c r="P96" s="2">
        <v>0</v>
      </c>
      <c r="Q96" s="2">
        <v>2000000</v>
      </c>
      <c r="R96" s="2">
        <v>0</v>
      </c>
      <c r="S96" s="171">
        <f t="shared" si="7"/>
        <v>7530000</v>
      </c>
      <c r="T96" s="171">
        <f t="shared" si="8"/>
        <v>40860000</v>
      </c>
    </row>
    <row r="97" spans="1:20" s="174" customFormat="1" x14ac:dyDescent="0.3">
      <c r="A97" s="253"/>
      <c r="B97" s="174" t="s">
        <v>82</v>
      </c>
      <c r="C97" s="230">
        <f t="shared" si="5"/>
        <v>48670000</v>
      </c>
      <c r="D97" s="168">
        <v>0</v>
      </c>
      <c r="E97" s="177">
        <v>300000</v>
      </c>
      <c r="F97" s="2">
        <v>420000</v>
      </c>
      <c r="G97" s="176">
        <v>300000</v>
      </c>
      <c r="H97" s="169">
        <v>100000</v>
      </c>
      <c r="I97" s="2">
        <v>830000</v>
      </c>
      <c r="J97" s="2">
        <v>0</v>
      </c>
      <c r="K97" s="2">
        <v>800000</v>
      </c>
      <c r="L97" s="2">
        <v>150000</v>
      </c>
      <c r="M97" s="164">
        <v>300000</v>
      </c>
      <c r="N97" s="171">
        <v>0</v>
      </c>
      <c r="O97" s="2">
        <v>900000</v>
      </c>
      <c r="P97" s="2">
        <v>1000000</v>
      </c>
      <c r="Q97" s="2">
        <v>2000000</v>
      </c>
      <c r="R97" s="2">
        <v>0</v>
      </c>
      <c r="S97" s="171">
        <f t="shared" si="7"/>
        <v>7100000</v>
      </c>
      <c r="T97" s="171">
        <f t="shared" si="8"/>
        <v>41570000</v>
      </c>
    </row>
    <row r="98" spans="1:20" s="194" customFormat="1" ht="17.25" thickBot="1" x14ac:dyDescent="0.35">
      <c r="A98" s="253"/>
      <c r="B98" s="194" t="s">
        <v>83</v>
      </c>
      <c r="C98" s="167">
        <f t="shared" si="5"/>
        <v>49380000</v>
      </c>
      <c r="D98" s="205">
        <v>0</v>
      </c>
      <c r="E98" s="177">
        <v>300000</v>
      </c>
      <c r="F98" s="195">
        <v>420000</v>
      </c>
      <c r="G98" s="196">
        <v>300000</v>
      </c>
      <c r="H98" s="195">
        <v>100000</v>
      </c>
      <c r="I98" s="2">
        <v>830000</v>
      </c>
      <c r="J98" s="2">
        <v>0</v>
      </c>
      <c r="K98" s="2">
        <v>800000</v>
      </c>
      <c r="L98" s="2">
        <v>150000</v>
      </c>
      <c r="M98" s="164">
        <v>300000</v>
      </c>
      <c r="N98" s="195">
        <v>0</v>
      </c>
      <c r="O98" s="2">
        <v>900000</v>
      </c>
      <c r="P98" s="195">
        <v>0</v>
      </c>
      <c r="Q98" s="2">
        <v>2000000</v>
      </c>
      <c r="R98" s="195">
        <v>0</v>
      </c>
      <c r="S98" s="195">
        <f t="shared" si="7"/>
        <v>6100000</v>
      </c>
      <c r="T98" s="195">
        <f t="shared" si="8"/>
        <v>43280000</v>
      </c>
    </row>
    <row r="99" spans="1:20" s="174" customFormat="1" x14ac:dyDescent="0.3">
      <c r="A99" s="253">
        <v>2031</v>
      </c>
      <c r="B99" s="174" t="s">
        <v>72</v>
      </c>
      <c r="C99" s="230">
        <f t="shared" si="5"/>
        <v>51090000</v>
      </c>
      <c r="D99" s="168">
        <v>1430000</v>
      </c>
      <c r="E99" s="177">
        <v>300000</v>
      </c>
      <c r="F99" s="2">
        <v>420000</v>
      </c>
      <c r="G99" s="176">
        <v>300000</v>
      </c>
      <c r="H99" s="169">
        <v>100000</v>
      </c>
      <c r="I99" s="2">
        <v>830000</v>
      </c>
      <c r="J99" s="2">
        <v>0</v>
      </c>
      <c r="K99" s="2">
        <v>800000</v>
      </c>
      <c r="L99" s="2">
        <v>150000</v>
      </c>
      <c r="M99" s="164">
        <v>300000</v>
      </c>
      <c r="N99" s="171">
        <v>0</v>
      </c>
      <c r="O99" s="2">
        <v>900000</v>
      </c>
      <c r="P99" s="178">
        <v>0</v>
      </c>
      <c r="Q99" s="2">
        <v>2000000</v>
      </c>
      <c r="R99" s="2">
        <v>0</v>
      </c>
      <c r="S99" s="171">
        <f t="shared" ref="S99:S122" si="9">SUM(D99:R99)</f>
        <v>7530000</v>
      </c>
      <c r="T99" s="171">
        <f t="shared" si="8"/>
        <v>43560000</v>
      </c>
    </row>
    <row r="100" spans="1:20" s="174" customFormat="1" x14ac:dyDescent="0.3">
      <c r="A100" s="253"/>
      <c r="B100" s="174" t="s">
        <v>73</v>
      </c>
      <c r="C100" s="167">
        <f t="shared" si="5"/>
        <v>51370000</v>
      </c>
      <c r="D100" s="168">
        <v>0</v>
      </c>
      <c r="E100" s="177">
        <v>300000</v>
      </c>
      <c r="F100" s="2">
        <v>420000</v>
      </c>
      <c r="G100" s="176">
        <v>300000</v>
      </c>
      <c r="H100" s="169">
        <v>100000</v>
      </c>
      <c r="I100" s="2">
        <v>830000</v>
      </c>
      <c r="J100" s="2">
        <v>0</v>
      </c>
      <c r="K100" s="2">
        <v>800000</v>
      </c>
      <c r="L100" s="2">
        <v>150000</v>
      </c>
      <c r="M100" s="164">
        <v>300000</v>
      </c>
      <c r="N100" s="171">
        <v>0</v>
      </c>
      <c r="O100" s="2">
        <v>900000</v>
      </c>
      <c r="P100" s="2">
        <v>1000000</v>
      </c>
      <c r="Q100" s="2">
        <v>2000000</v>
      </c>
      <c r="R100" s="2">
        <v>600000</v>
      </c>
      <c r="S100" s="171">
        <f t="shared" si="9"/>
        <v>7700000</v>
      </c>
      <c r="T100" s="171">
        <f t="shared" si="8"/>
        <v>43670000</v>
      </c>
    </row>
    <row r="101" spans="1:20" s="174" customFormat="1" x14ac:dyDescent="0.3">
      <c r="A101" s="253"/>
      <c r="B101" s="174" t="s">
        <v>74</v>
      </c>
      <c r="C101" s="230">
        <f t="shared" si="5"/>
        <v>51480000</v>
      </c>
      <c r="D101" s="168">
        <v>0</v>
      </c>
      <c r="E101" s="177">
        <v>300000</v>
      </c>
      <c r="F101" s="2">
        <v>420000</v>
      </c>
      <c r="G101" s="176">
        <v>300000</v>
      </c>
      <c r="H101" s="169">
        <v>100000</v>
      </c>
      <c r="I101" s="2">
        <v>830000</v>
      </c>
      <c r="J101" s="2">
        <v>0</v>
      </c>
      <c r="K101" s="2">
        <v>800000</v>
      </c>
      <c r="L101" s="2">
        <v>150000</v>
      </c>
      <c r="M101" s="164">
        <v>300000</v>
      </c>
      <c r="N101" s="171">
        <v>0</v>
      </c>
      <c r="O101" s="2">
        <v>500000</v>
      </c>
      <c r="P101" s="168">
        <v>0</v>
      </c>
      <c r="Q101" s="2">
        <v>2000000</v>
      </c>
      <c r="R101" s="2">
        <v>0</v>
      </c>
      <c r="S101" s="171">
        <f t="shared" si="9"/>
        <v>5700000</v>
      </c>
      <c r="T101" s="171">
        <f t="shared" si="8"/>
        <v>45780000</v>
      </c>
    </row>
    <row r="102" spans="1:20" s="174" customFormat="1" x14ac:dyDescent="0.3">
      <c r="A102" s="253"/>
      <c r="B102" s="174" t="s">
        <v>75</v>
      </c>
      <c r="C102" s="167">
        <f t="shared" si="5"/>
        <v>53590000</v>
      </c>
      <c r="D102" s="168">
        <v>1430000</v>
      </c>
      <c r="E102" s="177">
        <v>300000</v>
      </c>
      <c r="F102" s="2">
        <v>420000</v>
      </c>
      <c r="G102" s="176">
        <v>300000</v>
      </c>
      <c r="H102" s="169">
        <v>100000</v>
      </c>
      <c r="I102" s="2">
        <v>830000</v>
      </c>
      <c r="J102" s="2">
        <v>0</v>
      </c>
      <c r="K102" s="2">
        <v>800000</v>
      </c>
      <c r="L102" s="2">
        <v>150000</v>
      </c>
      <c r="M102" s="164">
        <v>300000</v>
      </c>
      <c r="N102" s="171">
        <v>0</v>
      </c>
      <c r="O102" s="2">
        <v>500000</v>
      </c>
      <c r="P102" s="168">
        <v>0</v>
      </c>
      <c r="Q102" s="2">
        <v>2000000</v>
      </c>
      <c r="R102" s="2">
        <v>0</v>
      </c>
      <c r="S102" s="171">
        <f t="shared" si="9"/>
        <v>7130000</v>
      </c>
      <c r="T102" s="171">
        <f t="shared" si="8"/>
        <v>46460000</v>
      </c>
    </row>
    <row r="103" spans="1:20" s="174" customFormat="1" x14ac:dyDescent="0.3">
      <c r="A103" s="253"/>
      <c r="B103" s="174" t="s">
        <v>76</v>
      </c>
      <c r="C103" s="230">
        <f t="shared" si="5"/>
        <v>54270000</v>
      </c>
      <c r="D103" s="168">
        <v>3000000</v>
      </c>
      <c r="E103" s="177">
        <v>300000</v>
      </c>
      <c r="F103" s="2">
        <v>420000</v>
      </c>
      <c r="G103" s="176">
        <v>300000</v>
      </c>
      <c r="H103" s="169">
        <v>100000</v>
      </c>
      <c r="I103" s="2">
        <v>830000</v>
      </c>
      <c r="J103" s="2">
        <v>0</v>
      </c>
      <c r="K103" s="2">
        <v>800000</v>
      </c>
      <c r="L103" s="2">
        <v>150000</v>
      </c>
      <c r="M103" s="164">
        <v>300000</v>
      </c>
      <c r="N103" s="171">
        <v>0</v>
      </c>
      <c r="O103" s="2">
        <v>500000</v>
      </c>
      <c r="P103" s="2">
        <v>1000000</v>
      </c>
      <c r="Q103" s="2">
        <v>2000000</v>
      </c>
      <c r="R103" s="2">
        <v>600000</v>
      </c>
      <c r="S103" s="171">
        <f t="shared" si="9"/>
        <v>10300000</v>
      </c>
      <c r="T103" s="171">
        <f t="shared" si="8"/>
        <v>43970000</v>
      </c>
    </row>
    <row r="104" spans="1:20" s="174" customFormat="1" x14ac:dyDescent="0.3">
      <c r="A104" s="253"/>
      <c r="B104" s="174" t="s">
        <v>77</v>
      </c>
      <c r="C104" s="167">
        <f t="shared" si="5"/>
        <v>51780000</v>
      </c>
      <c r="D104" s="168">
        <v>0</v>
      </c>
      <c r="E104" s="177">
        <v>300000</v>
      </c>
      <c r="F104" s="2">
        <v>420000</v>
      </c>
      <c r="G104" s="176">
        <v>300000</v>
      </c>
      <c r="H104" s="169">
        <v>100000</v>
      </c>
      <c r="I104" s="2">
        <v>830000</v>
      </c>
      <c r="J104" s="2">
        <v>0</v>
      </c>
      <c r="K104" s="2">
        <v>800000</v>
      </c>
      <c r="L104" s="2">
        <v>150000</v>
      </c>
      <c r="M104" s="164">
        <v>300000</v>
      </c>
      <c r="N104" s="171">
        <v>0</v>
      </c>
      <c r="O104" s="2">
        <v>500000</v>
      </c>
      <c r="P104" s="2">
        <v>0</v>
      </c>
      <c r="Q104" s="2">
        <v>2000000</v>
      </c>
      <c r="R104" s="2">
        <v>0</v>
      </c>
      <c r="S104" s="171">
        <f t="shared" si="9"/>
        <v>5700000</v>
      </c>
      <c r="T104" s="171">
        <f t="shared" si="8"/>
        <v>46080000</v>
      </c>
    </row>
    <row r="105" spans="1:20" s="174" customFormat="1" x14ac:dyDescent="0.3">
      <c r="A105" s="253"/>
      <c r="B105" s="174" t="s">
        <v>78</v>
      </c>
      <c r="C105" s="230">
        <f t="shared" ref="C105:C122" si="10" xml:space="preserve"> T104 + 7810000</f>
        <v>53890000</v>
      </c>
      <c r="D105" s="168">
        <v>1430000</v>
      </c>
      <c r="E105" s="177">
        <v>300000</v>
      </c>
      <c r="F105" s="2">
        <v>420000</v>
      </c>
      <c r="G105" s="176">
        <v>300000</v>
      </c>
      <c r="H105" s="169">
        <v>100000</v>
      </c>
      <c r="I105" s="2">
        <v>830000</v>
      </c>
      <c r="J105" s="2">
        <v>0</v>
      </c>
      <c r="K105" s="2">
        <v>800000</v>
      </c>
      <c r="L105" s="2">
        <v>150000</v>
      </c>
      <c r="M105" s="164">
        <v>300000</v>
      </c>
      <c r="N105" s="171">
        <v>0</v>
      </c>
      <c r="O105" s="2">
        <v>500000</v>
      </c>
      <c r="P105" s="2">
        <v>0</v>
      </c>
      <c r="Q105" s="2">
        <v>2000000</v>
      </c>
      <c r="R105" s="2">
        <v>0</v>
      </c>
      <c r="S105" s="171">
        <f t="shared" si="9"/>
        <v>7130000</v>
      </c>
      <c r="T105" s="171">
        <f t="shared" si="8"/>
        <v>46760000</v>
      </c>
    </row>
    <row r="106" spans="1:20" s="174" customFormat="1" x14ac:dyDescent="0.3">
      <c r="A106" s="253"/>
      <c r="B106" s="174" t="s">
        <v>79</v>
      </c>
      <c r="C106" s="167">
        <f t="shared" si="10"/>
        <v>54570000</v>
      </c>
      <c r="D106" s="168">
        <v>0</v>
      </c>
      <c r="E106" s="177">
        <v>300000</v>
      </c>
      <c r="F106" s="2">
        <v>420000</v>
      </c>
      <c r="G106" s="176">
        <v>300000</v>
      </c>
      <c r="H106" s="169">
        <v>100000</v>
      </c>
      <c r="I106" s="2">
        <v>830000</v>
      </c>
      <c r="J106" s="2">
        <v>0</v>
      </c>
      <c r="K106" s="2">
        <v>800000</v>
      </c>
      <c r="L106" s="2">
        <v>150000</v>
      </c>
      <c r="M106" s="164">
        <v>300000</v>
      </c>
      <c r="N106" s="171">
        <v>0</v>
      </c>
      <c r="O106" s="2">
        <v>500000</v>
      </c>
      <c r="P106" s="2">
        <v>1000000</v>
      </c>
      <c r="Q106" s="2">
        <v>2000000</v>
      </c>
      <c r="R106" s="2">
        <v>0</v>
      </c>
      <c r="S106" s="171">
        <f t="shared" si="9"/>
        <v>6700000</v>
      </c>
      <c r="T106" s="171">
        <f t="shared" si="8"/>
        <v>47870000</v>
      </c>
    </row>
    <row r="107" spans="1:20" s="174" customFormat="1" x14ac:dyDescent="0.3">
      <c r="A107" s="253"/>
      <c r="B107" s="174" t="s">
        <v>80</v>
      </c>
      <c r="C107" s="230">
        <f t="shared" si="10"/>
        <v>55680000</v>
      </c>
      <c r="D107" s="168">
        <v>0</v>
      </c>
      <c r="E107" s="177">
        <v>300000</v>
      </c>
      <c r="F107" s="2">
        <v>420000</v>
      </c>
      <c r="G107" s="176">
        <v>300000</v>
      </c>
      <c r="H107" s="169">
        <v>100000</v>
      </c>
      <c r="I107" s="2">
        <v>830000</v>
      </c>
      <c r="J107" s="2">
        <v>0</v>
      </c>
      <c r="K107" s="2">
        <v>800000</v>
      </c>
      <c r="L107" s="2">
        <v>150000</v>
      </c>
      <c r="M107" s="164">
        <v>300000</v>
      </c>
      <c r="N107" s="171">
        <v>0</v>
      </c>
      <c r="O107" s="2">
        <v>500000</v>
      </c>
      <c r="P107" s="2">
        <v>0</v>
      </c>
      <c r="Q107" s="2">
        <v>2000000</v>
      </c>
      <c r="R107" s="2">
        <v>600000</v>
      </c>
      <c r="S107" s="171">
        <f t="shared" si="9"/>
        <v>6300000</v>
      </c>
      <c r="T107" s="171">
        <f t="shared" si="8"/>
        <v>49380000</v>
      </c>
    </row>
    <row r="108" spans="1:20" s="174" customFormat="1" x14ac:dyDescent="0.3">
      <c r="A108" s="253"/>
      <c r="B108" s="174" t="s">
        <v>81</v>
      </c>
      <c r="C108" s="167">
        <f t="shared" si="10"/>
        <v>57190000</v>
      </c>
      <c r="D108" s="168">
        <v>1430000</v>
      </c>
      <c r="E108" s="177">
        <v>300000</v>
      </c>
      <c r="F108" s="2">
        <v>420000</v>
      </c>
      <c r="G108" s="176">
        <v>300000</v>
      </c>
      <c r="H108" s="169">
        <v>100000</v>
      </c>
      <c r="I108" s="2">
        <v>830000</v>
      </c>
      <c r="J108" s="2">
        <v>0</v>
      </c>
      <c r="K108" s="2">
        <v>800000</v>
      </c>
      <c r="L108" s="2">
        <v>150000</v>
      </c>
      <c r="M108" s="164">
        <v>300000</v>
      </c>
      <c r="N108" s="171">
        <v>0</v>
      </c>
      <c r="O108" s="2">
        <v>500000</v>
      </c>
      <c r="P108" s="2">
        <v>0</v>
      </c>
      <c r="Q108" s="2">
        <v>2000000</v>
      </c>
      <c r="R108" s="2">
        <v>0</v>
      </c>
      <c r="S108" s="171">
        <f t="shared" si="9"/>
        <v>7130000</v>
      </c>
      <c r="T108" s="171">
        <f t="shared" si="8"/>
        <v>50060000</v>
      </c>
    </row>
    <row r="109" spans="1:20" s="174" customFormat="1" x14ac:dyDescent="0.3">
      <c r="A109" s="253"/>
      <c r="B109" s="174" t="s">
        <v>82</v>
      </c>
      <c r="C109" s="230">
        <f t="shared" si="10"/>
        <v>57870000</v>
      </c>
      <c r="D109" s="168">
        <v>0</v>
      </c>
      <c r="E109" s="177">
        <v>300000</v>
      </c>
      <c r="F109" s="2">
        <v>420000</v>
      </c>
      <c r="G109" s="176">
        <v>300000</v>
      </c>
      <c r="H109" s="169">
        <v>100000</v>
      </c>
      <c r="I109" s="2">
        <v>830000</v>
      </c>
      <c r="J109" s="2">
        <v>0</v>
      </c>
      <c r="K109" s="2">
        <v>800000</v>
      </c>
      <c r="L109" s="2">
        <v>150000</v>
      </c>
      <c r="M109" s="164">
        <v>300000</v>
      </c>
      <c r="N109" s="171">
        <v>0</v>
      </c>
      <c r="O109" s="2">
        <v>500000</v>
      </c>
      <c r="P109" s="2">
        <v>1000000</v>
      </c>
      <c r="Q109" s="2">
        <v>2000000</v>
      </c>
      <c r="R109" s="2">
        <v>0</v>
      </c>
      <c r="S109" s="171">
        <f t="shared" si="9"/>
        <v>6700000</v>
      </c>
      <c r="T109" s="171">
        <f t="shared" ref="T109:T122" si="11" xml:space="preserve"> C109 - S109</f>
        <v>51170000</v>
      </c>
    </row>
    <row r="110" spans="1:20" s="194" customFormat="1" ht="17.25" thickBot="1" x14ac:dyDescent="0.35">
      <c r="A110" s="253"/>
      <c r="B110" s="194" t="s">
        <v>83</v>
      </c>
      <c r="C110" s="167">
        <f t="shared" si="10"/>
        <v>58980000</v>
      </c>
      <c r="D110" s="205">
        <v>0</v>
      </c>
      <c r="E110" s="177">
        <v>300000</v>
      </c>
      <c r="F110" s="195">
        <v>420000</v>
      </c>
      <c r="G110" s="196">
        <v>300000</v>
      </c>
      <c r="H110" s="195">
        <v>100000</v>
      </c>
      <c r="I110" s="2">
        <v>830000</v>
      </c>
      <c r="J110" s="2">
        <v>0</v>
      </c>
      <c r="K110" s="2">
        <v>800000</v>
      </c>
      <c r="L110" s="2">
        <v>150000</v>
      </c>
      <c r="M110" s="164">
        <v>300000</v>
      </c>
      <c r="N110" s="195">
        <v>0</v>
      </c>
      <c r="O110" s="2">
        <v>500000</v>
      </c>
      <c r="P110" s="195">
        <v>0</v>
      </c>
      <c r="Q110" s="2">
        <v>2000000</v>
      </c>
      <c r="R110" s="195">
        <v>0</v>
      </c>
      <c r="S110" s="195">
        <f t="shared" si="9"/>
        <v>5700000</v>
      </c>
      <c r="T110" s="195">
        <f t="shared" si="11"/>
        <v>53280000</v>
      </c>
    </row>
    <row r="111" spans="1:20" s="174" customFormat="1" x14ac:dyDescent="0.3">
      <c r="A111" s="253">
        <v>2032</v>
      </c>
      <c r="B111" s="174" t="s">
        <v>72</v>
      </c>
      <c r="C111" s="230">
        <f t="shared" si="10"/>
        <v>61090000</v>
      </c>
      <c r="D111" s="168">
        <v>1430000</v>
      </c>
      <c r="E111" s="177">
        <v>300000</v>
      </c>
      <c r="F111" s="2">
        <v>420000</v>
      </c>
      <c r="G111" s="176">
        <v>300000</v>
      </c>
      <c r="H111" s="169">
        <v>100000</v>
      </c>
      <c r="I111" s="2">
        <v>830000</v>
      </c>
      <c r="J111" s="2">
        <v>0</v>
      </c>
      <c r="K111" s="2">
        <v>800000</v>
      </c>
      <c r="L111" s="2">
        <v>150000</v>
      </c>
      <c r="M111" s="164">
        <v>300000</v>
      </c>
      <c r="N111" s="171">
        <v>0</v>
      </c>
      <c r="O111" s="2">
        <v>500000</v>
      </c>
      <c r="P111" s="179">
        <v>0</v>
      </c>
      <c r="Q111" s="2">
        <v>2000000</v>
      </c>
      <c r="R111" s="2">
        <v>0</v>
      </c>
      <c r="S111" s="171">
        <f t="shared" si="9"/>
        <v>7130000</v>
      </c>
      <c r="T111" s="171">
        <f t="shared" si="11"/>
        <v>53960000</v>
      </c>
    </row>
    <row r="112" spans="1:20" s="174" customFormat="1" x14ac:dyDescent="0.3">
      <c r="A112" s="253"/>
      <c r="B112" s="174" t="s">
        <v>73</v>
      </c>
      <c r="C112" s="167">
        <f t="shared" si="10"/>
        <v>61770000</v>
      </c>
      <c r="D112" s="168">
        <v>0</v>
      </c>
      <c r="E112" s="177">
        <v>300000</v>
      </c>
      <c r="F112" s="2">
        <v>420000</v>
      </c>
      <c r="G112" s="176">
        <v>300000</v>
      </c>
      <c r="H112" s="169">
        <v>100000</v>
      </c>
      <c r="I112" s="2">
        <v>830000</v>
      </c>
      <c r="J112" s="2">
        <v>0</v>
      </c>
      <c r="K112" s="2">
        <v>800000</v>
      </c>
      <c r="L112" s="2">
        <v>150000</v>
      </c>
      <c r="M112" s="164">
        <v>300000</v>
      </c>
      <c r="N112" s="171">
        <v>0</v>
      </c>
      <c r="O112" s="2">
        <v>500000</v>
      </c>
      <c r="P112" s="2">
        <v>1000000</v>
      </c>
      <c r="Q112" s="2">
        <v>2000000</v>
      </c>
      <c r="R112" s="2">
        <v>600000</v>
      </c>
      <c r="S112" s="171">
        <f t="shared" si="9"/>
        <v>7300000</v>
      </c>
      <c r="T112" s="171">
        <f t="shared" si="11"/>
        <v>54470000</v>
      </c>
    </row>
    <row r="113" spans="1:20" s="174" customFormat="1" x14ac:dyDescent="0.3">
      <c r="A113" s="253"/>
      <c r="B113" s="174" t="s">
        <v>74</v>
      </c>
      <c r="C113" s="230">
        <f t="shared" si="10"/>
        <v>62280000</v>
      </c>
      <c r="D113" s="168">
        <v>0</v>
      </c>
      <c r="E113" s="177">
        <v>300000</v>
      </c>
      <c r="F113" s="2">
        <v>420000</v>
      </c>
      <c r="G113" s="176">
        <v>300000</v>
      </c>
      <c r="H113" s="169">
        <v>100000</v>
      </c>
      <c r="I113" s="2">
        <v>830000</v>
      </c>
      <c r="J113" s="2">
        <v>0</v>
      </c>
      <c r="K113" s="2">
        <v>800000</v>
      </c>
      <c r="L113" s="2">
        <v>150000</v>
      </c>
      <c r="M113" s="164">
        <v>300000</v>
      </c>
      <c r="N113" s="171">
        <v>0</v>
      </c>
      <c r="O113" s="2">
        <v>500000</v>
      </c>
      <c r="P113" s="168">
        <v>0</v>
      </c>
      <c r="Q113" s="2">
        <v>2000000</v>
      </c>
      <c r="R113" s="2">
        <v>0</v>
      </c>
      <c r="S113" s="171">
        <f t="shared" si="9"/>
        <v>5700000</v>
      </c>
      <c r="T113" s="171">
        <f t="shared" si="11"/>
        <v>56580000</v>
      </c>
    </row>
    <row r="114" spans="1:20" s="174" customFormat="1" x14ac:dyDescent="0.3">
      <c r="A114" s="253"/>
      <c r="B114" s="174" t="s">
        <v>75</v>
      </c>
      <c r="C114" s="167">
        <f t="shared" si="10"/>
        <v>64390000</v>
      </c>
      <c r="D114" s="168">
        <v>1430000</v>
      </c>
      <c r="E114" s="177">
        <v>300000</v>
      </c>
      <c r="F114" s="2">
        <v>420000</v>
      </c>
      <c r="G114" s="176">
        <v>300000</v>
      </c>
      <c r="H114" s="169">
        <v>100000</v>
      </c>
      <c r="I114" s="2">
        <v>830000</v>
      </c>
      <c r="J114" s="2">
        <v>0</v>
      </c>
      <c r="K114" s="2">
        <v>800000</v>
      </c>
      <c r="L114" s="2">
        <v>150000</v>
      </c>
      <c r="M114" s="164">
        <v>300000</v>
      </c>
      <c r="N114" s="171">
        <v>0</v>
      </c>
      <c r="O114" s="2">
        <v>500000</v>
      </c>
      <c r="P114" s="168">
        <v>0</v>
      </c>
      <c r="Q114" s="2">
        <v>2000000</v>
      </c>
      <c r="R114" s="2">
        <v>0</v>
      </c>
      <c r="S114" s="171">
        <f t="shared" si="9"/>
        <v>7130000</v>
      </c>
      <c r="T114" s="171">
        <f t="shared" si="11"/>
        <v>57260000</v>
      </c>
    </row>
    <row r="115" spans="1:20" s="174" customFormat="1" x14ac:dyDescent="0.3">
      <c r="A115" s="253"/>
      <c r="B115" s="174" t="s">
        <v>76</v>
      </c>
      <c r="C115" s="230">
        <f t="shared" si="10"/>
        <v>65070000</v>
      </c>
      <c r="D115" s="168">
        <v>3000000</v>
      </c>
      <c r="E115" s="177">
        <v>300000</v>
      </c>
      <c r="F115" s="2">
        <v>420000</v>
      </c>
      <c r="G115" s="176">
        <v>300000</v>
      </c>
      <c r="H115" s="169">
        <v>100000</v>
      </c>
      <c r="I115" s="2">
        <v>830000</v>
      </c>
      <c r="J115" s="2">
        <v>0</v>
      </c>
      <c r="K115" s="2">
        <v>800000</v>
      </c>
      <c r="L115" s="2">
        <v>150000</v>
      </c>
      <c r="M115" s="164">
        <v>300000</v>
      </c>
      <c r="N115" s="171">
        <v>0</v>
      </c>
      <c r="O115" s="2">
        <v>500000</v>
      </c>
      <c r="P115" s="2">
        <v>1000000</v>
      </c>
      <c r="Q115" s="2">
        <v>2000000</v>
      </c>
      <c r="R115" s="2">
        <v>600000</v>
      </c>
      <c r="S115" s="171">
        <f t="shared" si="9"/>
        <v>10300000</v>
      </c>
      <c r="T115" s="171">
        <f t="shared" si="11"/>
        <v>54770000</v>
      </c>
    </row>
    <row r="116" spans="1:20" s="174" customFormat="1" x14ac:dyDescent="0.3">
      <c r="A116" s="253"/>
      <c r="B116" s="174" t="s">
        <v>77</v>
      </c>
      <c r="C116" s="167">
        <f t="shared" si="10"/>
        <v>62580000</v>
      </c>
      <c r="D116" s="168">
        <v>0</v>
      </c>
      <c r="E116" s="177">
        <v>300000</v>
      </c>
      <c r="F116" s="2">
        <v>420000</v>
      </c>
      <c r="G116" s="176">
        <v>300000</v>
      </c>
      <c r="H116" s="169">
        <v>100000</v>
      </c>
      <c r="I116" s="2">
        <v>830000</v>
      </c>
      <c r="J116" s="2">
        <v>0</v>
      </c>
      <c r="K116" s="2">
        <v>800000</v>
      </c>
      <c r="L116" s="2">
        <v>150000</v>
      </c>
      <c r="M116" s="164">
        <v>300000</v>
      </c>
      <c r="N116" s="171">
        <v>0</v>
      </c>
      <c r="O116" s="2">
        <v>500000</v>
      </c>
      <c r="P116" s="2">
        <v>0</v>
      </c>
      <c r="Q116" s="2">
        <v>2000000</v>
      </c>
      <c r="R116" s="2">
        <v>0</v>
      </c>
      <c r="S116" s="171">
        <f t="shared" si="9"/>
        <v>5700000</v>
      </c>
      <c r="T116" s="171">
        <f t="shared" si="11"/>
        <v>56880000</v>
      </c>
    </row>
    <row r="117" spans="1:20" s="174" customFormat="1" x14ac:dyDescent="0.3">
      <c r="A117" s="253"/>
      <c r="B117" s="174" t="s">
        <v>78</v>
      </c>
      <c r="C117" s="230">
        <f t="shared" si="10"/>
        <v>64690000</v>
      </c>
      <c r="D117" s="168">
        <v>1430000</v>
      </c>
      <c r="E117" s="177">
        <v>300000</v>
      </c>
      <c r="F117" s="2">
        <v>420000</v>
      </c>
      <c r="G117" s="176">
        <v>300000</v>
      </c>
      <c r="H117" s="169">
        <v>100000</v>
      </c>
      <c r="I117" s="2">
        <v>830000</v>
      </c>
      <c r="J117" s="2">
        <v>0</v>
      </c>
      <c r="K117" s="2">
        <v>800000</v>
      </c>
      <c r="L117" s="2">
        <v>150000</v>
      </c>
      <c r="M117" s="164">
        <v>300000</v>
      </c>
      <c r="N117" s="171">
        <v>0</v>
      </c>
      <c r="O117" s="2">
        <v>500000</v>
      </c>
      <c r="P117" s="2">
        <v>0</v>
      </c>
      <c r="Q117" s="2">
        <v>2000000</v>
      </c>
      <c r="R117" s="2">
        <v>0</v>
      </c>
      <c r="S117" s="171">
        <f t="shared" si="9"/>
        <v>7130000</v>
      </c>
      <c r="T117" s="171">
        <f t="shared" si="11"/>
        <v>57560000</v>
      </c>
    </row>
    <row r="118" spans="1:20" s="174" customFormat="1" x14ac:dyDescent="0.3">
      <c r="A118" s="253"/>
      <c r="B118" s="174" t="s">
        <v>79</v>
      </c>
      <c r="C118" s="167">
        <f t="shared" si="10"/>
        <v>65370000</v>
      </c>
      <c r="D118" s="168">
        <v>0</v>
      </c>
      <c r="E118" s="177">
        <v>300000</v>
      </c>
      <c r="F118" s="2">
        <v>420000</v>
      </c>
      <c r="G118" s="176">
        <v>300000</v>
      </c>
      <c r="H118" s="169">
        <v>100000</v>
      </c>
      <c r="I118" s="2">
        <v>830000</v>
      </c>
      <c r="J118" s="2">
        <v>0</v>
      </c>
      <c r="K118" s="2">
        <v>800000</v>
      </c>
      <c r="L118" s="2">
        <v>150000</v>
      </c>
      <c r="M118" s="164">
        <v>300000</v>
      </c>
      <c r="N118" s="171">
        <v>0</v>
      </c>
      <c r="O118" s="2">
        <v>500000</v>
      </c>
      <c r="P118" s="2">
        <v>1000000</v>
      </c>
      <c r="Q118" s="2">
        <v>2000000</v>
      </c>
      <c r="R118" s="2">
        <v>0</v>
      </c>
      <c r="S118" s="171">
        <f t="shared" si="9"/>
        <v>6700000</v>
      </c>
      <c r="T118" s="171">
        <f t="shared" si="11"/>
        <v>58670000</v>
      </c>
    </row>
    <row r="119" spans="1:20" s="174" customFormat="1" x14ac:dyDescent="0.3">
      <c r="A119" s="253"/>
      <c r="B119" s="174" t="s">
        <v>80</v>
      </c>
      <c r="C119" s="230">
        <f t="shared" si="10"/>
        <v>66480000</v>
      </c>
      <c r="D119" s="168">
        <v>0</v>
      </c>
      <c r="E119" s="177">
        <v>300000</v>
      </c>
      <c r="F119" s="2">
        <v>420000</v>
      </c>
      <c r="G119" s="176">
        <v>300000</v>
      </c>
      <c r="H119" s="169">
        <v>100000</v>
      </c>
      <c r="I119" s="2">
        <v>830000</v>
      </c>
      <c r="J119" s="2">
        <v>0</v>
      </c>
      <c r="K119" s="2">
        <v>800000</v>
      </c>
      <c r="L119" s="2">
        <v>150000</v>
      </c>
      <c r="M119" s="164">
        <v>300000</v>
      </c>
      <c r="N119" s="171">
        <v>0</v>
      </c>
      <c r="O119" s="2">
        <v>500000</v>
      </c>
      <c r="P119" s="2">
        <v>0</v>
      </c>
      <c r="Q119" s="2">
        <v>2000000</v>
      </c>
      <c r="R119" s="2">
        <v>600000</v>
      </c>
      <c r="S119" s="171">
        <f t="shared" si="9"/>
        <v>6300000</v>
      </c>
      <c r="T119" s="171">
        <f t="shared" si="11"/>
        <v>60180000</v>
      </c>
    </row>
    <row r="120" spans="1:20" s="174" customFormat="1" x14ac:dyDescent="0.3">
      <c r="A120" s="253"/>
      <c r="B120" s="174" t="s">
        <v>81</v>
      </c>
      <c r="C120" s="167">
        <f t="shared" si="10"/>
        <v>67990000</v>
      </c>
      <c r="D120" s="168">
        <v>1430000</v>
      </c>
      <c r="E120" s="177">
        <v>300000</v>
      </c>
      <c r="F120" s="2">
        <v>420000</v>
      </c>
      <c r="G120" s="176">
        <v>300000</v>
      </c>
      <c r="H120" s="169">
        <v>100000</v>
      </c>
      <c r="I120" s="2">
        <v>830000</v>
      </c>
      <c r="J120" s="2">
        <v>0</v>
      </c>
      <c r="K120" s="2">
        <v>800000</v>
      </c>
      <c r="L120" s="2">
        <v>150000</v>
      </c>
      <c r="M120" s="164">
        <v>300000</v>
      </c>
      <c r="N120" s="171">
        <v>0</v>
      </c>
      <c r="O120" s="2">
        <v>500000</v>
      </c>
      <c r="P120" s="2">
        <v>0</v>
      </c>
      <c r="Q120" s="2">
        <v>2000000</v>
      </c>
      <c r="R120" s="2">
        <v>0</v>
      </c>
      <c r="S120" s="171">
        <f t="shared" si="9"/>
        <v>7130000</v>
      </c>
      <c r="T120" s="171">
        <f t="shared" si="11"/>
        <v>60860000</v>
      </c>
    </row>
    <row r="121" spans="1:20" s="174" customFormat="1" x14ac:dyDescent="0.3">
      <c r="A121" s="253"/>
      <c r="B121" s="174" t="s">
        <v>82</v>
      </c>
      <c r="C121" s="230">
        <f t="shared" si="10"/>
        <v>68670000</v>
      </c>
      <c r="D121" s="168">
        <v>0</v>
      </c>
      <c r="E121" s="177">
        <v>300000</v>
      </c>
      <c r="F121" s="2">
        <v>420000</v>
      </c>
      <c r="G121" s="176">
        <v>300000</v>
      </c>
      <c r="H121" s="169">
        <v>100000</v>
      </c>
      <c r="I121" s="2">
        <v>830000</v>
      </c>
      <c r="J121" s="2">
        <v>0</v>
      </c>
      <c r="K121" s="2">
        <v>800000</v>
      </c>
      <c r="L121" s="2">
        <v>150000</v>
      </c>
      <c r="M121" s="164">
        <v>300000</v>
      </c>
      <c r="N121" s="171">
        <v>0</v>
      </c>
      <c r="O121" s="2">
        <v>500000</v>
      </c>
      <c r="P121" s="2">
        <v>1000000</v>
      </c>
      <c r="Q121" s="2">
        <v>2000000</v>
      </c>
      <c r="R121" s="2">
        <v>0</v>
      </c>
      <c r="S121" s="171">
        <f t="shared" si="9"/>
        <v>6700000</v>
      </c>
      <c r="T121" s="171">
        <f t="shared" si="11"/>
        <v>61970000</v>
      </c>
    </row>
    <row r="122" spans="1:20" s="194" customFormat="1" ht="17.25" thickBot="1" x14ac:dyDescent="0.35">
      <c r="A122" s="253"/>
      <c r="B122" s="194" t="s">
        <v>83</v>
      </c>
      <c r="C122" s="167">
        <f t="shared" si="10"/>
        <v>69780000</v>
      </c>
      <c r="D122" s="205">
        <v>0</v>
      </c>
      <c r="E122" s="177">
        <v>300000</v>
      </c>
      <c r="F122" s="195">
        <v>420000</v>
      </c>
      <c r="G122" s="196">
        <v>300000</v>
      </c>
      <c r="H122" s="195">
        <v>100000</v>
      </c>
      <c r="I122" s="2">
        <v>830000</v>
      </c>
      <c r="J122" s="2">
        <v>0</v>
      </c>
      <c r="K122" s="2">
        <v>800000</v>
      </c>
      <c r="L122" s="2">
        <v>150000</v>
      </c>
      <c r="M122" s="164">
        <v>300000</v>
      </c>
      <c r="N122" s="195">
        <v>0</v>
      </c>
      <c r="O122" s="2">
        <v>500000</v>
      </c>
      <c r="P122" s="195">
        <v>0</v>
      </c>
      <c r="Q122" s="2">
        <v>2000000</v>
      </c>
      <c r="R122" s="195">
        <v>0</v>
      </c>
      <c r="S122" s="195">
        <f t="shared" si="9"/>
        <v>5700000</v>
      </c>
      <c r="T122" s="195">
        <f t="shared" si="11"/>
        <v>64080000</v>
      </c>
    </row>
    <row r="123" spans="1:20" x14ac:dyDescent="0.3">
      <c r="F123" s="2">
        <f>SUM(F7:F122)</f>
        <v>48720000</v>
      </c>
      <c r="G123" s="2">
        <f>SUM(G7:G122)</f>
        <v>32550000</v>
      </c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EF3C7-3B24-495C-AA97-F3C39BC873F4}">
  <dimension ref="C1:Q1"/>
  <sheetViews>
    <sheetView workbookViewId="0">
      <selection activeCell="Q5" sqref="Q5"/>
    </sheetView>
  </sheetViews>
  <sheetFormatPr defaultRowHeight="16.5" x14ac:dyDescent="0.3"/>
  <cols>
    <col min="14" max="14" width="10.75" bestFit="1" customWidth="1"/>
    <col min="15" max="15" width="11.5" bestFit="1" customWidth="1"/>
    <col min="17" max="17" width="13.125" customWidth="1"/>
  </cols>
  <sheetData>
    <row r="1" spans="3:17" x14ac:dyDescent="0.3">
      <c r="C1" s="2">
        <v>420000</v>
      </c>
      <c r="D1" s="176">
        <v>0</v>
      </c>
      <c r="E1" s="169">
        <v>100000</v>
      </c>
      <c r="F1" s="2">
        <v>200000</v>
      </c>
      <c r="G1" s="2">
        <v>100000</v>
      </c>
      <c r="H1" s="2">
        <v>630000</v>
      </c>
      <c r="I1" s="2">
        <v>100000</v>
      </c>
      <c r="J1" s="170">
        <v>190000</v>
      </c>
      <c r="K1" s="2">
        <v>0</v>
      </c>
      <c r="L1" s="2">
        <v>100000</v>
      </c>
      <c r="M1" s="2">
        <v>400000</v>
      </c>
      <c r="N1" s="2">
        <v>3800000</v>
      </c>
      <c r="O1" s="232">
        <f>SUM(C1:N1)</f>
        <v>6040000</v>
      </c>
      <c r="P1">
        <f xml:space="preserve"> 7300000 + 1100000</f>
        <v>8400000</v>
      </c>
      <c r="Q1" s="232">
        <f xml:space="preserve"> P1 - O1</f>
        <v>2360000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8"/>
  <sheetViews>
    <sheetView topLeftCell="A62" workbookViewId="0">
      <selection activeCell="D61" sqref="D61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44" t="s">
        <v>36</v>
      </c>
      <c r="E3" s="244"/>
      <c r="F3" s="244"/>
      <c r="G3" s="244"/>
      <c r="H3" s="244"/>
      <c r="I3" s="244"/>
      <c r="J3" s="244"/>
      <c r="K3" s="244"/>
      <c r="L3" s="244"/>
      <c r="M3" s="244"/>
      <c r="N3" s="244"/>
    </row>
    <row r="4" spans="3:14" x14ac:dyDescent="0.3"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54">
        <f xml:space="preserve"> D22 + E22 + F22 + G22</f>
        <v>18921448</v>
      </c>
      <c r="E23" s="252"/>
      <c r="F23" s="252"/>
      <c r="G23" s="252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55">
        <f xml:space="preserve"> D23 / I23 * 100</f>
        <v>84.996483606996279</v>
      </c>
      <c r="E24" s="256"/>
      <c r="F24" s="256"/>
      <c r="G24" s="257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63" t="s">
        <v>100</v>
      </c>
      <c r="C27" s="267" t="s">
        <v>116</v>
      </c>
      <c r="D27" s="258" t="s">
        <v>98</v>
      </c>
      <c r="E27" s="259"/>
      <c r="F27" s="260"/>
      <c r="G27" s="263" t="s">
        <v>103</v>
      </c>
      <c r="H27" s="261" t="s">
        <v>119</v>
      </c>
      <c r="I27" s="264" t="s">
        <v>96</v>
      </c>
      <c r="J27" s="263" t="s">
        <v>106</v>
      </c>
      <c r="K27" s="263" t="s">
        <v>117</v>
      </c>
    </row>
    <row r="28" spans="2:12" ht="17.25" thickBot="1" x14ac:dyDescent="0.35">
      <c r="B28" s="262"/>
      <c r="C28" s="268"/>
      <c r="D28" s="263" t="s">
        <v>97</v>
      </c>
      <c r="E28" s="261" t="s">
        <v>102</v>
      </c>
      <c r="F28" s="269" t="s">
        <v>105</v>
      </c>
      <c r="G28" s="262"/>
      <c r="H28" s="262"/>
      <c r="I28" s="265"/>
      <c r="J28" s="262"/>
      <c r="K28" s="262"/>
    </row>
    <row r="29" spans="2:12" ht="37.5" customHeight="1" thickBot="1" x14ac:dyDescent="0.35">
      <c r="B29" s="262"/>
      <c r="C29" s="268"/>
      <c r="D29" s="262"/>
      <c r="E29" s="262"/>
      <c r="F29" s="270"/>
      <c r="G29" s="262"/>
      <c r="H29" s="262"/>
      <c r="I29" s="47" t="s">
        <v>99</v>
      </c>
      <c r="J29" s="266"/>
      <c r="K29" s="266"/>
    </row>
    <row r="30" spans="2:12" x14ac:dyDescent="0.3">
      <c r="B30" s="276" t="s">
        <v>101</v>
      </c>
      <c r="C30" s="274">
        <v>521300000000</v>
      </c>
      <c r="D30" s="50">
        <v>521300000000</v>
      </c>
      <c r="E30" s="49">
        <v>0.46</v>
      </c>
      <c r="F30" s="51">
        <v>10.81</v>
      </c>
      <c r="G30" s="278">
        <f xml:space="preserve"> C30 + D31</f>
        <v>22182978723.404297</v>
      </c>
      <c r="H30" s="274">
        <v>65480000</v>
      </c>
      <c r="I30" s="279">
        <f xml:space="preserve"> G30 / H30</f>
        <v>338.77487360116521</v>
      </c>
      <c r="J30" s="282" t="s">
        <v>104</v>
      </c>
      <c r="K30" s="278">
        <f xml:space="preserve"> D30 / H30</f>
        <v>7961.2095296273674</v>
      </c>
    </row>
    <row r="31" spans="2:12" ht="17.25" thickBot="1" x14ac:dyDescent="0.35">
      <c r="B31" s="277"/>
      <c r="C31" s="275"/>
      <c r="D31" s="271">
        <f xml:space="preserve"> (D30 * (E30 - F30)) / F30</f>
        <v>-499117021276.5957</v>
      </c>
      <c r="E31" s="272"/>
      <c r="F31" s="273"/>
      <c r="G31" s="277"/>
      <c r="H31" s="275"/>
      <c r="I31" s="280"/>
      <c r="J31" s="283"/>
      <c r="K31" s="281"/>
    </row>
    <row r="32" spans="2:12" x14ac:dyDescent="0.3">
      <c r="B32" s="276" t="s">
        <v>115</v>
      </c>
      <c r="C32" s="274">
        <v>4679754000</v>
      </c>
      <c r="D32" s="50">
        <v>4679754000</v>
      </c>
      <c r="E32" s="49">
        <v>0</v>
      </c>
      <c r="F32" s="51">
        <v>10.81</v>
      </c>
      <c r="G32" s="278">
        <f xml:space="preserve"> C32 + D33</f>
        <v>0</v>
      </c>
      <c r="H32" s="274">
        <v>583000000</v>
      </c>
      <c r="I32" s="279">
        <f xml:space="preserve"> G32 / H32</f>
        <v>0</v>
      </c>
      <c r="J32" s="282" t="s">
        <v>104</v>
      </c>
      <c r="K32" s="278">
        <f xml:space="preserve"> D32 / H32</f>
        <v>8.0270222984562611</v>
      </c>
    </row>
    <row r="33" spans="1:11" ht="17.25" thickBot="1" x14ac:dyDescent="0.35">
      <c r="B33" s="277"/>
      <c r="C33" s="275"/>
      <c r="D33" s="271">
        <f xml:space="preserve"> (D32 * (E32 - F32)) / F32</f>
        <v>-4679754000</v>
      </c>
      <c r="E33" s="272"/>
      <c r="F33" s="273"/>
      <c r="G33" s="277"/>
      <c r="H33" s="275"/>
      <c r="I33" s="280"/>
      <c r="J33" s="283"/>
      <c r="K33" s="281"/>
    </row>
    <row r="34" spans="1:11" x14ac:dyDescent="0.3">
      <c r="B34" s="276" t="s">
        <v>121</v>
      </c>
      <c r="C34" s="274">
        <v>10054000000</v>
      </c>
      <c r="D34" s="50">
        <v>10054000000</v>
      </c>
      <c r="E34" s="49">
        <v>2.72</v>
      </c>
      <c r="F34" s="51">
        <v>10.81</v>
      </c>
      <c r="G34" s="278">
        <f xml:space="preserve"> C34 + D35</f>
        <v>2529776133.2099915</v>
      </c>
      <c r="H34" s="274">
        <v>1792000000</v>
      </c>
      <c r="I34" s="279">
        <f xml:space="preserve"> G34 / H34</f>
        <v>1.4117054314787898</v>
      </c>
      <c r="J34" s="282" t="s">
        <v>104</v>
      </c>
      <c r="K34" s="278">
        <f xml:space="preserve"> D34 / H34</f>
        <v>5.6104910714285712</v>
      </c>
    </row>
    <row r="35" spans="1:11" ht="17.25" thickBot="1" x14ac:dyDescent="0.35">
      <c r="B35" s="277"/>
      <c r="C35" s="275"/>
      <c r="D35" s="271">
        <f xml:space="preserve"> (D34 * (E34 - F34)) / F34</f>
        <v>-7524223866.7900085</v>
      </c>
      <c r="E35" s="272"/>
      <c r="F35" s="273"/>
      <c r="G35" s="277"/>
      <c r="H35" s="275"/>
      <c r="I35" s="280"/>
      <c r="J35" s="283"/>
      <c r="K35" s="281"/>
    </row>
    <row r="36" spans="1:11" x14ac:dyDescent="0.3">
      <c r="B36" s="1"/>
      <c r="C36" s="1"/>
      <c r="D36" s="1"/>
      <c r="E36" s="1"/>
      <c r="F36" s="1"/>
      <c r="H36" s="3"/>
      <c r="I36" s="1"/>
      <c r="J36" s="1"/>
    </row>
    <row r="37" spans="1:11" x14ac:dyDescent="0.3">
      <c r="B37" s="1"/>
      <c r="C37" s="1"/>
      <c r="D37" s="1"/>
      <c r="E37" s="1"/>
      <c r="F37" s="1"/>
      <c r="H37" s="4"/>
      <c r="I37" s="1"/>
      <c r="J37" s="1"/>
    </row>
    <row r="38" spans="1:11" x14ac:dyDescent="0.3">
      <c r="B38" s="1"/>
      <c r="C38" s="1"/>
      <c r="D38" s="1"/>
      <c r="E38" s="1"/>
      <c r="F38" s="1"/>
      <c r="H38" s="1"/>
      <c r="I38" s="1"/>
      <c r="J38" s="1"/>
    </row>
    <row r="40" spans="1:11" s="58" customFormat="1" x14ac:dyDescent="0.3"/>
    <row r="41" spans="1:11" ht="17.25" thickBot="1" x14ac:dyDescent="0.35"/>
    <row r="42" spans="1:11" ht="50.25" thickBot="1" x14ac:dyDescent="0.35">
      <c r="B42" s="53" t="s">
        <v>118</v>
      </c>
      <c r="C42" s="54" t="s">
        <v>109</v>
      </c>
      <c r="D42" s="54" t="s">
        <v>107</v>
      </c>
      <c r="E42" s="55" t="s">
        <v>108</v>
      </c>
      <c r="F42" s="64"/>
    </row>
    <row r="43" spans="1:11" x14ac:dyDescent="0.3">
      <c r="A43" s="63">
        <v>2021</v>
      </c>
      <c r="B43" s="52" t="s">
        <v>110</v>
      </c>
      <c r="C43" s="48">
        <v>5950076000</v>
      </c>
      <c r="D43" s="48">
        <v>1344380000</v>
      </c>
      <c r="E43" s="48">
        <f xml:space="preserve"> C43 - D43</f>
        <v>4605696000</v>
      </c>
      <c r="F43" s="65"/>
    </row>
    <row r="44" spans="1:11" x14ac:dyDescent="0.3">
      <c r="A44" s="63">
        <v>2022</v>
      </c>
      <c r="B44" s="52" t="s">
        <v>110</v>
      </c>
      <c r="C44" s="48">
        <v>5764276000</v>
      </c>
      <c r="D44" s="48">
        <v>1704062000</v>
      </c>
      <c r="E44" s="48">
        <f xml:space="preserve"> C44 - D44</f>
        <v>4060214000</v>
      </c>
      <c r="F44" s="65"/>
    </row>
    <row r="45" spans="1:11" x14ac:dyDescent="0.3">
      <c r="A45" s="76" t="s">
        <v>160</v>
      </c>
      <c r="B45" s="52" t="s">
        <v>110</v>
      </c>
      <c r="C45" s="48">
        <v>5654093000</v>
      </c>
      <c r="D45" s="48">
        <v>1732443000</v>
      </c>
      <c r="E45" s="48">
        <f xml:space="preserve"> C45 - D45</f>
        <v>3921650000</v>
      </c>
      <c r="F45" s="65"/>
    </row>
    <row r="46" spans="1:11" x14ac:dyDescent="0.3">
      <c r="A46" s="76" t="s">
        <v>175</v>
      </c>
      <c r="B46" s="52" t="s">
        <v>110</v>
      </c>
      <c r="C46" s="48">
        <v>5583277000</v>
      </c>
      <c r="D46" s="48">
        <v>1844192000</v>
      </c>
      <c r="E46" s="48">
        <f xml:space="preserve"> C46 - D46</f>
        <v>3739085000</v>
      </c>
      <c r="F46" s="65"/>
    </row>
    <row r="47" spans="1:11" x14ac:dyDescent="0.3">
      <c r="A47" s="76" t="s">
        <v>184</v>
      </c>
      <c r="B47" s="52" t="s">
        <v>110</v>
      </c>
      <c r="C47" s="48">
        <v>5452121000</v>
      </c>
      <c r="D47" s="48">
        <v>1942835000</v>
      </c>
      <c r="E47" s="48">
        <f xml:space="preserve"> C47 - D47</f>
        <v>3509286000</v>
      </c>
      <c r="F47" s="65"/>
    </row>
    <row r="48" spans="1:11" ht="17.25" thickBot="1" x14ac:dyDescent="0.35"/>
    <row r="49" spans="1:7" ht="33.75" thickBot="1" x14ac:dyDescent="0.35">
      <c r="B49" s="53" t="s">
        <v>118</v>
      </c>
      <c r="C49" s="56" t="s">
        <v>111</v>
      </c>
      <c r="D49" s="54" t="s">
        <v>112</v>
      </c>
      <c r="E49" s="54" t="s">
        <v>113</v>
      </c>
      <c r="F49" s="57" t="s">
        <v>97</v>
      </c>
    </row>
    <row r="50" spans="1:7" x14ac:dyDescent="0.3">
      <c r="A50" s="75">
        <v>2021</v>
      </c>
      <c r="B50" s="52" t="s">
        <v>110</v>
      </c>
      <c r="C50" s="48">
        <v>5947000</v>
      </c>
      <c r="D50" s="48">
        <v>7070710000</v>
      </c>
      <c r="E50" s="48">
        <v>2396903000</v>
      </c>
      <c r="F50" s="48">
        <f xml:space="preserve"> D50 + C50 - E50</f>
        <v>4679754000</v>
      </c>
    </row>
    <row r="51" spans="1:7" x14ac:dyDescent="0.3">
      <c r="A51" s="75">
        <v>2022</v>
      </c>
      <c r="B51" s="52" t="s">
        <v>110</v>
      </c>
      <c r="C51" s="48">
        <v>6084000</v>
      </c>
      <c r="D51" s="48">
        <v>7297306000</v>
      </c>
      <c r="E51" s="48">
        <v>3120911000</v>
      </c>
      <c r="F51" s="48">
        <f xml:space="preserve"> D51 + C51 - E51</f>
        <v>4182479000</v>
      </c>
      <c r="G51" s="161">
        <f xml:space="preserve">  (F51 / F50 * 100) - 100</f>
        <v>-10.62609273906277</v>
      </c>
    </row>
    <row r="52" spans="1:7" x14ac:dyDescent="0.3">
      <c r="A52" s="76" t="s">
        <v>160</v>
      </c>
      <c r="B52" s="52" t="s">
        <v>110</v>
      </c>
      <c r="C52" s="48">
        <v>6120000</v>
      </c>
      <c r="D52" s="48">
        <v>7360887000</v>
      </c>
      <c r="E52" s="48">
        <v>3327472000</v>
      </c>
      <c r="F52" s="48">
        <f xml:space="preserve"> D52 + C52 - E52</f>
        <v>4039535000</v>
      </c>
      <c r="G52" s="161">
        <f xml:space="preserve">  (F52 / F51 * 100) - 100</f>
        <v>-3.4176860182681139</v>
      </c>
    </row>
    <row r="53" spans="1:7" x14ac:dyDescent="0.3">
      <c r="A53" s="76" t="s">
        <v>175</v>
      </c>
      <c r="B53" s="52" t="s">
        <v>110</v>
      </c>
      <c r="C53" s="48">
        <v>6201000</v>
      </c>
      <c r="D53" s="48">
        <v>7409733000</v>
      </c>
      <c r="E53" s="48">
        <v>3563870000</v>
      </c>
      <c r="F53" s="48">
        <f xml:space="preserve"> D53 + C53 - E53</f>
        <v>3852064000</v>
      </c>
      <c r="G53" s="161">
        <f xml:space="preserve">  (F53 / F52 * 100) - 100</f>
        <v>-4.6409054507511485</v>
      </c>
    </row>
    <row r="54" spans="1:7" x14ac:dyDescent="0.3">
      <c r="A54" s="76" t="s">
        <v>184</v>
      </c>
      <c r="B54" s="52" t="s">
        <v>110</v>
      </c>
      <c r="C54" s="48">
        <v>6243000</v>
      </c>
      <c r="D54" s="48">
        <v>7456196000</v>
      </c>
      <c r="E54" s="48">
        <v>3847349000</v>
      </c>
      <c r="F54" s="48">
        <f xml:space="preserve"> D54 + C54 - E54</f>
        <v>3615090000</v>
      </c>
      <c r="G54" s="161">
        <f xml:space="preserve">  (F54 / F53 * 100) - 100</f>
        <v>-6.1518707892703759</v>
      </c>
    </row>
    <row r="55" spans="1:7" ht="17.25" thickBot="1" x14ac:dyDescent="0.35"/>
    <row r="56" spans="1:7" ht="66.75" thickBot="1" x14ac:dyDescent="0.35">
      <c r="B56" s="53" t="s">
        <v>118</v>
      </c>
      <c r="C56" s="61" t="s">
        <v>114</v>
      </c>
      <c r="D56" s="62" t="s">
        <v>122</v>
      </c>
      <c r="E56" s="66" t="s">
        <v>123</v>
      </c>
      <c r="F56" s="67" t="s">
        <v>125</v>
      </c>
      <c r="G56" s="67" t="s">
        <v>124</v>
      </c>
    </row>
    <row r="57" spans="1:7" x14ac:dyDescent="0.3">
      <c r="A57" s="63">
        <v>2021</v>
      </c>
      <c r="B57" s="52" t="s">
        <v>110</v>
      </c>
      <c r="C57" s="59">
        <f xml:space="preserve"> F50 / C43 * 100</f>
        <v>78.650323121923151</v>
      </c>
      <c r="D57" s="60">
        <f>(C50-F50)/C50 *100</f>
        <v>-78591.003867496212</v>
      </c>
      <c r="E57" s="68">
        <v>50</v>
      </c>
      <c r="F57" s="69">
        <v>594729610</v>
      </c>
      <c r="G57" s="70">
        <f xml:space="preserve"> E57 * F57</f>
        <v>29736480500</v>
      </c>
    </row>
    <row r="58" spans="1:7" x14ac:dyDescent="0.3">
      <c r="A58" s="63">
        <v>2022</v>
      </c>
      <c r="B58" s="52" t="s">
        <v>110</v>
      </c>
      <c r="C58" s="59">
        <f xml:space="preserve"> F51 / C44 * 100</f>
        <v>72.55861794265229</v>
      </c>
      <c r="D58" s="60">
        <f>(C51-F51)/C51 *100</f>
        <v>-68645.545693622611</v>
      </c>
      <c r="E58" s="1">
        <v>13.33</v>
      </c>
      <c r="F58" s="69">
        <v>608421785</v>
      </c>
      <c r="G58" s="70">
        <f xml:space="preserve"> E58 * F58</f>
        <v>8110262394.0500002</v>
      </c>
    </row>
    <row r="59" spans="1:7" x14ac:dyDescent="0.3">
      <c r="A59" s="76" t="s">
        <v>160</v>
      </c>
      <c r="B59" s="52" t="s">
        <v>110</v>
      </c>
      <c r="C59" s="59">
        <f xml:space="preserve"> F52 / C45 * 100</f>
        <v>71.444438568661667</v>
      </c>
      <c r="D59" s="60">
        <f>(C52-F52)/C52 *100</f>
        <v>-65905.473856209152</v>
      </c>
      <c r="E59" s="1">
        <v>8</v>
      </c>
      <c r="F59" s="69">
        <v>611951626</v>
      </c>
      <c r="G59" s="70">
        <f xml:space="preserve"> E59 * F59</f>
        <v>4895613008</v>
      </c>
    </row>
    <row r="60" spans="1:7" x14ac:dyDescent="0.3">
      <c r="A60" s="76" t="s">
        <v>175</v>
      </c>
      <c r="B60" s="52" t="s">
        <v>110</v>
      </c>
      <c r="C60" s="59">
        <f xml:space="preserve"> F53 / C46 * 100</f>
        <v>68.992887152115145</v>
      </c>
      <c r="D60" s="60">
        <f>(C53-F53)/C53 *100</f>
        <v>-62020.045154007414</v>
      </c>
      <c r="E60" s="1">
        <v>7.54</v>
      </c>
      <c r="F60" s="69">
        <v>620087507</v>
      </c>
      <c r="G60" s="70">
        <f xml:space="preserve"> E60 * F60</f>
        <v>4675459802.7799997</v>
      </c>
    </row>
    <row r="61" spans="1:7" x14ac:dyDescent="0.3">
      <c r="A61" s="76" t="s">
        <v>184</v>
      </c>
      <c r="B61" s="52" t="s">
        <v>110</v>
      </c>
      <c r="C61" s="59">
        <f xml:space="preserve"> F54 / C47 * 100</f>
        <v>66.306121966111903</v>
      </c>
      <c r="D61" s="60">
        <f>(C54-F54)/C54 *100</f>
        <v>-57806.295050456516</v>
      </c>
      <c r="E61" s="1">
        <v>3.54</v>
      </c>
      <c r="F61" s="69">
        <v>624267053</v>
      </c>
      <c r="G61" s="70">
        <f xml:space="preserve"> E61 * F61</f>
        <v>2209905367.6199999</v>
      </c>
    </row>
    <row r="62" spans="1:7" ht="17.25" thickBot="1" x14ac:dyDescent="0.35"/>
    <row r="63" spans="1:7" ht="17.25" thickBot="1" x14ac:dyDescent="0.35">
      <c r="B63" s="53" t="s">
        <v>118</v>
      </c>
      <c r="C63" s="71" t="s">
        <v>126</v>
      </c>
      <c r="D63" s="73" t="s">
        <v>127</v>
      </c>
      <c r="E63" s="33" t="s">
        <v>129</v>
      </c>
      <c r="F63" s="33" t="s">
        <v>128</v>
      </c>
      <c r="G63" s="72" t="s">
        <v>130</v>
      </c>
    </row>
    <row r="64" spans="1:7" x14ac:dyDescent="0.3">
      <c r="A64" s="63">
        <v>2021</v>
      </c>
      <c r="B64" s="52" t="s">
        <v>110</v>
      </c>
      <c r="C64" s="68">
        <v>4208</v>
      </c>
      <c r="D64" s="68">
        <v>24.3</v>
      </c>
      <c r="E64" s="68"/>
      <c r="F64" s="68"/>
      <c r="G64" s="68"/>
    </row>
    <row r="65" spans="1:8" x14ac:dyDescent="0.3">
      <c r="A65" s="63">
        <v>2022</v>
      </c>
      <c r="B65" s="52" t="s">
        <v>110</v>
      </c>
      <c r="C65" s="1">
        <v>3939</v>
      </c>
      <c r="D65" s="1">
        <v>13.33</v>
      </c>
      <c r="E65" s="41">
        <f xml:space="preserve"> C58 - C57</f>
        <v>-6.0917051792708605</v>
      </c>
      <c r="F65" s="1">
        <f xml:space="preserve"> (C65 - C64) / C64 * 100</f>
        <v>-6.3925855513307983</v>
      </c>
      <c r="G65" s="74">
        <f xml:space="preserve">  D64 * ((100 + E65) / 100) * ((100 + F65) / 100)</f>
        <v>21.360945796487893</v>
      </c>
    </row>
    <row r="66" spans="1:8" x14ac:dyDescent="0.3">
      <c r="A66" s="76" t="s">
        <v>160</v>
      </c>
      <c r="B66" s="52" t="s">
        <v>110</v>
      </c>
      <c r="C66" s="1">
        <v>4119</v>
      </c>
      <c r="D66" s="1">
        <v>8</v>
      </c>
      <c r="E66" s="41">
        <f xml:space="preserve"> C59 - C58</f>
        <v>-1.1141793739906234</v>
      </c>
      <c r="F66" s="1">
        <f xml:space="preserve"> (C66 - C65) / C65 * 100</f>
        <v>4.5696877380045704</v>
      </c>
      <c r="G66" s="74">
        <f xml:space="preserve">  D65 * ((100 + E66) / 100) * ((100 + F66) / 100)</f>
        <v>13.78383235964265</v>
      </c>
      <c r="H66" s="128">
        <f xml:space="preserve"> G66 / G65</f>
        <v>0.64528193137913159</v>
      </c>
    </row>
    <row r="67" spans="1:8" x14ac:dyDescent="0.3">
      <c r="A67" s="76" t="s">
        <v>175</v>
      </c>
      <c r="B67" s="52" t="s">
        <v>110</v>
      </c>
      <c r="C67" s="1">
        <v>4377</v>
      </c>
      <c r="D67" s="1">
        <v>7.54</v>
      </c>
      <c r="E67" s="41">
        <f xml:space="preserve"> C60 - C59</f>
        <v>-2.451551416546522</v>
      </c>
      <c r="F67" s="1">
        <f xml:space="preserve"> (C67 - C66) / C66 * 100</f>
        <v>6.263656227239621</v>
      </c>
      <c r="G67" s="74">
        <f xml:space="preserve">  D66 * ((100 + E67) / 100) * ((100 + F67) / 100)</f>
        <v>8.2926838446181268</v>
      </c>
      <c r="H67" s="128">
        <f xml:space="preserve"> G67 / G66</f>
        <v>0.60162396264322504</v>
      </c>
    </row>
    <row r="68" spans="1:8" x14ac:dyDescent="0.3">
      <c r="A68" s="76" t="s">
        <v>184</v>
      </c>
      <c r="B68" s="52" t="s">
        <v>110</v>
      </c>
      <c r="C68" s="1">
        <v>4415</v>
      </c>
      <c r="D68" s="1">
        <v>3.54</v>
      </c>
      <c r="E68" s="41">
        <f xml:space="preserve"> C61 - C60</f>
        <v>-2.6867651860032424</v>
      </c>
      <c r="F68" s="1">
        <f xml:space="preserve"> (C68 - C67) / C67 * 100</f>
        <v>0.86817454877770162</v>
      </c>
      <c r="G68" s="74">
        <f xml:space="preserve">  D67 * ((100 + E68) / 100) * ((100 + F68) / 100)</f>
        <v>7.4011194997638103</v>
      </c>
      <c r="H68" s="128">
        <f xml:space="preserve"> G68 / G67</f>
        <v>0.89248784090172051</v>
      </c>
    </row>
  </sheetData>
  <mergeCells count="38">
    <mergeCell ref="J34:J35"/>
    <mergeCell ref="K34:K35"/>
    <mergeCell ref="D35:F35"/>
    <mergeCell ref="B34:B35"/>
    <mergeCell ref="C34:C35"/>
    <mergeCell ref="G34:G35"/>
    <mergeCell ref="H34:H35"/>
    <mergeCell ref="I34:I35"/>
    <mergeCell ref="K30:K31"/>
    <mergeCell ref="K32:K33"/>
    <mergeCell ref="I30:I31"/>
    <mergeCell ref="J30:J31"/>
    <mergeCell ref="J32:J33"/>
    <mergeCell ref="B32:B33"/>
    <mergeCell ref="C32:C33"/>
    <mergeCell ref="G32:G33"/>
    <mergeCell ref="H32:H33"/>
    <mergeCell ref="I32:I33"/>
    <mergeCell ref="D33:F33"/>
    <mergeCell ref="D31:F31"/>
    <mergeCell ref="C30:C31"/>
    <mergeCell ref="B30:B31"/>
    <mergeCell ref="H30:H31"/>
    <mergeCell ref="G30:G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topLeftCell="A4"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53" t="s">
        <v>118</v>
      </c>
      <c r="C2" s="54" t="s">
        <v>109</v>
      </c>
      <c r="D2" s="54" t="s">
        <v>107</v>
      </c>
      <c r="E2" s="55" t="s">
        <v>108</v>
      </c>
      <c r="F2" s="64"/>
    </row>
    <row r="3" spans="1:7" x14ac:dyDescent="0.3">
      <c r="A3" s="63">
        <v>2022</v>
      </c>
      <c r="B3" s="52" t="s">
        <v>135</v>
      </c>
      <c r="C3" s="48">
        <v>904912596</v>
      </c>
      <c r="D3" s="48">
        <v>380745977</v>
      </c>
      <c r="E3" s="48">
        <f xml:space="preserve"> C3 - D3</f>
        <v>524166619</v>
      </c>
      <c r="F3" s="65"/>
    </row>
    <row r="4" spans="1:7" ht="17.25" thickBot="1" x14ac:dyDescent="0.35"/>
    <row r="5" spans="1:7" ht="66.75" thickBot="1" x14ac:dyDescent="0.35">
      <c r="B5" s="53" t="s">
        <v>118</v>
      </c>
      <c r="C5" s="56" t="s">
        <v>111</v>
      </c>
      <c r="D5" s="54" t="s">
        <v>112</v>
      </c>
      <c r="E5" s="54" t="s">
        <v>113</v>
      </c>
      <c r="F5" s="57" t="s">
        <v>97</v>
      </c>
    </row>
    <row r="6" spans="1:7" x14ac:dyDescent="0.3">
      <c r="A6" s="63">
        <v>2022</v>
      </c>
      <c r="B6" s="52" t="s">
        <v>135</v>
      </c>
      <c r="C6" s="48"/>
      <c r="D6" s="48"/>
      <c r="E6" s="48"/>
      <c r="F6" s="48"/>
    </row>
    <row r="7" spans="1:7" ht="17.25" thickBot="1" x14ac:dyDescent="0.35"/>
    <row r="8" spans="1:7" ht="116.25" thickBot="1" x14ac:dyDescent="0.35">
      <c r="B8" s="53" t="s">
        <v>118</v>
      </c>
      <c r="C8" s="61" t="s">
        <v>114</v>
      </c>
      <c r="D8" s="62" t="s">
        <v>122</v>
      </c>
      <c r="E8" s="66" t="s">
        <v>123</v>
      </c>
      <c r="F8" s="67" t="s">
        <v>125</v>
      </c>
      <c r="G8" s="67" t="s">
        <v>124</v>
      </c>
    </row>
    <row r="9" spans="1:7" x14ac:dyDescent="0.3">
      <c r="A9" s="63">
        <v>2022</v>
      </c>
      <c r="B9" s="52" t="s">
        <v>135</v>
      </c>
      <c r="C9" s="59">
        <f xml:space="preserve"> F6 / C3 * 100</f>
        <v>0</v>
      </c>
      <c r="D9" s="60" t="e">
        <f>(C6-F6)/C6 *100</f>
        <v>#DIV/0!</v>
      </c>
      <c r="E9" s="1">
        <v>5.6</v>
      </c>
      <c r="F9" s="69">
        <v>175430235</v>
      </c>
      <c r="G9" s="70">
        <f xml:space="preserve"> E9 * F9</f>
        <v>982409315.99999988</v>
      </c>
    </row>
    <row r="11" spans="1:7" ht="17.25" thickBot="1" x14ac:dyDescent="0.35"/>
    <row r="12" spans="1:7" ht="17.25" thickBot="1" x14ac:dyDescent="0.35">
      <c r="B12" s="53" t="s">
        <v>118</v>
      </c>
      <c r="C12" s="71" t="s">
        <v>126</v>
      </c>
      <c r="D12" s="73" t="s">
        <v>127</v>
      </c>
      <c r="E12" s="33" t="s">
        <v>129</v>
      </c>
      <c r="F12" s="33" t="s">
        <v>128</v>
      </c>
      <c r="G12" s="72" t="s">
        <v>130</v>
      </c>
    </row>
    <row r="13" spans="1:7" x14ac:dyDescent="0.3">
      <c r="A13" s="63">
        <v>2022</v>
      </c>
      <c r="B13" s="52" t="s">
        <v>135</v>
      </c>
      <c r="C13" s="1">
        <v>3939</v>
      </c>
      <c r="D13" s="1">
        <v>5.6</v>
      </c>
      <c r="E13" s="41" t="e">
        <f xml:space="preserve"> C9 -#REF!</f>
        <v>#REF!</v>
      </c>
      <c r="F13" s="1" t="e">
        <f xml:space="preserve"> (C13 -#REF!) /#REF! * 100</f>
        <v>#REF!</v>
      </c>
      <c r="G13" s="74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159</v>
      </c>
    </row>
    <row r="3" spans="1:12" x14ac:dyDescent="0.3">
      <c r="C3" t="s">
        <v>19</v>
      </c>
      <c r="D3" t="s">
        <v>20</v>
      </c>
      <c r="E3" t="s">
        <v>21</v>
      </c>
      <c r="I3" t="s">
        <v>131</v>
      </c>
      <c r="J3" t="s">
        <v>132</v>
      </c>
      <c r="K3" t="s">
        <v>133</v>
      </c>
      <c r="L3" t="s">
        <v>134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142</v>
      </c>
      <c r="B22" t="s">
        <v>136</v>
      </c>
      <c r="C22" t="s">
        <v>137</v>
      </c>
      <c r="D22" t="s">
        <v>138</v>
      </c>
    </row>
    <row r="23" spans="1:11" x14ac:dyDescent="0.3">
      <c r="A23" t="s">
        <v>145</v>
      </c>
    </row>
    <row r="24" spans="1:11" x14ac:dyDescent="0.3">
      <c r="A24" t="s">
        <v>143</v>
      </c>
    </row>
    <row r="25" spans="1:11" x14ac:dyDescent="0.3">
      <c r="A25" t="s">
        <v>144</v>
      </c>
    </row>
    <row r="26" spans="1:11" x14ac:dyDescent="0.3">
      <c r="A26" t="s">
        <v>141</v>
      </c>
    </row>
    <row r="27" spans="1:11" x14ac:dyDescent="0.3">
      <c r="A27" t="s">
        <v>140</v>
      </c>
      <c r="B27" t="s">
        <v>139</v>
      </c>
    </row>
    <row r="29" spans="1:11" x14ac:dyDescent="0.3">
      <c r="A29" s="252" t="s">
        <v>146</v>
      </c>
      <c r="B29" s="252"/>
      <c r="C29" s="252"/>
    </row>
    <row r="30" spans="1:11" x14ac:dyDescent="0.3">
      <c r="A30" s="1">
        <v>1</v>
      </c>
      <c r="B30" s="252" t="s">
        <v>147</v>
      </c>
      <c r="C30" s="1" t="s">
        <v>148</v>
      </c>
    </row>
    <row r="31" spans="1:11" x14ac:dyDescent="0.3">
      <c r="A31" s="1">
        <v>2</v>
      </c>
      <c r="B31" s="252"/>
      <c r="C31" s="1" t="s">
        <v>149</v>
      </c>
    </row>
    <row r="32" spans="1:11" x14ac:dyDescent="0.3">
      <c r="A32" s="1">
        <v>3</v>
      </c>
      <c r="B32" s="252"/>
      <c r="C32" s="1" t="s">
        <v>150</v>
      </c>
    </row>
    <row r="33" spans="1:3" x14ac:dyDescent="0.3">
      <c r="A33" s="1">
        <v>4</v>
      </c>
      <c r="B33" s="252"/>
      <c r="C33" s="1" t="s">
        <v>151</v>
      </c>
    </row>
    <row r="34" spans="1:3" x14ac:dyDescent="0.3">
      <c r="A34" s="1">
        <v>5</v>
      </c>
      <c r="B34" s="252" t="s">
        <v>155</v>
      </c>
      <c r="C34" s="1" t="s">
        <v>152</v>
      </c>
    </row>
    <row r="35" spans="1:3" x14ac:dyDescent="0.3">
      <c r="A35" s="1">
        <v>6</v>
      </c>
      <c r="B35" s="252"/>
      <c r="C35" s="1" t="s">
        <v>153</v>
      </c>
    </row>
    <row r="36" spans="1:3" x14ac:dyDescent="0.3">
      <c r="A36" s="1">
        <v>7</v>
      </c>
      <c r="B36" s="252"/>
      <c r="C36" s="1" t="s">
        <v>154</v>
      </c>
    </row>
    <row r="37" spans="1:3" x14ac:dyDescent="0.3">
      <c r="A37" s="1">
        <v>8</v>
      </c>
      <c r="B37" s="252" t="s">
        <v>156</v>
      </c>
      <c r="C37" s="1" t="s">
        <v>157</v>
      </c>
    </row>
    <row r="38" spans="1:3" x14ac:dyDescent="0.3">
      <c r="A38" s="1">
        <v>9</v>
      </c>
      <c r="B38" s="252"/>
      <c r="C38" s="1" t="s">
        <v>158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88"/>
      <c r="C1" s="288"/>
    </row>
    <row r="2" spans="2:18" x14ac:dyDescent="0.3">
      <c r="B2" s="287" t="s">
        <v>71</v>
      </c>
      <c r="C2" s="287"/>
      <c r="E2" s="284" t="s">
        <v>71</v>
      </c>
      <c r="F2" s="285"/>
      <c r="G2" s="285"/>
      <c r="H2" s="286"/>
      <c r="J2" s="284" t="s">
        <v>94</v>
      </c>
      <c r="K2" s="285"/>
      <c r="L2" s="285"/>
      <c r="M2" s="286"/>
      <c r="O2" s="284" t="s">
        <v>95</v>
      </c>
      <c r="P2" s="285"/>
      <c r="Q2" s="285"/>
      <c r="R2" s="286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120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171</v>
      </c>
      <c r="C25" s="4">
        <v>16696980</v>
      </c>
      <c r="E25" s="284" t="s">
        <v>172</v>
      </c>
      <c r="F25" s="285"/>
      <c r="G25" s="285"/>
      <c r="H25" s="286"/>
    </row>
    <row r="26" spans="1:8" x14ac:dyDescent="0.3">
      <c r="B26" s="112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12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87" t="s">
        <v>66</v>
      </c>
      <c r="C2" s="287"/>
      <c r="E2" s="287" t="s">
        <v>67</v>
      </c>
      <c r="F2" s="287"/>
      <c r="H2" s="287" t="s">
        <v>68</v>
      </c>
      <c r="I2" s="287"/>
      <c r="K2" s="287" t="s">
        <v>69</v>
      </c>
      <c r="L2" s="287"/>
      <c r="N2" s="287" t="s">
        <v>70</v>
      </c>
      <c r="O2" s="287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Sheet1</vt:lpstr>
      <vt:lpstr>플러그파워</vt:lpstr>
      <vt:lpstr>리사이클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2024-04-29T00:36:47Z</dcterms:modified>
</cp:coreProperties>
</file>