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6"/>
  <workbookPr/>
  <mc:AlternateContent xmlns:mc="http://schemas.openxmlformats.org/markup-compatibility/2006">
    <mc:Choice Requires="x15">
      <x15ac:absPath xmlns:x15ac="http://schemas.microsoft.com/office/spreadsheetml/2010/11/ac" url="D:\3.sbg\workspace\MyStock\"/>
    </mc:Choice>
  </mc:AlternateContent>
  <xr:revisionPtr revIDLastSave="0" documentId="13_ncr:1_{135BA415-8590-404E-87A0-FCE0E65DE9BA}" xr6:coauthVersionLast="36" xr6:coauthVersionMax="47" xr10:uidLastSave="{00000000-0000-0000-0000-000000000000}"/>
  <bookViews>
    <workbookView xWindow="-120" yWindow="-120" windowWidth="29040" windowHeight="15720" activeTab="4" xr2:uid="{00000000-000D-0000-FFFF-FFFF00000000}"/>
  </bookViews>
  <sheets>
    <sheet name="시나리오" sheetId="18" r:id="rId1"/>
    <sheet name="생활패턴" sheetId="5" r:id="rId2"/>
    <sheet name="플러그파워" sheetId="11" r:id="rId3"/>
    <sheet name="리사이클" sheetId="16" r:id="rId4"/>
    <sheet name="금융사이클" sheetId="10" r:id="rId5"/>
    <sheet name="단타일지" sheetId="9" r:id="rId6"/>
    <sheet name="2022단타일지" sheetId="13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5" l="1"/>
  <c r="C15" i="5" l="1"/>
  <c r="T14" i="5" l="1"/>
  <c r="R17" i="5"/>
  <c r="R13" i="5" l="1"/>
  <c r="C61" i="11" l="1"/>
  <c r="E47" i="11"/>
  <c r="G54" i="11"/>
  <c r="G53" i="11"/>
  <c r="G52" i="11"/>
  <c r="G51" i="11"/>
  <c r="F68" i="11"/>
  <c r="G61" i="11"/>
  <c r="F54" i="11"/>
  <c r="D61" i="11" s="1"/>
  <c r="E68" i="11" l="1"/>
  <c r="G68" i="11" s="1"/>
  <c r="H68" i="11" s="1"/>
  <c r="R27" i="18"/>
  <c r="R28" i="18"/>
  <c r="R29" i="18"/>
  <c r="R30" i="18"/>
  <c r="R31" i="18"/>
  <c r="R32" i="18"/>
  <c r="R33" i="18"/>
  <c r="R34" i="18"/>
  <c r="R35" i="18"/>
  <c r="R36" i="18"/>
  <c r="R37" i="18"/>
  <c r="R38" i="18"/>
  <c r="R39" i="18"/>
  <c r="R40" i="18"/>
  <c r="R41" i="18"/>
  <c r="R42" i="18"/>
  <c r="R43" i="18"/>
  <c r="R44" i="18"/>
  <c r="R45" i="18"/>
  <c r="R46" i="18"/>
  <c r="R47" i="18"/>
  <c r="R48" i="18"/>
  <c r="R49" i="18"/>
  <c r="R50" i="18"/>
  <c r="R51" i="18"/>
  <c r="R52" i="18"/>
  <c r="R53" i="18"/>
  <c r="R54" i="18"/>
  <c r="R55" i="18"/>
  <c r="R56" i="18"/>
  <c r="R57" i="18"/>
  <c r="R58" i="18"/>
  <c r="R59" i="18"/>
  <c r="R60" i="18"/>
  <c r="R61" i="18"/>
  <c r="R62" i="18"/>
  <c r="R63" i="18"/>
  <c r="R64" i="18"/>
  <c r="R65" i="18"/>
  <c r="R66" i="18"/>
  <c r="R67" i="18"/>
  <c r="R68" i="18"/>
  <c r="R69" i="18"/>
  <c r="R70" i="18"/>
  <c r="R71" i="18"/>
  <c r="R72" i="18"/>
  <c r="R73" i="18"/>
  <c r="R74" i="18"/>
  <c r="R75" i="18"/>
  <c r="R76" i="18"/>
  <c r="R77" i="18"/>
  <c r="R78" i="18"/>
  <c r="R79" i="18"/>
  <c r="R80" i="18"/>
  <c r="R81" i="18"/>
  <c r="R82" i="18"/>
  <c r="R83" i="18"/>
  <c r="R84" i="18"/>
  <c r="R85" i="18"/>
  <c r="R86" i="18"/>
  <c r="R87" i="18"/>
  <c r="R88" i="18"/>
  <c r="R89" i="18"/>
  <c r="R90" i="18"/>
  <c r="R91" i="18"/>
  <c r="R92" i="18"/>
  <c r="R93" i="18"/>
  <c r="R94" i="18"/>
  <c r="R95" i="18"/>
  <c r="R96" i="18"/>
  <c r="R97" i="18"/>
  <c r="R98" i="18"/>
  <c r="R99" i="18"/>
  <c r="R100" i="18"/>
  <c r="R101" i="18"/>
  <c r="R102" i="18"/>
  <c r="R103" i="18"/>
  <c r="R104" i="18"/>
  <c r="R105" i="18"/>
  <c r="R106" i="18"/>
  <c r="R107" i="18"/>
  <c r="R108" i="18"/>
  <c r="R109" i="18"/>
  <c r="R110" i="18"/>
  <c r="R111" i="18"/>
  <c r="R112" i="18"/>
  <c r="R113" i="18"/>
  <c r="R114" i="18"/>
  <c r="R115" i="18"/>
  <c r="R116" i="18"/>
  <c r="R117" i="18"/>
  <c r="R118" i="18"/>
  <c r="R119" i="18"/>
  <c r="R120" i="18"/>
  <c r="R121" i="18"/>
  <c r="R122" i="18"/>
  <c r="R123" i="18"/>
  <c r="R124" i="18"/>
  <c r="R125" i="18"/>
  <c r="R126" i="18"/>
  <c r="R127" i="18"/>
  <c r="R128" i="18"/>
  <c r="R129" i="18"/>
  <c r="R130" i="18"/>
  <c r="R131" i="18"/>
  <c r="R132" i="18"/>
  <c r="R133" i="18"/>
  <c r="R134" i="18"/>
  <c r="R135" i="18"/>
  <c r="R136" i="18"/>
  <c r="R137" i="18"/>
  <c r="R138" i="18"/>
  <c r="R139" i="18"/>
  <c r="R140" i="18"/>
  <c r="R141" i="18"/>
  <c r="R142" i="18"/>
  <c r="R143" i="18"/>
  <c r="R144" i="18"/>
  <c r="R145" i="18"/>
  <c r="R146" i="18"/>
  <c r="R147" i="18"/>
  <c r="R148" i="18"/>
  <c r="R149" i="18"/>
  <c r="R150" i="18"/>
  <c r="R151" i="18"/>
  <c r="R152" i="18"/>
  <c r="R153" i="18"/>
  <c r="R154" i="18"/>
  <c r="R155" i="18"/>
  <c r="R156" i="18"/>
  <c r="R157" i="18"/>
  <c r="R158" i="18"/>
  <c r="R159" i="18"/>
  <c r="R160" i="18"/>
  <c r="R161" i="18"/>
  <c r="R162" i="18"/>
  <c r="R163" i="18"/>
  <c r="R164" i="18"/>
  <c r="R165" i="18"/>
  <c r="R166" i="18"/>
  <c r="R167" i="18"/>
  <c r="R168" i="18"/>
  <c r="R169" i="18"/>
  <c r="R170" i="18"/>
  <c r="R171" i="18"/>
  <c r="R172" i="18"/>
  <c r="R173" i="18"/>
  <c r="R174" i="18"/>
  <c r="R175" i="18"/>
  <c r="R176" i="18"/>
  <c r="R177" i="18"/>
  <c r="R178" i="18"/>
  <c r="R179" i="18"/>
  <c r="R180" i="18"/>
  <c r="R181" i="18"/>
  <c r="R182" i="18"/>
  <c r="R183" i="18"/>
  <c r="R184" i="18"/>
  <c r="R185" i="18"/>
  <c r="R186" i="18"/>
  <c r="R187" i="18"/>
  <c r="R188" i="18"/>
  <c r="R189" i="18"/>
  <c r="R190" i="18"/>
  <c r="R191" i="18"/>
  <c r="R192" i="18"/>
  <c r="R193" i="18"/>
  <c r="R194" i="18"/>
  <c r="R195" i="18"/>
  <c r="R196" i="18"/>
  <c r="R197" i="18"/>
  <c r="R198" i="18"/>
  <c r="R199" i="18"/>
  <c r="R200" i="18"/>
  <c r="R201" i="18"/>
  <c r="R202" i="18"/>
  <c r="R203" i="18"/>
  <c r="R204" i="18"/>
  <c r="R205" i="18"/>
  <c r="R206" i="18"/>
  <c r="R207" i="18"/>
  <c r="R208" i="18"/>
  <c r="R209" i="18"/>
  <c r="R210" i="18"/>
  <c r="R211" i="18"/>
  <c r="R212" i="18"/>
  <c r="R213" i="18"/>
  <c r="R214" i="18"/>
  <c r="R215" i="18"/>
  <c r="R216" i="18"/>
  <c r="R217" i="18"/>
  <c r="R218" i="18"/>
  <c r="R219" i="18"/>
  <c r="R220" i="18"/>
  <c r="R221" i="18"/>
  <c r="R222" i="18"/>
  <c r="R223" i="18"/>
  <c r="R224" i="18"/>
  <c r="R225" i="18"/>
  <c r="R226" i="18"/>
  <c r="R227" i="18"/>
  <c r="R228" i="18"/>
  <c r="R229" i="18"/>
  <c r="R230" i="18"/>
  <c r="R231" i="18"/>
  <c r="R232" i="18"/>
  <c r="R233" i="18"/>
  <c r="R234" i="18"/>
  <c r="R235" i="18"/>
  <c r="R236" i="18"/>
  <c r="R237" i="18"/>
  <c r="R238" i="18"/>
  <c r="R239" i="18"/>
  <c r="R240" i="18"/>
  <c r="R241" i="18"/>
  <c r="R242" i="18"/>
  <c r="R243" i="18"/>
  <c r="R244" i="18"/>
  <c r="R245" i="18"/>
  <c r="R246" i="18"/>
  <c r="R247" i="18"/>
  <c r="R248" i="18"/>
  <c r="R249" i="18"/>
  <c r="R250" i="18"/>
  <c r="R251" i="18"/>
  <c r="R252" i="18"/>
  <c r="R253" i="18"/>
  <c r="R254" i="18"/>
  <c r="R255" i="18"/>
  <c r="R26" i="18"/>
  <c r="R25" i="18"/>
  <c r="H67" i="11" l="1"/>
  <c r="H66" i="11"/>
  <c r="F67" i="11"/>
  <c r="E67" i="11"/>
  <c r="G67" i="11" s="1"/>
  <c r="G60" i="11"/>
  <c r="D60" i="11"/>
  <c r="C60" i="11"/>
  <c r="F53" i="11"/>
  <c r="E46" i="11"/>
  <c r="N19" i="18" l="1"/>
  <c r="N20" i="18" s="1"/>
  <c r="P20" i="18" l="1"/>
  <c r="Q20" i="18" s="1"/>
  <c r="N21" i="18"/>
  <c r="G37" i="9"/>
  <c r="F37" i="9"/>
  <c r="H37" i="9" s="1"/>
  <c r="H36" i="9"/>
  <c r="H35" i="9"/>
  <c r="H34" i="9"/>
  <c r="H33" i="9"/>
  <c r="H32" i="9"/>
  <c r="H31" i="9"/>
  <c r="H30" i="9"/>
  <c r="H29" i="9"/>
  <c r="H28" i="9"/>
  <c r="H27" i="9"/>
  <c r="C27" i="9"/>
  <c r="C26" i="9"/>
  <c r="P21" i="18" l="1"/>
  <c r="Q21" i="18" s="1"/>
  <c r="N22" i="18"/>
  <c r="N23" i="18" s="1"/>
  <c r="N24" i="18" s="1"/>
  <c r="N25" i="18" s="1"/>
  <c r="N26" i="18" s="1"/>
  <c r="N27" i="18" s="1"/>
  <c r="N28" i="18" s="1"/>
  <c r="N29" i="18" s="1"/>
  <c r="N30" i="18" s="1"/>
  <c r="N31" i="18" s="1"/>
  <c r="N32" i="18" s="1"/>
  <c r="N33" i="18" s="1"/>
  <c r="N34" i="18" s="1"/>
  <c r="N35" i="18" s="1"/>
  <c r="N36" i="18" s="1"/>
  <c r="N37" i="18" s="1"/>
  <c r="N38" i="18" s="1"/>
  <c r="N39" i="18" s="1"/>
  <c r="N40" i="18" s="1"/>
  <c r="N41" i="18" s="1"/>
  <c r="N42" i="18" s="1"/>
  <c r="N43" i="18" s="1"/>
  <c r="N44" i="18" s="1"/>
  <c r="N45" i="18" s="1"/>
  <c r="N46" i="18" s="1"/>
  <c r="N47" i="18" s="1"/>
  <c r="N48" i="18" s="1"/>
  <c r="N49" i="18" s="1"/>
  <c r="N50" i="18" s="1"/>
  <c r="N51" i="18" s="1"/>
  <c r="N52" i="18" s="1"/>
  <c r="N53" i="18" s="1"/>
  <c r="N54" i="18" s="1"/>
  <c r="N55" i="18" s="1"/>
  <c r="N56" i="18" s="1"/>
  <c r="N57" i="18" s="1"/>
  <c r="N58" i="18" s="1"/>
  <c r="N59" i="18" s="1"/>
  <c r="N60" i="18" s="1"/>
  <c r="N61" i="18" s="1"/>
  <c r="N62" i="18" s="1"/>
  <c r="N63" i="18" s="1"/>
  <c r="N64" i="18" s="1"/>
  <c r="N65" i="18" s="1"/>
  <c r="N66" i="18" s="1"/>
  <c r="N67" i="18" s="1"/>
  <c r="N68" i="18" s="1"/>
  <c r="N69" i="18" s="1"/>
  <c r="N70" i="18" s="1"/>
  <c r="N71" i="18" s="1"/>
  <c r="N72" i="18" s="1"/>
  <c r="N73" i="18" s="1"/>
  <c r="N74" i="18" s="1"/>
  <c r="N75" i="18" s="1"/>
  <c r="N76" i="18" s="1"/>
  <c r="N77" i="18" s="1"/>
  <c r="N78" i="18" s="1"/>
  <c r="N79" i="18" s="1"/>
  <c r="N80" i="18" s="1"/>
  <c r="N81" i="18" s="1"/>
  <c r="N82" i="18" s="1"/>
  <c r="N83" i="18" s="1"/>
  <c r="N84" i="18" s="1"/>
  <c r="N85" i="18" s="1"/>
  <c r="N86" i="18" s="1"/>
  <c r="N87" i="18" s="1"/>
  <c r="N88" i="18" s="1"/>
  <c r="N89" i="18" s="1"/>
  <c r="N90" i="18" s="1"/>
  <c r="N91" i="18" s="1"/>
  <c r="N92" i="18" s="1"/>
  <c r="N93" i="18" s="1"/>
  <c r="N94" i="18" s="1"/>
  <c r="N95" i="18" s="1"/>
  <c r="N96" i="18" s="1"/>
  <c r="N97" i="18" s="1"/>
  <c r="N98" i="18" s="1"/>
  <c r="N99" i="18" s="1"/>
  <c r="N100" i="18" s="1"/>
  <c r="N101" i="18" s="1"/>
  <c r="N102" i="18" s="1"/>
  <c r="N103" i="18" s="1"/>
  <c r="N104" i="18" s="1"/>
  <c r="N105" i="18" s="1"/>
  <c r="N106" i="18" s="1"/>
  <c r="N107" i="18" s="1"/>
  <c r="N108" i="18" s="1"/>
  <c r="N109" i="18" s="1"/>
  <c r="N110" i="18" s="1"/>
  <c r="N111" i="18" s="1"/>
  <c r="N112" i="18" s="1"/>
  <c r="N113" i="18" s="1"/>
  <c r="N114" i="18" s="1"/>
  <c r="N115" i="18" s="1"/>
  <c r="N116" i="18" s="1"/>
  <c r="N117" i="18" s="1"/>
  <c r="N118" i="18" s="1"/>
  <c r="N119" i="18" s="1"/>
  <c r="N120" i="18" s="1"/>
  <c r="N121" i="18" s="1"/>
  <c r="N122" i="18" s="1"/>
  <c r="N123" i="18" s="1"/>
  <c r="N124" i="18" s="1"/>
  <c r="N125" i="18" s="1"/>
  <c r="N126" i="18" s="1"/>
  <c r="N127" i="18" s="1"/>
  <c r="N128" i="18" s="1"/>
  <c r="N129" i="18" s="1"/>
  <c r="N130" i="18" s="1"/>
  <c r="N131" i="18" s="1"/>
  <c r="N132" i="18" s="1"/>
  <c r="N133" i="18" s="1"/>
  <c r="N134" i="18" s="1"/>
  <c r="N135" i="18" s="1"/>
  <c r="N136" i="18" s="1"/>
  <c r="N137" i="18" s="1"/>
  <c r="N138" i="18" s="1"/>
  <c r="N139" i="18" s="1"/>
  <c r="N140" i="18" s="1"/>
  <c r="N141" i="18" s="1"/>
  <c r="N142" i="18" s="1"/>
  <c r="N143" i="18" s="1"/>
  <c r="N144" i="18" s="1"/>
  <c r="N145" i="18" s="1"/>
  <c r="N146" i="18" s="1"/>
  <c r="N147" i="18" s="1"/>
  <c r="N148" i="18" s="1"/>
  <c r="N149" i="18" s="1"/>
  <c r="N150" i="18" s="1"/>
  <c r="N151" i="18" s="1"/>
  <c r="N152" i="18" s="1"/>
  <c r="N153" i="18" s="1"/>
  <c r="N154" i="18" s="1"/>
  <c r="N155" i="18" s="1"/>
  <c r="N156" i="18" s="1"/>
  <c r="N157" i="18" s="1"/>
  <c r="N158" i="18" s="1"/>
  <c r="N159" i="18" s="1"/>
  <c r="N160" i="18" s="1"/>
  <c r="N161" i="18" s="1"/>
  <c r="N162" i="18" s="1"/>
  <c r="N163" i="18" s="1"/>
  <c r="N164" i="18" s="1"/>
  <c r="N165" i="18" s="1"/>
  <c r="N166" i="18" s="1"/>
  <c r="N167" i="18" s="1"/>
  <c r="N168" i="18" s="1"/>
  <c r="N169" i="18" s="1"/>
  <c r="N170" i="18" s="1"/>
  <c r="N171" i="18" s="1"/>
  <c r="N172" i="18" s="1"/>
  <c r="N173" i="18" s="1"/>
  <c r="N174" i="18" s="1"/>
  <c r="N175" i="18" s="1"/>
  <c r="N176" i="18" s="1"/>
  <c r="N177" i="18" s="1"/>
  <c r="N178" i="18" s="1"/>
  <c r="N179" i="18" s="1"/>
  <c r="N180" i="18" s="1"/>
  <c r="N181" i="18" s="1"/>
  <c r="N182" i="18" s="1"/>
  <c r="N183" i="18" s="1"/>
  <c r="N184" i="18" s="1"/>
  <c r="N185" i="18" s="1"/>
  <c r="N186" i="18" s="1"/>
  <c r="N187" i="18" s="1"/>
  <c r="N188" i="18" s="1"/>
  <c r="N189" i="18" s="1"/>
  <c r="N190" i="18" s="1"/>
  <c r="N191" i="18" s="1"/>
  <c r="N192" i="18" s="1"/>
  <c r="N193" i="18" s="1"/>
  <c r="N194" i="18" s="1"/>
  <c r="N195" i="18" s="1"/>
  <c r="N196" i="18" s="1"/>
  <c r="N197" i="18" s="1"/>
  <c r="N198" i="18" s="1"/>
  <c r="N199" i="18" s="1"/>
  <c r="N200" i="18" s="1"/>
  <c r="N201" i="18" s="1"/>
  <c r="N202" i="18" s="1"/>
  <c r="N203" i="18" s="1"/>
  <c r="N204" i="18" s="1"/>
  <c r="N205" i="18" s="1"/>
  <c r="N206" i="18" s="1"/>
  <c r="N207" i="18" s="1"/>
  <c r="N208" i="18" s="1"/>
  <c r="N209" i="18" s="1"/>
  <c r="N210" i="18" s="1"/>
  <c r="N211" i="18" s="1"/>
  <c r="N212" i="18" s="1"/>
  <c r="N213" i="18" s="1"/>
  <c r="N214" i="18" s="1"/>
  <c r="N215" i="18" s="1"/>
  <c r="N216" i="18" s="1"/>
  <c r="N217" i="18" s="1"/>
  <c r="N218" i="18" s="1"/>
  <c r="N219" i="18" s="1"/>
  <c r="N220" i="18" s="1"/>
  <c r="N221" i="18" s="1"/>
  <c r="N222" i="18" s="1"/>
  <c r="N223" i="18" s="1"/>
  <c r="N224" i="18" s="1"/>
  <c r="N225" i="18" s="1"/>
  <c r="N226" i="18" s="1"/>
  <c r="N227" i="18" s="1"/>
  <c r="N228" i="18" s="1"/>
  <c r="N229" i="18" s="1"/>
  <c r="N230" i="18" s="1"/>
  <c r="N231" i="18" s="1"/>
  <c r="N232" i="18" s="1"/>
  <c r="N233" i="18" s="1"/>
  <c r="N234" i="18" s="1"/>
  <c r="N235" i="18" s="1"/>
  <c r="N236" i="18" s="1"/>
  <c r="N237" i="18" s="1"/>
  <c r="N238" i="18" s="1"/>
  <c r="N239" i="18" s="1"/>
  <c r="N240" i="18" s="1"/>
  <c r="N241" i="18" s="1"/>
  <c r="N242" i="18" s="1"/>
  <c r="N243" i="18" s="1"/>
  <c r="N244" i="18" s="1"/>
  <c r="N245" i="18" s="1"/>
  <c r="N246" i="18" s="1"/>
  <c r="N247" i="18" s="1"/>
  <c r="N248" i="18" s="1"/>
  <c r="N249" i="18" s="1"/>
  <c r="N250" i="18" s="1"/>
  <c r="N251" i="18" s="1"/>
  <c r="N252" i="18" s="1"/>
  <c r="N253" i="18" s="1"/>
  <c r="N254" i="18" s="1"/>
  <c r="N255" i="18" s="1"/>
  <c r="K4" i="18"/>
  <c r="K5" i="18" s="1"/>
  <c r="F123" i="5"/>
  <c r="G123" i="5"/>
  <c r="P22" i="18" l="1"/>
  <c r="K6" i="18"/>
  <c r="F66" i="11"/>
  <c r="G66" i="11" s="1"/>
  <c r="E66" i="11"/>
  <c r="C59" i="11"/>
  <c r="E45" i="11"/>
  <c r="G59" i="11"/>
  <c r="D59" i="11"/>
  <c r="F52" i="11"/>
  <c r="P23" i="18" l="1"/>
  <c r="K7" i="18"/>
  <c r="F13" i="16"/>
  <c r="G9" i="16"/>
  <c r="D9" i="16"/>
  <c r="E3" i="16"/>
  <c r="P24" i="18" l="1"/>
  <c r="K8" i="18"/>
  <c r="C9" i="16"/>
  <c r="E13" i="16" s="1"/>
  <c r="G13" i="16" s="1"/>
  <c r="P25" i="18" l="1"/>
  <c r="K9" i="18"/>
  <c r="G65" i="11"/>
  <c r="F65" i="11"/>
  <c r="E65" i="11"/>
  <c r="G57" i="11"/>
  <c r="G58" i="11"/>
  <c r="P26" i="18" l="1"/>
  <c r="K10" i="18"/>
  <c r="D58" i="11"/>
  <c r="C58" i="11"/>
  <c r="F51" i="11"/>
  <c r="E44" i="11"/>
  <c r="P27" i="18" l="1"/>
  <c r="K11" i="18"/>
  <c r="C20" i="9"/>
  <c r="P28" i="18" l="1"/>
  <c r="K12" i="18"/>
  <c r="D35" i="11"/>
  <c r="G34" i="11" s="1"/>
  <c r="I34" i="11" s="1"/>
  <c r="K34" i="11"/>
  <c r="P29" i="18" l="1"/>
  <c r="K13" i="18"/>
  <c r="C22" i="9"/>
  <c r="C23" i="9" s="1"/>
  <c r="C19" i="9"/>
  <c r="K32" i="11"/>
  <c r="K30" i="11"/>
  <c r="F50" i="11"/>
  <c r="D57" i="11" s="1"/>
  <c r="E43" i="11"/>
  <c r="D33" i="11"/>
  <c r="G32" i="11" s="1"/>
  <c r="I32" i="11" s="1"/>
  <c r="D31" i="11"/>
  <c r="G30" i="11" s="1"/>
  <c r="I30" i="11" s="1"/>
  <c r="P30" i="18" l="1"/>
  <c r="K14" i="18"/>
  <c r="C57" i="11"/>
  <c r="Q14" i="9"/>
  <c r="P14" i="9"/>
  <c r="R13" i="9"/>
  <c r="R12" i="9"/>
  <c r="R11" i="9"/>
  <c r="R10" i="9"/>
  <c r="R9" i="9"/>
  <c r="R8" i="9"/>
  <c r="R7" i="9"/>
  <c r="R6" i="9"/>
  <c r="R5" i="9"/>
  <c r="R4" i="9"/>
  <c r="C14" i="13"/>
  <c r="F14" i="13"/>
  <c r="F17" i="13" s="1"/>
  <c r="I14" i="13"/>
  <c r="I16" i="13" s="1"/>
  <c r="L14" i="13"/>
  <c r="L16" i="13" s="1"/>
  <c r="O14" i="13"/>
  <c r="O16" i="13" s="1"/>
  <c r="C16" i="13"/>
  <c r="F16" i="13"/>
  <c r="C17" i="13"/>
  <c r="L17" i="13"/>
  <c r="K14" i="9"/>
  <c r="M13" i="9"/>
  <c r="M12" i="9"/>
  <c r="M11" i="9"/>
  <c r="M10" i="9"/>
  <c r="M9" i="9"/>
  <c r="M8" i="9"/>
  <c r="M7" i="9"/>
  <c r="M6" i="9"/>
  <c r="M5" i="9"/>
  <c r="M4" i="9"/>
  <c r="H11" i="9"/>
  <c r="H12" i="9"/>
  <c r="H13" i="9"/>
  <c r="H10" i="9"/>
  <c r="H9" i="9"/>
  <c r="H8" i="9"/>
  <c r="H7" i="9"/>
  <c r="H6" i="9"/>
  <c r="H5" i="9"/>
  <c r="H4" i="9"/>
  <c r="F14" i="9"/>
  <c r="L14" i="9"/>
  <c r="G14" i="9"/>
  <c r="P31" i="18" l="1"/>
  <c r="K15" i="18"/>
  <c r="M14" i="9"/>
  <c r="I17" i="13"/>
  <c r="O17" i="13"/>
  <c r="R14" i="9"/>
  <c r="H14" i="9"/>
  <c r="I22" i="11"/>
  <c r="D23" i="11"/>
  <c r="E25" i="11" s="1"/>
  <c r="P32" i="18" l="1"/>
  <c r="K16" i="18"/>
  <c r="D25" i="11"/>
  <c r="F25" i="11"/>
  <c r="I23" i="11"/>
  <c r="H24" i="11" s="1"/>
  <c r="G25" i="11"/>
  <c r="P33" i="18" l="1"/>
  <c r="K17" i="18"/>
  <c r="D24" i="11"/>
  <c r="C24" i="11"/>
  <c r="P34" i="18" l="1"/>
  <c r="K18" i="18"/>
  <c r="I24" i="11"/>
  <c r="S122" i="5"/>
  <c r="S121" i="5"/>
  <c r="S120" i="5"/>
  <c r="S119" i="5"/>
  <c r="S118" i="5"/>
  <c r="S117" i="5"/>
  <c r="S116" i="5"/>
  <c r="S115" i="5"/>
  <c r="S114" i="5"/>
  <c r="S113" i="5"/>
  <c r="S112" i="5"/>
  <c r="S111" i="5"/>
  <c r="S110" i="5"/>
  <c r="S109" i="5"/>
  <c r="S108" i="5"/>
  <c r="S107" i="5"/>
  <c r="S106" i="5"/>
  <c r="S105" i="5"/>
  <c r="S104" i="5"/>
  <c r="S103" i="5"/>
  <c r="S102" i="5"/>
  <c r="S101" i="5"/>
  <c r="S100" i="5"/>
  <c r="S99" i="5"/>
  <c r="S98" i="5"/>
  <c r="S97" i="5"/>
  <c r="S96" i="5"/>
  <c r="S95" i="5"/>
  <c r="S94" i="5"/>
  <c r="S93" i="5"/>
  <c r="S92" i="5"/>
  <c r="S91" i="5"/>
  <c r="S90" i="5"/>
  <c r="S89" i="5"/>
  <c r="S88" i="5"/>
  <c r="S87" i="5"/>
  <c r="S86" i="5"/>
  <c r="S85" i="5"/>
  <c r="S84" i="5"/>
  <c r="S83" i="5"/>
  <c r="S82" i="5"/>
  <c r="S81" i="5"/>
  <c r="S80" i="5"/>
  <c r="S79" i="5"/>
  <c r="S78" i="5"/>
  <c r="S77" i="5"/>
  <c r="S76" i="5"/>
  <c r="S75" i="5"/>
  <c r="S74" i="5"/>
  <c r="S73" i="5"/>
  <c r="S72" i="5"/>
  <c r="S71" i="5"/>
  <c r="S70" i="5"/>
  <c r="S69" i="5"/>
  <c r="S68" i="5"/>
  <c r="S67" i="5"/>
  <c r="S66" i="5"/>
  <c r="S65" i="5"/>
  <c r="S64" i="5"/>
  <c r="S63" i="5"/>
  <c r="S62" i="5"/>
  <c r="S61" i="5"/>
  <c r="S60" i="5"/>
  <c r="S59" i="5"/>
  <c r="S58" i="5"/>
  <c r="S57" i="5"/>
  <c r="S56" i="5"/>
  <c r="S55" i="5"/>
  <c r="S54" i="5"/>
  <c r="S53" i="5"/>
  <c r="S52" i="5"/>
  <c r="S51" i="5"/>
  <c r="S50" i="5"/>
  <c r="S49" i="5"/>
  <c r="S48" i="5"/>
  <c r="S47" i="5"/>
  <c r="S46" i="5"/>
  <c r="S45" i="5"/>
  <c r="S44" i="5"/>
  <c r="S43" i="5"/>
  <c r="S42" i="5"/>
  <c r="S41" i="5"/>
  <c r="S40" i="5"/>
  <c r="S39" i="5"/>
  <c r="P35" i="18" l="1"/>
  <c r="K19" i="18"/>
  <c r="S38" i="5"/>
  <c r="S37" i="5"/>
  <c r="S36" i="5"/>
  <c r="S35" i="5"/>
  <c r="S34" i="5"/>
  <c r="S33" i="5"/>
  <c r="S32" i="5"/>
  <c r="S31" i="5"/>
  <c r="S30" i="5"/>
  <c r="S29" i="5"/>
  <c r="S28" i="5"/>
  <c r="S27" i="5"/>
  <c r="S26" i="5"/>
  <c r="S25" i="5"/>
  <c r="S24" i="5"/>
  <c r="S23" i="5"/>
  <c r="S22" i="5"/>
  <c r="S21" i="5"/>
  <c r="S20" i="5"/>
  <c r="S19" i="5"/>
  <c r="S18" i="5"/>
  <c r="S17" i="5"/>
  <c r="S16" i="5"/>
  <c r="S15" i="5"/>
  <c r="P36" i="18" l="1"/>
  <c r="K20" i="18"/>
  <c r="S13" i="5"/>
  <c r="S14" i="5"/>
  <c r="S12" i="5"/>
  <c r="S11" i="5"/>
  <c r="S10" i="5"/>
  <c r="S9" i="5"/>
  <c r="S8" i="5"/>
  <c r="S7" i="5"/>
  <c r="S6" i="5"/>
  <c r="S5" i="5"/>
  <c r="S4" i="5"/>
  <c r="S3" i="5"/>
  <c r="T3" i="5" s="1"/>
  <c r="C14" i="9"/>
  <c r="C16" i="9" s="1"/>
  <c r="P37" i="18" l="1"/>
  <c r="K21" i="18"/>
  <c r="C17" i="9"/>
  <c r="P38" i="18" l="1"/>
  <c r="K22" i="18"/>
  <c r="Q22" i="18" s="1"/>
  <c r="P39" i="18" l="1"/>
  <c r="K23" i="18"/>
  <c r="Q23" i="18" s="1"/>
  <c r="L19" i="11"/>
  <c r="P40" i="18" l="1"/>
  <c r="K24" i="18"/>
  <c r="Q24" i="18" s="1"/>
  <c r="P41" i="18" l="1"/>
  <c r="K25" i="18"/>
  <c r="Q25" i="18" s="1"/>
  <c r="S25" i="18" s="1"/>
  <c r="P42" i="18" l="1"/>
  <c r="K26" i="18"/>
  <c r="Q26" i="18" s="1"/>
  <c r="S26" i="18" s="1"/>
  <c r="P43" i="18" l="1"/>
  <c r="K27" i="18"/>
  <c r="Q27" i="18" s="1"/>
  <c r="S27" i="18" s="1"/>
  <c r="P44" i="18" l="1"/>
  <c r="K28" i="18"/>
  <c r="Q28" i="18" s="1"/>
  <c r="S28" i="18" s="1"/>
  <c r="P45" i="18" l="1"/>
  <c r="K29" i="18"/>
  <c r="Q29" i="18" s="1"/>
  <c r="S29" i="18" s="1"/>
  <c r="C13" i="5" l="1"/>
  <c r="T13" i="5" s="1"/>
  <c r="P46" i="18"/>
  <c r="K30" i="18"/>
  <c r="Q30" i="18" s="1"/>
  <c r="S30" i="18" s="1"/>
  <c r="C14" i="5" l="1"/>
  <c r="P47" i="18"/>
  <c r="K31" i="18"/>
  <c r="Q31" i="18" s="1"/>
  <c r="S31" i="18" s="1"/>
  <c r="T15" i="5" l="1"/>
  <c r="P48" i="18"/>
  <c r="K32" i="18"/>
  <c r="Q32" i="18" s="1"/>
  <c r="S32" i="18" s="1"/>
  <c r="T16" i="5" l="1"/>
  <c r="C17" i="5" s="1"/>
  <c r="P49" i="18"/>
  <c r="K33" i="18"/>
  <c r="Q33" i="18" s="1"/>
  <c r="S33" i="18" s="1"/>
  <c r="T17" i="5" l="1"/>
  <c r="C18" i="5" s="1"/>
  <c r="P50" i="18"/>
  <c r="K34" i="18"/>
  <c r="Q34" i="18" s="1"/>
  <c r="S34" i="18" s="1"/>
  <c r="T18" i="5" l="1"/>
  <c r="P51" i="18"/>
  <c r="K35" i="18"/>
  <c r="Q35" i="18" s="1"/>
  <c r="S35" i="18" s="1"/>
  <c r="C19" i="5" l="1"/>
  <c r="T19" i="5" s="1"/>
  <c r="C20" i="5" s="1"/>
  <c r="P52" i="18"/>
  <c r="K36" i="18"/>
  <c r="Q36" i="18" s="1"/>
  <c r="S36" i="18" s="1"/>
  <c r="T20" i="5" l="1"/>
  <c r="C21" i="5" s="1"/>
  <c r="P53" i="18"/>
  <c r="K37" i="18"/>
  <c r="Q37" i="18" s="1"/>
  <c r="S37" i="18" s="1"/>
  <c r="T21" i="5" l="1"/>
  <c r="C22" i="5" s="1"/>
  <c r="P54" i="18"/>
  <c r="K38" i="18"/>
  <c r="Q38" i="18" s="1"/>
  <c r="S38" i="18" s="1"/>
  <c r="T22" i="5" l="1"/>
  <c r="C23" i="5" s="1"/>
  <c r="P55" i="18"/>
  <c r="K39" i="18"/>
  <c r="Q39" i="18" s="1"/>
  <c r="S39" i="18" s="1"/>
  <c r="T23" i="5" l="1"/>
  <c r="C24" i="5" s="1"/>
  <c r="P56" i="18"/>
  <c r="K40" i="18"/>
  <c r="Q40" i="18" s="1"/>
  <c r="S40" i="18" s="1"/>
  <c r="T24" i="5" l="1"/>
  <c r="C25" i="5" s="1"/>
  <c r="P57" i="18"/>
  <c r="K41" i="18"/>
  <c r="Q41" i="18" s="1"/>
  <c r="S41" i="18" s="1"/>
  <c r="T25" i="5" l="1"/>
  <c r="C26" i="5" s="1"/>
  <c r="P58" i="18"/>
  <c r="K42" i="18"/>
  <c r="Q42" i="18" s="1"/>
  <c r="S42" i="18" s="1"/>
  <c r="T26" i="5" l="1"/>
  <c r="C27" i="5" s="1"/>
  <c r="P59" i="18"/>
  <c r="K43" i="18"/>
  <c r="Q43" i="18" s="1"/>
  <c r="S43" i="18" s="1"/>
  <c r="T27" i="5" l="1"/>
  <c r="C28" i="5" s="1"/>
  <c r="P60" i="18"/>
  <c r="K44" i="18"/>
  <c r="Q44" i="18" s="1"/>
  <c r="S44" i="18" s="1"/>
  <c r="T28" i="5" l="1"/>
  <c r="C29" i="5" s="1"/>
  <c r="P61" i="18"/>
  <c r="K45" i="18"/>
  <c r="Q45" i="18" s="1"/>
  <c r="S45" i="18" s="1"/>
  <c r="T29" i="5" l="1"/>
  <c r="C30" i="5" s="1"/>
  <c r="P62" i="18"/>
  <c r="K46" i="18"/>
  <c r="Q46" i="18" s="1"/>
  <c r="S46" i="18" s="1"/>
  <c r="T30" i="5" l="1"/>
  <c r="C31" i="5" s="1"/>
  <c r="P63" i="18"/>
  <c r="K47" i="18"/>
  <c r="Q47" i="18" s="1"/>
  <c r="S47" i="18" s="1"/>
  <c r="T31" i="5" l="1"/>
  <c r="C32" i="5" s="1"/>
  <c r="P64" i="18"/>
  <c r="K48" i="18"/>
  <c r="Q48" i="18" s="1"/>
  <c r="S48" i="18" s="1"/>
  <c r="T32" i="5" l="1"/>
  <c r="C33" i="5" s="1"/>
  <c r="P65" i="18"/>
  <c r="K49" i="18"/>
  <c r="Q49" i="18" s="1"/>
  <c r="S49" i="18" s="1"/>
  <c r="T33" i="5" l="1"/>
  <c r="C34" i="5" s="1"/>
  <c r="P66" i="18"/>
  <c r="K50" i="18"/>
  <c r="Q50" i="18" s="1"/>
  <c r="S50" i="18" s="1"/>
  <c r="T34" i="5" l="1"/>
  <c r="C35" i="5" s="1"/>
  <c r="P67" i="18"/>
  <c r="K51" i="18"/>
  <c r="Q51" i="18" s="1"/>
  <c r="S51" i="18" s="1"/>
  <c r="T35" i="5" l="1"/>
  <c r="C36" i="5" s="1"/>
  <c r="P68" i="18"/>
  <c r="K52" i="18"/>
  <c r="Q52" i="18" s="1"/>
  <c r="S52" i="18" s="1"/>
  <c r="T36" i="5" l="1"/>
  <c r="C37" i="5" s="1"/>
  <c r="P69" i="18"/>
  <c r="K53" i="18"/>
  <c r="Q53" i="18" s="1"/>
  <c r="S53" i="18" s="1"/>
  <c r="T37" i="5" l="1"/>
  <c r="C38" i="5" s="1"/>
  <c r="P70" i="18"/>
  <c r="K54" i="18"/>
  <c r="Q54" i="18" s="1"/>
  <c r="S54" i="18" s="1"/>
  <c r="T38" i="5" l="1"/>
  <c r="C39" i="5" s="1"/>
  <c r="P71" i="18"/>
  <c r="K55" i="18"/>
  <c r="Q55" i="18" s="1"/>
  <c r="S55" i="18" s="1"/>
  <c r="T39" i="5" l="1"/>
  <c r="C40" i="5" s="1"/>
  <c r="P72" i="18"/>
  <c r="K56" i="18"/>
  <c r="Q56" i="18" s="1"/>
  <c r="S56" i="18" s="1"/>
  <c r="T40" i="5" l="1"/>
  <c r="C41" i="5" s="1"/>
  <c r="P73" i="18"/>
  <c r="K57" i="18"/>
  <c r="Q57" i="18" s="1"/>
  <c r="S57" i="18" s="1"/>
  <c r="T41" i="5" l="1"/>
  <c r="C42" i="5" s="1"/>
  <c r="P74" i="18"/>
  <c r="K58" i="18"/>
  <c r="Q58" i="18" s="1"/>
  <c r="S58" i="18" s="1"/>
  <c r="T42" i="5" l="1"/>
  <c r="C43" i="5" s="1"/>
  <c r="P75" i="18"/>
  <c r="K59" i="18"/>
  <c r="Q59" i="18" s="1"/>
  <c r="S59" i="18" s="1"/>
  <c r="T43" i="5" l="1"/>
  <c r="C44" i="5" s="1"/>
  <c r="P76" i="18"/>
  <c r="K60" i="18"/>
  <c r="Q60" i="18" s="1"/>
  <c r="S60" i="18" s="1"/>
  <c r="T44" i="5" l="1"/>
  <c r="C45" i="5" s="1"/>
  <c r="P77" i="18"/>
  <c r="K61" i="18"/>
  <c r="Q61" i="18" s="1"/>
  <c r="S61" i="18" s="1"/>
  <c r="T45" i="5" l="1"/>
  <c r="C46" i="5" s="1"/>
  <c r="P78" i="18"/>
  <c r="K62" i="18"/>
  <c r="Q62" i="18" s="1"/>
  <c r="S62" i="18" s="1"/>
  <c r="T46" i="5" l="1"/>
  <c r="C47" i="5" s="1"/>
  <c r="P79" i="18"/>
  <c r="K63" i="18"/>
  <c r="Q63" i="18" s="1"/>
  <c r="S63" i="18" s="1"/>
  <c r="T47" i="5" l="1"/>
  <c r="C48" i="5" s="1"/>
  <c r="P80" i="18"/>
  <c r="K64" i="18"/>
  <c r="Q64" i="18" s="1"/>
  <c r="S64" i="18" s="1"/>
  <c r="T48" i="5" l="1"/>
  <c r="C49" i="5" s="1"/>
  <c r="P81" i="18"/>
  <c r="K65" i="18"/>
  <c r="Q65" i="18" s="1"/>
  <c r="S65" i="18" s="1"/>
  <c r="T49" i="5" l="1"/>
  <c r="C50" i="5" s="1"/>
  <c r="P82" i="18"/>
  <c r="K66" i="18"/>
  <c r="Q66" i="18" s="1"/>
  <c r="S66" i="18" s="1"/>
  <c r="T50" i="5" l="1"/>
  <c r="C51" i="5" s="1"/>
  <c r="P83" i="18"/>
  <c r="K67" i="18"/>
  <c r="Q67" i="18" s="1"/>
  <c r="S67" i="18" s="1"/>
  <c r="T51" i="5" l="1"/>
  <c r="C52" i="5" s="1"/>
  <c r="P84" i="18"/>
  <c r="K68" i="18"/>
  <c r="Q68" i="18" s="1"/>
  <c r="S68" i="18" s="1"/>
  <c r="T52" i="5" l="1"/>
  <c r="C53" i="5" s="1"/>
  <c r="P85" i="18"/>
  <c r="K69" i="18"/>
  <c r="Q69" i="18" s="1"/>
  <c r="S69" i="18" s="1"/>
  <c r="T53" i="5" l="1"/>
  <c r="C54" i="5" s="1"/>
  <c r="P86" i="18"/>
  <c r="K70" i="18"/>
  <c r="Q70" i="18" s="1"/>
  <c r="S70" i="18" s="1"/>
  <c r="T54" i="5" l="1"/>
  <c r="C55" i="5" s="1"/>
  <c r="P87" i="18"/>
  <c r="K71" i="18"/>
  <c r="Q71" i="18" s="1"/>
  <c r="S71" i="18" s="1"/>
  <c r="T55" i="5" l="1"/>
  <c r="C56" i="5" s="1"/>
  <c r="P88" i="18"/>
  <c r="K72" i="18"/>
  <c r="Q72" i="18" s="1"/>
  <c r="S72" i="18" s="1"/>
  <c r="T56" i="5" l="1"/>
  <c r="C57" i="5" s="1"/>
  <c r="P89" i="18"/>
  <c r="K73" i="18"/>
  <c r="Q73" i="18" s="1"/>
  <c r="S73" i="18" s="1"/>
  <c r="T57" i="5" l="1"/>
  <c r="C58" i="5" s="1"/>
  <c r="P90" i="18"/>
  <c r="K74" i="18"/>
  <c r="Q74" i="18" s="1"/>
  <c r="S74" i="18" s="1"/>
  <c r="T58" i="5" l="1"/>
  <c r="C59" i="5" s="1"/>
  <c r="P91" i="18"/>
  <c r="K75" i="18"/>
  <c r="Q75" i="18" s="1"/>
  <c r="S75" i="18" s="1"/>
  <c r="T59" i="5" l="1"/>
  <c r="C60" i="5" s="1"/>
  <c r="P92" i="18"/>
  <c r="K76" i="18"/>
  <c r="Q76" i="18" s="1"/>
  <c r="S76" i="18" s="1"/>
  <c r="T60" i="5" l="1"/>
  <c r="C61" i="5" s="1"/>
  <c r="P93" i="18"/>
  <c r="K77" i="18"/>
  <c r="Q77" i="18" s="1"/>
  <c r="S77" i="18" s="1"/>
  <c r="T61" i="5" l="1"/>
  <c r="C62" i="5" s="1"/>
  <c r="P94" i="18"/>
  <c r="K78" i="18"/>
  <c r="Q78" i="18" s="1"/>
  <c r="S78" i="18" s="1"/>
  <c r="T62" i="5" l="1"/>
  <c r="C63" i="5" s="1"/>
  <c r="P95" i="18"/>
  <c r="K79" i="18"/>
  <c r="Q79" i="18" s="1"/>
  <c r="S79" i="18" s="1"/>
  <c r="T63" i="5" l="1"/>
  <c r="C64" i="5" s="1"/>
  <c r="P96" i="18"/>
  <c r="K80" i="18"/>
  <c r="Q80" i="18" s="1"/>
  <c r="S80" i="18" s="1"/>
  <c r="T64" i="5" l="1"/>
  <c r="C65" i="5" s="1"/>
  <c r="P97" i="18"/>
  <c r="K81" i="18"/>
  <c r="Q81" i="18" s="1"/>
  <c r="S81" i="18" s="1"/>
  <c r="T65" i="5" l="1"/>
  <c r="C66" i="5" s="1"/>
  <c r="P98" i="18"/>
  <c r="K82" i="18"/>
  <c r="Q82" i="18" s="1"/>
  <c r="S82" i="18" s="1"/>
  <c r="T66" i="5" l="1"/>
  <c r="C67" i="5" s="1"/>
  <c r="P99" i="18"/>
  <c r="K83" i="18"/>
  <c r="Q83" i="18" s="1"/>
  <c r="S83" i="18" s="1"/>
  <c r="T67" i="5" l="1"/>
  <c r="C68" i="5" s="1"/>
  <c r="P100" i="18"/>
  <c r="K84" i="18"/>
  <c r="Q84" i="18" s="1"/>
  <c r="S84" i="18" s="1"/>
  <c r="T68" i="5" l="1"/>
  <c r="C69" i="5" s="1"/>
  <c r="P101" i="18"/>
  <c r="K85" i="18"/>
  <c r="Q85" i="18" s="1"/>
  <c r="S85" i="18" s="1"/>
  <c r="T69" i="5" l="1"/>
  <c r="C70" i="5" s="1"/>
  <c r="P102" i="18"/>
  <c r="K86" i="18"/>
  <c r="Q86" i="18" s="1"/>
  <c r="S86" i="18" s="1"/>
  <c r="T70" i="5" l="1"/>
  <c r="C71" i="5" s="1"/>
  <c r="P103" i="18"/>
  <c r="K87" i="18"/>
  <c r="Q87" i="18" s="1"/>
  <c r="S87" i="18" s="1"/>
  <c r="T71" i="5" l="1"/>
  <c r="C72" i="5" s="1"/>
  <c r="P104" i="18"/>
  <c r="K88" i="18"/>
  <c r="Q88" i="18" s="1"/>
  <c r="S88" i="18" s="1"/>
  <c r="T72" i="5" l="1"/>
  <c r="C73" i="5" s="1"/>
  <c r="P105" i="18"/>
  <c r="K89" i="18"/>
  <c r="Q89" i="18" s="1"/>
  <c r="S89" i="18" s="1"/>
  <c r="T73" i="5" l="1"/>
  <c r="C74" i="5" s="1"/>
  <c r="P106" i="18"/>
  <c r="K90" i="18"/>
  <c r="Q90" i="18" s="1"/>
  <c r="S90" i="18" s="1"/>
  <c r="T74" i="5" l="1"/>
  <c r="C75" i="5" s="1"/>
  <c r="P107" i="18"/>
  <c r="K91" i="18"/>
  <c r="Q91" i="18" s="1"/>
  <c r="S91" i="18" s="1"/>
  <c r="T75" i="5" l="1"/>
  <c r="C76" i="5" s="1"/>
  <c r="P108" i="18"/>
  <c r="K92" i="18"/>
  <c r="Q92" i="18" s="1"/>
  <c r="S92" i="18" s="1"/>
  <c r="T76" i="5" l="1"/>
  <c r="C77" i="5" s="1"/>
  <c r="P109" i="18"/>
  <c r="K93" i="18"/>
  <c r="Q93" i="18" s="1"/>
  <c r="S93" i="18" s="1"/>
  <c r="T77" i="5" l="1"/>
  <c r="C78" i="5" s="1"/>
  <c r="P110" i="18"/>
  <c r="K94" i="18"/>
  <c r="Q94" i="18" s="1"/>
  <c r="S94" i="18" s="1"/>
  <c r="T78" i="5" l="1"/>
  <c r="C79" i="5" s="1"/>
  <c r="P111" i="18"/>
  <c r="K95" i="18"/>
  <c r="Q95" i="18" s="1"/>
  <c r="S95" i="18" s="1"/>
  <c r="T79" i="5" l="1"/>
  <c r="C80" i="5" s="1"/>
  <c r="P112" i="18"/>
  <c r="K96" i="18"/>
  <c r="Q96" i="18" s="1"/>
  <c r="S96" i="18" s="1"/>
  <c r="T80" i="5" l="1"/>
  <c r="C81" i="5" s="1"/>
  <c r="P113" i="18"/>
  <c r="K97" i="18"/>
  <c r="Q97" i="18" s="1"/>
  <c r="S97" i="18" s="1"/>
  <c r="T81" i="5" l="1"/>
  <c r="C82" i="5" s="1"/>
  <c r="P114" i="18"/>
  <c r="K98" i="18"/>
  <c r="Q98" i="18" s="1"/>
  <c r="S98" i="18" s="1"/>
  <c r="T82" i="5" l="1"/>
  <c r="C83" i="5" s="1"/>
  <c r="P115" i="18"/>
  <c r="K99" i="18"/>
  <c r="Q99" i="18" s="1"/>
  <c r="S99" i="18" s="1"/>
  <c r="T83" i="5" l="1"/>
  <c r="C84" i="5" s="1"/>
  <c r="P116" i="18"/>
  <c r="K100" i="18"/>
  <c r="Q100" i="18" s="1"/>
  <c r="S100" i="18" s="1"/>
  <c r="T84" i="5" l="1"/>
  <c r="C85" i="5" s="1"/>
  <c r="P117" i="18"/>
  <c r="K101" i="18"/>
  <c r="Q101" i="18" s="1"/>
  <c r="S101" i="18" s="1"/>
  <c r="T85" i="5" l="1"/>
  <c r="C86" i="5" s="1"/>
  <c r="P118" i="18"/>
  <c r="K102" i="18"/>
  <c r="Q102" i="18" s="1"/>
  <c r="S102" i="18" s="1"/>
  <c r="T86" i="5" l="1"/>
  <c r="C87" i="5" s="1"/>
  <c r="P119" i="18"/>
  <c r="K103" i="18"/>
  <c r="Q103" i="18" s="1"/>
  <c r="S103" i="18" s="1"/>
  <c r="T87" i="5" l="1"/>
  <c r="C88" i="5" s="1"/>
  <c r="P120" i="18"/>
  <c r="K104" i="18"/>
  <c r="Q104" i="18" s="1"/>
  <c r="S104" i="18" s="1"/>
  <c r="T88" i="5" l="1"/>
  <c r="C89" i="5" s="1"/>
  <c r="P121" i="18"/>
  <c r="K105" i="18"/>
  <c r="Q105" i="18" s="1"/>
  <c r="S105" i="18" s="1"/>
  <c r="T89" i="5" l="1"/>
  <c r="C90" i="5" s="1"/>
  <c r="P122" i="18"/>
  <c r="K106" i="18"/>
  <c r="Q106" i="18" s="1"/>
  <c r="S106" i="18" s="1"/>
  <c r="T90" i="5" l="1"/>
  <c r="C91" i="5" s="1"/>
  <c r="P123" i="18"/>
  <c r="K107" i="18"/>
  <c r="Q107" i="18" s="1"/>
  <c r="S107" i="18" s="1"/>
  <c r="T91" i="5" l="1"/>
  <c r="C92" i="5" s="1"/>
  <c r="P124" i="18"/>
  <c r="K108" i="18"/>
  <c r="Q108" i="18" s="1"/>
  <c r="S108" i="18" s="1"/>
  <c r="T92" i="5" l="1"/>
  <c r="C93" i="5" s="1"/>
  <c r="P125" i="18"/>
  <c r="K109" i="18"/>
  <c r="Q109" i="18" s="1"/>
  <c r="S109" i="18" s="1"/>
  <c r="T93" i="5" l="1"/>
  <c r="C94" i="5" s="1"/>
  <c r="P126" i="18"/>
  <c r="K110" i="18"/>
  <c r="Q110" i="18" s="1"/>
  <c r="S110" i="18" s="1"/>
  <c r="T94" i="5" l="1"/>
  <c r="C95" i="5" s="1"/>
  <c r="P127" i="18"/>
  <c r="K111" i="18"/>
  <c r="Q111" i="18" s="1"/>
  <c r="S111" i="18" s="1"/>
  <c r="T95" i="5" l="1"/>
  <c r="C96" i="5" s="1"/>
  <c r="P128" i="18"/>
  <c r="K112" i="18"/>
  <c r="Q112" i="18" s="1"/>
  <c r="S112" i="18" s="1"/>
  <c r="T96" i="5" l="1"/>
  <c r="C97" i="5" s="1"/>
  <c r="P129" i="18"/>
  <c r="K113" i="18"/>
  <c r="Q113" i="18" s="1"/>
  <c r="S113" i="18" s="1"/>
  <c r="T97" i="5" l="1"/>
  <c r="C98" i="5" s="1"/>
  <c r="P130" i="18"/>
  <c r="K114" i="18"/>
  <c r="Q114" i="18" s="1"/>
  <c r="S114" i="18" s="1"/>
  <c r="T98" i="5" l="1"/>
  <c r="C99" i="5" s="1"/>
  <c r="P131" i="18"/>
  <c r="K115" i="18"/>
  <c r="Q115" i="18" s="1"/>
  <c r="S115" i="18" s="1"/>
  <c r="T99" i="5" l="1"/>
  <c r="C100" i="5" s="1"/>
  <c r="P132" i="18"/>
  <c r="K116" i="18"/>
  <c r="Q116" i="18" s="1"/>
  <c r="S116" i="18" s="1"/>
  <c r="T100" i="5" l="1"/>
  <c r="C101" i="5" s="1"/>
  <c r="P133" i="18"/>
  <c r="K117" i="18"/>
  <c r="Q117" i="18" s="1"/>
  <c r="S117" i="18" s="1"/>
  <c r="T101" i="5" l="1"/>
  <c r="C102" i="5" s="1"/>
  <c r="P134" i="18"/>
  <c r="K118" i="18"/>
  <c r="Q118" i="18" s="1"/>
  <c r="S118" i="18" s="1"/>
  <c r="T102" i="5" l="1"/>
  <c r="C103" i="5" s="1"/>
  <c r="P135" i="18"/>
  <c r="K119" i="18"/>
  <c r="Q119" i="18" s="1"/>
  <c r="S119" i="18" s="1"/>
  <c r="T103" i="5" l="1"/>
  <c r="C104" i="5" s="1"/>
  <c r="P136" i="18"/>
  <c r="K120" i="18"/>
  <c r="Q120" i="18" s="1"/>
  <c r="S120" i="18" s="1"/>
  <c r="T104" i="5" l="1"/>
  <c r="C105" i="5" s="1"/>
  <c r="P137" i="18"/>
  <c r="K121" i="18"/>
  <c r="Q121" i="18" s="1"/>
  <c r="S121" i="18" s="1"/>
  <c r="T105" i="5" l="1"/>
  <c r="C106" i="5" s="1"/>
  <c r="P138" i="18"/>
  <c r="K122" i="18"/>
  <c r="Q122" i="18" s="1"/>
  <c r="S122" i="18" s="1"/>
  <c r="T106" i="5" l="1"/>
  <c r="C107" i="5" s="1"/>
  <c r="P139" i="18"/>
  <c r="K123" i="18"/>
  <c r="Q123" i="18" s="1"/>
  <c r="S123" i="18" s="1"/>
  <c r="T107" i="5" l="1"/>
  <c r="C108" i="5" s="1"/>
  <c r="P140" i="18"/>
  <c r="K124" i="18"/>
  <c r="Q124" i="18" s="1"/>
  <c r="S124" i="18" s="1"/>
  <c r="T108" i="5" l="1"/>
  <c r="C109" i="5" s="1"/>
  <c r="P141" i="18"/>
  <c r="K125" i="18"/>
  <c r="Q125" i="18" s="1"/>
  <c r="S125" i="18" s="1"/>
  <c r="T109" i="5" l="1"/>
  <c r="C110" i="5" s="1"/>
  <c r="P142" i="18"/>
  <c r="K126" i="18"/>
  <c r="Q126" i="18" s="1"/>
  <c r="S126" i="18" s="1"/>
  <c r="T110" i="5" l="1"/>
  <c r="C111" i="5" s="1"/>
  <c r="P143" i="18"/>
  <c r="K127" i="18"/>
  <c r="Q127" i="18" s="1"/>
  <c r="S127" i="18" s="1"/>
  <c r="T111" i="5" l="1"/>
  <c r="C112" i="5" s="1"/>
  <c r="P144" i="18"/>
  <c r="K128" i="18"/>
  <c r="Q128" i="18" s="1"/>
  <c r="S128" i="18" s="1"/>
  <c r="T112" i="5" l="1"/>
  <c r="C113" i="5" s="1"/>
  <c r="P145" i="18"/>
  <c r="K129" i="18"/>
  <c r="Q129" i="18" s="1"/>
  <c r="S129" i="18" s="1"/>
  <c r="T113" i="5" l="1"/>
  <c r="C114" i="5" s="1"/>
  <c r="P146" i="18"/>
  <c r="K130" i="18"/>
  <c r="Q130" i="18" s="1"/>
  <c r="S130" i="18" s="1"/>
  <c r="T114" i="5" l="1"/>
  <c r="C115" i="5" s="1"/>
  <c r="P147" i="18"/>
  <c r="K131" i="18"/>
  <c r="Q131" i="18" s="1"/>
  <c r="S131" i="18" s="1"/>
  <c r="T115" i="5" l="1"/>
  <c r="C116" i="5" s="1"/>
  <c r="P148" i="18"/>
  <c r="K132" i="18"/>
  <c r="Q132" i="18" s="1"/>
  <c r="S132" i="18" s="1"/>
  <c r="T116" i="5" l="1"/>
  <c r="C117" i="5" s="1"/>
  <c r="P149" i="18"/>
  <c r="K133" i="18"/>
  <c r="Q133" i="18" s="1"/>
  <c r="S133" i="18" s="1"/>
  <c r="T117" i="5" l="1"/>
  <c r="C118" i="5" s="1"/>
  <c r="P150" i="18"/>
  <c r="K134" i="18"/>
  <c r="Q134" i="18" s="1"/>
  <c r="S134" i="18" s="1"/>
  <c r="T118" i="5" l="1"/>
  <c r="C119" i="5" s="1"/>
  <c r="P151" i="18"/>
  <c r="K135" i="18"/>
  <c r="Q135" i="18" s="1"/>
  <c r="S135" i="18" s="1"/>
  <c r="T119" i="5" l="1"/>
  <c r="C120" i="5" s="1"/>
  <c r="P152" i="18"/>
  <c r="K136" i="18"/>
  <c r="Q136" i="18" s="1"/>
  <c r="S136" i="18" s="1"/>
  <c r="T120" i="5" l="1"/>
  <c r="C121" i="5" s="1"/>
  <c r="P153" i="18"/>
  <c r="K137" i="18"/>
  <c r="Q137" i="18" s="1"/>
  <c r="S137" i="18" s="1"/>
  <c r="T121" i="5" l="1"/>
  <c r="C122" i="5" s="1"/>
  <c r="P154" i="18"/>
  <c r="K138" i="18"/>
  <c r="Q138" i="18" s="1"/>
  <c r="S138" i="18" s="1"/>
  <c r="T122" i="5" l="1"/>
  <c r="P155" i="18"/>
  <c r="K139" i="18"/>
  <c r="Q139" i="18" s="1"/>
  <c r="S139" i="18" s="1"/>
  <c r="P156" i="18" l="1"/>
  <c r="K140" i="18"/>
  <c r="Q140" i="18" s="1"/>
  <c r="S140" i="18" s="1"/>
  <c r="P157" i="18" l="1"/>
  <c r="K141" i="18"/>
  <c r="Q141" i="18" s="1"/>
  <c r="S141" i="18" s="1"/>
  <c r="P158" i="18" l="1"/>
  <c r="K142" i="18"/>
  <c r="Q142" i="18" s="1"/>
  <c r="S142" i="18" s="1"/>
  <c r="P159" i="18" l="1"/>
  <c r="K143" i="18"/>
  <c r="Q143" i="18" s="1"/>
  <c r="S143" i="18" s="1"/>
  <c r="P160" i="18" l="1"/>
  <c r="K144" i="18"/>
  <c r="Q144" i="18" s="1"/>
  <c r="S144" i="18" s="1"/>
  <c r="P161" i="18" l="1"/>
  <c r="K145" i="18"/>
  <c r="Q145" i="18" s="1"/>
  <c r="S145" i="18" s="1"/>
  <c r="P162" i="18" l="1"/>
  <c r="K146" i="18"/>
  <c r="Q146" i="18" s="1"/>
  <c r="S146" i="18" s="1"/>
  <c r="P163" i="18" l="1"/>
  <c r="K147" i="18"/>
  <c r="Q147" i="18" s="1"/>
  <c r="S147" i="18" s="1"/>
  <c r="P164" i="18" l="1"/>
  <c r="K148" i="18"/>
  <c r="Q148" i="18" s="1"/>
  <c r="S148" i="18" s="1"/>
  <c r="P165" i="18" l="1"/>
  <c r="K149" i="18"/>
  <c r="Q149" i="18" s="1"/>
  <c r="S149" i="18" s="1"/>
  <c r="P166" i="18" l="1"/>
  <c r="K150" i="18"/>
  <c r="Q150" i="18" s="1"/>
  <c r="S150" i="18" s="1"/>
  <c r="P167" i="18" l="1"/>
  <c r="K151" i="18"/>
  <c r="Q151" i="18" s="1"/>
  <c r="S151" i="18" s="1"/>
  <c r="P168" i="18" l="1"/>
  <c r="K152" i="18"/>
  <c r="Q152" i="18" s="1"/>
  <c r="S152" i="18" s="1"/>
  <c r="P169" i="18" l="1"/>
  <c r="K153" i="18"/>
  <c r="Q153" i="18" s="1"/>
  <c r="S153" i="18" s="1"/>
  <c r="P170" i="18" l="1"/>
  <c r="K154" i="18"/>
  <c r="Q154" i="18" s="1"/>
  <c r="S154" i="18" s="1"/>
  <c r="P171" i="18" l="1"/>
  <c r="K155" i="18"/>
  <c r="Q155" i="18" s="1"/>
  <c r="S155" i="18" s="1"/>
  <c r="P172" i="18" l="1"/>
  <c r="K156" i="18"/>
  <c r="Q156" i="18" s="1"/>
  <c r="S156" i="18" s="1"/>
  <c r="P173" i="18" l="1"/>
  <c r="K157" i="18"/>
  <c r="Q157" i="18" s="1"/>
  <c r="S157" i="18" s="1"/>
  <c r="P174" i="18" l="1"/>
  <c r="K158" i="18"/>
  <c r="Q158" i="18" s="1"/>
  <c r="S158" i="18" s="1"/>
  <c r="P175" i="18" l="1"/>
  <c r="K159" i="18"/>
  <c r="Q159" i="18" s="1"/>
  <c r="S159" i="18" s="1"/>
  <c r="P176" i="18" l="1"/>
  <c r="K160" i="18"/>
  <c r="Q160" i="18" s="1"/>
  <c r="S160" i="18" s="1"/>
  <c r="P177" i="18" l="1"/>
  <c r="K161" i="18"/>
  <c r="Q161" i="18" s="1"/>
  <c r="S161" i="18" s="1"/>
  <c r="P178" i="18" l="1"/>
  <c r="K162" i="18"/>
  <c r="Q162" i="18" s="1"/>
  <c r="S162" i="18" s="1"/>
  <c r="P179" i="18" l="1"/>
  <c r="K163" i="18"/>
  <c r="Q163" i="18" s="1"/>
  <c r="S163" i="18" s="1"/>
  <c r="P180" i="18" l="1"/>
  <c r="K164" i="18"/>
  <c r="Q164" i="18" s="1"/>
  <c r="S164" i="18" s="1"/>
  <c r="P181" i="18" l="1"/>
  <c r="K165" i="18"/>
  <c r="Q165" i="18" s="1"/>
  <c r="S165" i="18" s="1"/>
  <c r="P182" i="18" l="1"/>
  <c r="K166" i="18"/>
  <c r="Q166" i="18" s="1"/>
  <c r="S166" i="18" s="1"/>
  <c r="P183" i="18" l="1"/>
  <c r="K167" i="18"/>
  <c r="Q167" i="18" s="1"/>
  <c r="S167" i="18" s="1"/>
  <c r="P184" i="18" l="1"/>
  <c r="K168" i="18"/>
  <c r="Q168" i="18" s="1"/>
  <c r="S168" i="18" s="1"/>
  <c r="P185" i="18" l="1"/>
  <c r="K169" i="18"/>
  <c r="Q169" i="18" s="1"/>
  <c r="S169" i="18" s="1"/>
  <c r="P186" i="18" l="1"/>
  <c r="K170" i="18"/>
  <c r="Q170" i="18" s="1"/>
  <c r="S170" i="18" s="1"/>
  <c r="P187" i="18" l="1"/>
  <c r="K171" i="18"/>
  <c r="Q171" i="18" s="1"/>
  <c r="S171" i="18" s="1"/>
  <c r="P188" i="18" l="1"/>
  <c r="K172" i="18"/>
  <c r="Q172" i="18" s="1"/>
  <c r="S172" i="18" s="1"/>
  <c r="P189" i="18" l="1"/>
  <c r="K173" i="18"/>
  <c r="Q173" i="18" s="1"/>
  <c r="S173" i="18" s="1"/>
  <c r="P190" i="18" l="1"/>
  <c r="K174" i="18"/>
  <c r="Q174" i="18" s="1"/>
  <c r="S174" i="18" s="1"/>
  <c r="P191" i="18" l="1"/>
  <c r="K175" i="18"/>
  <c r="Q175" i="18" s="1"/>
  <c r="S175" i="18" s="1"/>
  <c r="P192" i="18" l="1"/>
  <c r="K176" i="18"/>
  <c r="Q176" i="18" s="1"/>
  <c r="S176" i="18" s="1"/>
  <c r="P193" i="18" l="1"/>
  <c r="K177" i="18"/>
  <c r="Q177" i="18" s="1"/>
  <c r="S177" i="18" s="1"/>
  <c r="P194" i="18" l="1"/>
  <c r="K178" i="18"/>
  <c r="Q178" i="18" s="1"/>
  <c r="S178" i="18" s="1"/>
  <c r="P195" i="18" l="1"/>
  <c r="K179" i="18"/>
  <c r="Q179" i="18" s="1"/>
  <c r="S179" i="18" s="1"/>
  <c r="P196" i="18" l="1"/>
  <c r="K180" i="18"/>
  <c r="Q180" i="18" s="1"/>
  <c r="S180" i="18" s="1"/>
  <c r="P197" i="18" l="1"/>
  <c r="K181" i="18"/>
  <c r="Q181" i="18" s="1"/>
  <c r="S181" i="18" s="1"/>
  <c r="P198" i="18" l="1"/>
  <c r="K182" i="18"/>
  <c r="Q182" i="18" s="1"/>
  <c r="S182" i="18" s="1"/>
  <c r="P199" i="18" l="1"/>
  <c r="K183" i="18"/>
  <c r="Q183" i="18" s="1"/>
  <c r="S183" i="18" s="1"/>
  <c r="P200" i="18" l="1"/>
  <c r="K184" i="18"/>
  <c r="Q184" i="18" s="1"/>
  <c r="S184" i="18" s="1"/>
  <c r="P201" i="18" l="1"/>
  <c r="K185" i="18"/>
  <c r="Q185" i="18" s="1"/>
  <c r="S185" i="18" s="1"/>
  <c r="P202" i="18" l="1"/>
  <c r="K186" i="18"/>
  <c r="Q186" i="18" s="1"/>
  <c r="S186" i="18" s="1"/>
  <c r="P203" i="18" l="1"/>
  <c r="K187" i="18"/>
  <c r="Q187" i="18" s="1"/>
  <c r="S187" i="18" s="1"/>
  <c r="P204" i="18" l="1"/>
  <c r="K188" i="18"/>
  <c r="Q188" i="18" s="1"/>
  <c r="S188" i="18" s="1"/>
  <c r="P205" i="18" l="1"/>
  <c r="K189" i="18"/>
  <c r="Q189" i="18" s="1"/>
  <c r="S189" i="18" s="1"/>
  <c r="P206" i="18" l="1"/>
  <c r="K190" i="18"/>
  <c r="Q190" i="18" s="1"/>
  <c r="S190" i="18" s="1"/>
  <c r="P207" i="18" l="1"/>
  <c r="K191" i="18"/>
  <c r="Q191" i="18" s="1"/>
  <c r="S191" i="18" s="1"/>
  <c r="P208" i="18" l="1"/>
  <c r="K192" i="18"/>
  <c r="Q192" i="18" s="1"/>
  <c r="S192" i="18" s="1"/>
  <c r="P209" i="18" l="1"/>
  <c r="K193" i="18"/>
  <c r="Q193" i="18" s="1"/>
  <c r="S193" i="18" s="1"/>
  <c r="P210" i="18" l="1"/>
  <c r="K194" i="18"/>
  <c r="Q194" i="18" s="1"/>
  <c r="S194" i="18" s="1"/>
  <c r="P211" i="18" l="1"/>
  <c r="K195" i="18"/>
  <c r="Q195" i="18" s="1"/>
  <c r="S195" i="18" s="1"/>
  <c r="P212" i="18" l="1"/>
  <c r="K196" i="18"/>
  <c r="Q196" i="18" s="1"/>
  <c r="S196" i="18" s="1"/>
  <c r="P213" i="18" l="1"/>
  <c r="K197" i="18"/>
  <c r="Q197" i="18" s="1"/>
  <c r="S197" i="18" s="1"/>
  <c r="P214" i="18" l="1"/>
  <c r="K198" i="18"/>
  <c r="Q198" i="18" s="1"/>
  <c r="S198" i="18" s="1"/>
  <c r="P215" i="18" l="1"/>
  <c r="K199" i="18"/>
  <c r="Q199" i="18" s="1"/>
  <c r="S199" i="18" s="1"/>
  <c r="P216" i="18" l="1"/>
  <c r="K200" i="18"/>
  <c r="Q200" i="18" s="1"/>
  <c r="S200" i="18" s="1"/>
  <c r="P217" i="18" l="1"/>
  <c r="K201" i="18"/>
  <c r="Q201" i="18" s="1"/>
  <c r="S201" i="18" s="1"/>
  <c r="P218" i="18" l="1"/>
  <c r="K202" i="18"/>
  <c r="Q202" i="18" s="1"/>
  <c r="S202" i="18" s="1"/>
  <c r="P219" i="18" l="1"/>
  <c r="K203" i="18"/>
  <c r="Q203" i="18" s="1"/>
  <c r="S203" i="18" s="1"/>
  <c r="P220" i="18" l="1"/>
  <c r="K204" i="18"/>
  <c r="Q204" i="18" s="1"/>
  <c r="S204" i="18" s="1"/>
  <c r="P221" i="18" l="1"/>
  <c r="K205" i="18"/>
  <c r="Q205" i="18" s="1"/>
  <c r="S205" i="18" s="1"/>
  <c r="P222" i="18" l="1"/>
  <c r="K206" i="18"/>
  <c r="Q206" i="18" s="1"/>
  <c r="S206" i="18" s="1"/>
  <c r="P223" i="18" l="1"/>
  <c r="K207" i="18"/>
  <c r="Q207" i="18" s="1"/>
  <c r="S207" i="18" s="1"/>
  <c r="P224" i="18" l="1"/>
  <c r="K208" i="18"/>
  <c r="Q208" i="18" s="1"/>
  <c r="S208" i="18" s="1"/>
  <c r="P225" i="18" l="1"/>
  <c r="K209" i="18"/>
  <c r="Q209" i="18" s="1"/>
  <c r="S209" i="18" s="1"/>
  <c r="P226" i="18" l="1"/>
  <c r="K210" i="18"/>
  <c r="Q210" i="18" s="1"/>
  <c r="S210" i="18" s="1"/>
  <c r="P227" i="18" l="1"/>
  <c r="K211" i="18"/>
  <c r="Q211" i="18" s="1"/>
  <c r="S211" i="18" s="1"/>
  <c r="P228" i="18" l="1"/>
  <c r="K212" i="18"/>
  <c r="Q212" i="18" s="1"/>
  <c r="S212" i="18" s="1"/>
  <c r="P229" i="18" l="1"/>
  <c r="K213" i="18"/>
  <c r="Q213" i="18" s="1"/>
  <c r="S213" i="18" s="1"/>
  <c r="P230" i="18" l="1"/>
  <c r="K214" i="18"/>
  <c r="Q214" i="18" s="1"/>
  <c r="S214" i="18" s="1"/>
  <c r="P231" i="18" l="1"/>
  <c r="K215" i="18"/>
  <c r="Q215" i="18" s="1"/>
  <c r="S215" i="18" s="1"/>
  <c r="P232" i="18" l="1"/>
  <c r="K216" i="18"/>
  <c r="Q216" i="18" s="1"/>
  <c r="S216" i="18" s="1"/>
  <c r="P233" i="18" l="1"/>
  <c r="K217" i="18"/>
  <c r="Q217" i="18" s="1"/>
  <c r="S217" i="18" s="1"/>
  <c r="P234" i="18" l="1"/>
  <c r="K218" i="18"/>
  <c r="Q218" i="18" s="1"/>
  <c r="S218" i="18" s="1"/>
  <c r="P235" i="18" l="1"/>
  <c r="K219" i="18"/>
  <c r="Q219" i="18" s="1"/>
  <c r="S219" i="18" s="1"/>
  <c r="P236" i="18" l="1"/>
  <c r="K220" i="18"/>
  <c r="Q220" i="18" s="1"/>
  <c r="S220" i="18" s="1"/>
  <c r="P237" i="18" l="1"/>
  <c r="K221" i="18"/>
  <c r="Q221" i="18" s="1"/>
  <c r="S221" i="18" s="1"/>
  <c r="P238" i="18" l="1"/>
  <c r="K222" i="18"/>
  <c r="Q222" i="18" s="1"/>
  <c r="S222" i="18" s="1"/>
  <c r="P239" i="18" l="1"/>
  <c r="K223" i="18"/>
  <c r="Q223" i="18" s="1"/>
  <c r="S223" i="18" s="1"/>
  <c r="P240" i="18" l="1"/>
  <c r="K224" i="18"/>
  <c r="Q224" i="18" s="1"/>
  <c r="S224" i="18" s="1"/>
  <c r="P241" i="18" l="1"/>
  <c r="K225" i="18"/>
  <c r="Q225" i="18" s="1"/>
  <c r="S225" i="18" s="1"/>
  <c r="P242" i="18" l="1"/>
  <c r="K226" i="18"/>
  <c r="Q226" i="18" s="1"/>
  <c r="S226" i="18" s="1"/>
  <c r="P243" i="18" l="1"/>
  <c r="K227" i="18"/>
  <c r="Q227" i="18" s="1"/>
  <c r="S227" i="18" s="1"/>
  <c r="P244" i="18" l="1"/>
  <c r="K228" i="18"/>
  <c r="Q228" i="18" s="1"/>
  <c r="S228" i="18" s="1"/>
  <c r="P245" i="18" l="1"/>
  <c r="K229" i="18"/>
  <c r="Q229" i="18" s="1"/>
  <c r="S229" i="18" s="1"/>
  <c r="P246" i="18" l="1"/>
  <c r="K230" i="18"/>
  <c r="Q230" i="18" s="1"/>
  <c r="S230" i="18" s="1"/>
  <c r="P247" i="18" l="1"/>
  <c r="K231" i="18"/>
  <c r="Q231" i="18" s="1"/>
  <c r="S231" i="18" s="1"/>
  <c r="P248" i="18" l="1"/>
  <c r="K232" i="18"/>
  <c r="Q232" i="18" s="1"/>
  <c r="S232" i="18" s="1"/>
  <c r="P249" i="18" l="1"/>
  <c r="K233" i="18"/>
  <c r="Q233" i="18" s="1"/>
  <c r="S233" i="18" s="1"/>
  <c r="P250" i="18" l="1"/>
  <c r="K234" i="18"/>
  <c r="Q234" i="18" s="1"/>
  <c r="S234" i="18" s="1"/>
  <c r="P251" i="18" l="1"/>
  <c r="K235" i="18"/>
  <c r="Q235" i="18" s="1"/>
  <c r="S235" i="18" s="1"/>
  <c r="P252" i="18" l="1"/>
  <c r="K236" i="18"/>
  <c r="Q236" i="18" s="1"/>
  <c r="S236" i="18" s="1"/>
  <c r="P253" i="18" l="1"/>
  <c r="K237" i="18"/>
  <c r="Q237" i="18" s="1"/>
  <c r="S237" i="18" s="1"/>
  <c r="P255" i="18" l="1"/>
  <c r="P254" i="18"/>
  <c r="K238" i="18"/>
  <c r="Q238" i="18" s="1"/>
  <c r="S238" i="18" s="1"/>
  <c r="K239" i="18" l="1"/>
  <c r="Q239" i="18" s="1"/>
  <c r="S239" i="18" s="1"/>
  <c r="K240" i="18" l="1"/>
  <c r="Q240" i="18" s="1"/>
  <c r="S240" i="18" s="1"/>
  <c r="K241" i="18" l="1"/>
  <c r="Q241" i="18" s="1"/>
  <c r="S241" i="18" s="1"/>
  <c r="K242" i="18" l="1"/>
  <c r="Q242" i="18" s="1"/>
  <c r="S242" i="18" s="1"/>
  <c r="K243" i="18" l="1"/>
  <c r="Q243" i="18" s="1"/>
  <c r="S243" i="18" s="1"/>
  <c r="K244" i="18" l="1"/>
  <c r="Q244" i="18" s="1"/>
  <c r="S244" i="18" s="1"/>
  <c r="K245" i="18" l="1"/>
  <c r="Q245" i="18" s="1"/>
  <c r="S245" i="18" s="1"/>
  <c r="K246" i="18" l="1"/>
  <c r="Q246" i="18" s="1"/>
  <c r="S246" i="18" s="1"/>
  <c r="K247" i="18" l="1"/>
  <c r="Q247" i="18" s="1"/>
  <c r="S247" i="18" s="1"/>
  <c r="K248" i="18" l="1"/>
  <c r="Q248" i="18" s="1"/>
  <c r="S248" i="18" s="1"/>
  <c r="K249" i="18" l="1"/>
  <c r="Q249" i="18" s="1"/>
  <c r="S249" i="18" s="1"/>
  <c r="K250" i="18" l="1"/>
  <c r="Q250" i="18" s="1"/>
  <c r="S250" i="18" s="1"/>
  <c r="K251" i="18" l="1"/>
  <c r="Q251" i="18" s="1"/>
  <c r="S251" i="18" s="1"/>
  <c r="K252" i="18" l="1"/>
  <c r="Q252" i="18" s="1"/>
  <c r="S252" i="18" s="1"/>
  <c r="K253" i="18" l="1"/>
  <c r="Q253" i="18" s="1"/>
  <c r="S253" i="18" s="1"/>
  <c r="K254" i="18" l="1"/>
  <c r="Q254" i="18" s="1"/>
  <c r="S254" i="18" s="1"/>
  <c r="K255" i="18" l="1"/>
  <c r="Q255" i="18" s="1"/>
  <c r="S255" i="18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D920E4F-FC13-4FEA-9FC7-458E814D7548}" keepAlive="1" name="쿼리 - Table 0" description="통합 문서의 'Table 0' 쿼리에 대한 연결입니다." type="5" refreshedVersion="6" background="1" saveData="1">
    <dbPr connection="Provider=Microsoft.Mashup.OleDb.1;Data Source=$Workbook$;Location=Table 0;Extended Properties=&quot;&quot;" command="SELECT * FROM [Table 0]"/>
  </connection>
  <connection id="2" xr16:uid="{DCB66228-0DFD-4D8A-9D37-3178F146F7A2}" keepAlive="1" name="쿼리 - Table 0 (2)" description="통합 문서의 'Table 0 (2)' 쿼리에 대한 연결입니다." type="5" refreshedVersion="6" background="1">
    <dbPr connection="Provider=Microsoft.Mashup.OleDb.1;Data Source=$Workbook$;Location=Table 0 (2);Extended Properties=&quot;&quot;" command="SELECT * FROM [Table 0 (2)]"/>
  </connection>
  <connection id="3" xr16:uid="{9F41F2F1-88F1-4BCA-815E-B0B869331CAD}" keepAlive="1" name="쿼리 - Table 0 (3)" description="통합 문서의 'Table 0 (3)' 쿼리에 대한 연결입니다." type="5" refreshedVersion="6" background="1" saveData="1">
    <dbPr connection="Provider=Microsoft.Mashup.OleDb.1;Data Source=$Workbook$;Location=Table 0 (3);Extended Properties=&quot;&quot;" command="SELECT * FROM [Table 0 (3)]"/>
  </connection>
  <connection id="4" xr16:uid="{9901B80D-DE63-4056-AAA3-C36390E586A0}" keepAlive="1" name="쿼리 - Table 0 (4)" description="통합 문서의 'Table 0 (4)' 쿼리에 대한 연결입니다." type="5" refreshedVersion="6" background="1" saveData="1">
    <dbPr connection="Provider=Microsoft.Mashup.OleDb.1;Data Source=$Workbook$;Location=Table 0 (4);Extended Properties=&quot;&quot;" command="SELECT * FROM [Table 0 (4)]"/>
  </connection>
  <connection id="5" xr16:uid="{906F888F-B7EB-40C3-AC49-A75936793077}" keepAlive="1" name="쿼리 - Table 1" description="통합 문서의 'Table 1' 쿼리에 대한 연결입니다." type="5" refreshedVersion="6" background="1" saveData="1">
    <dbPr connection="Provider=Microsoft.Mashup.OleDb.1;Data Source=$Workbook$;Location=Table 1;Extended Properties=&quot;&quot;" command="SELECT * FROM [Table 1]"/>
  </connection>
  <connection id="6" xr16:uid="{37A02E5A-993C-4503-B4D4-915D437B92AE}" keepAlive="1" name="쿼리 - Table 1 (2)" description="통합 문서의 'Table 1 (2)' 쿼리에 대한 연결입니다." type="5" refreshedVersion="6" background="1" saveData="1">
    <dbPr connection="Provider=Microsoft.Mashup.OleDb.1;Data Source=$Workbook$;Location=Table 1 (2);Extended Properties=&quot;&quot;" command="SELECT * FROM [Table 1 (2)]"/>
  </connection>
  <connection id="7" xr16:uid="{C0F4DA0F-9C28-4B38-9A3B-417BD12D70AE}" keepAlive="1" name="쿼리 - Table 1 (3)" description="통합 문서의 'Table 1 (3)' 쿼리에 대한 연결입니다." type="5" refreshedVersion="6" background="1" saveData="1">
    <dbPr connection="Provider=Microsoft.Mashup.OleDb.1;Data Source=$Workbook$;Location=Table 1 (3);Extended Properties=&quot;&quot;" command="SELECT * FROM [Table 1 (3)]"/>
  </connection>
  <connection id="8" xr16:uid="{CC974E18-010A-4C4F-8019-55FCC07C877B}" keepAlive="1" name="쿼리 - Table 2" description="통합 문서의 'Table 2' 쿼리에 대한 연결입니다." type="5" refreshedVersion="6" background="1" saveData="1">
    <dbPr connection="Provider=Microsoft.Mashup.OleDb.1;Data Source=$Workbook$;Location=Table 2;Extended Properties=&quot;&quot;" command="SELECT * FROM [Table 2]"/>
  </connection>
  <connection id="9" xr16:uid="{4A019320-0502-4FBA-9F8B-5A5ECB3DA8F9}" keepAlive="1" name="쿼리 - 일별시세" description="통합 문서의 '일별시세' 쿼리에 대한 연결입니다." type="5" refreshedVersion="6" background="1" saveData="1">
    <dbPr connection="Provider=Microsoft.Mashup.OleDb.1;Data Source=$Workbook$;Location=일별시세;Extended Properties=&quot;&quot;" command="SELECT * FROM [일별시세]"/>
  </connection>
</connections>
</file>

<file path=xl/sharedStrings.xml><?xml version="1.0" encoding="utf-8"?>
<sst xmlns="http://schemas.openxmlformats.org/spreadsheetml/2006/main" count="404" uniqueCount="190">
  <si>
    <t>세금</t>
    <phoneticPr fontId="1" type="noConversion"/>
  </si>
  <si>
    <t>투자</t>
    <phoneticPr fontId="1" type="noConversion"/>
  </si>
  <si>
    <t>임차료</t>
    <phoneticPr fontId="1" type="noConversion"/>
  </si>
  <si>
    <t>보험</t>
    <phoneticPr fontId="1" type="noConversion"/>
  </si>
  <si>
    <t>통신비</t>
    <phoneticPr fontId="1" type="noConversion"/>
  </si>
  <si>
    <t>병원비</t>
    <phoneticPr fontId="1" type="noConversion"/>
  </si>
  <si>
    <t>여행</t>
    <phoneticPr fontId="1" type="noConversion"/>
  </si>
  <si>
    <t>버퍼</t>
    <phoneticPr fontId="1" type="noConversion"/>
  </si>
  <si>
    <t>교통비</t>
    <phoneticPr fontId="1" type="noConversion"/>
  </si>
  <si>
    <t>합계</t>
    <phoneticPr fontId="1" type="noConversion"/>
  </si>
  <si>
    <t>원금</t>
    <phoneticPr fontId="1" type="noConversion"/>
  </si>
  <si>
    <t>목표수익율</t>
    <phoneticPr fontId="1" type="noConversion"/>
  </si>
  <si>
    <t>기준</t>
    <phoneticPr fontId="1" type="noConversion"/>
  </si>
  <si>
    <t>매매횟수</t>
    <phoneticPr fontId="1" type="noConversion"/>
  </si>
  <si>
    <t>수익</t>
    <phoneticPr fontId="1" type="noConversion"/>
  </si>
  <si>
    <t>합산</t>
    <phoneticPr fontId="1" type="noConversion"/>
  </si>
  <si>
    <t>원금</t>
    <phoneticPr fontId="1" type="noConversion"/>
  </si>
  <si>
    <t>수익율(%)</t>
    <phoneticPr fontId="1" type="noConversion"/>
  </si>
  <si>
    <t>총합산</t>
    <phoneticPr fontId="1" type="noConversion"/>
  </si>
  <si>
    <t>이전</t>
    <phoneticPr fontId="1" type="noConversion"/>
  </si>
  <si>
    <t>예측</t>
    <phoneticPr fontId="1" type="noConversion"/>
  </si>
  <si>
    <t>발표</t>
    <phoneticPr fontId="1" type="noConversion"/>
  </si>
  <si>
    <t>ISM 제조업구매자지수</t>
    <phoneticPr fontId="1" type="noConversion"/>
  </si>
  <si>
    <t>ISM 비제조업구매자지수</t>
    <phoneticPr fontId="1" type="noConversion"/>
  </si>
  <si>
    <t>생산자물가지수 YOY</t>
    <phoneticPr fontId="1" type="noConversion"/>
  </si>
  <si>
    <t>소비자물가지수 YOY</t>
    <phoneticPr fontId="1" type="noConversion"/>
  </si>
  <si>
    <t>근원소비자물가지수 YOY</t>
    <phoneticPr fontId="1" type="noConversion"/>
  </si>
  <si>
    <t xml:space="preserve">신규실업수당청구건수 </t>
    <phoneticPr fontId="1" type="noConversion"/>
  </si>
  <si>
    <t>219k</t>
    <phoneticPr fontId="1" type="noConversion"/>
  </si>
  <si>
    <t>225k</t>
    <phoneticPr fontId="1" type="noConversion"/>
  </si>
  <si>
    <t>원유재고</t>
    <phoneticPr fontId="1" type="noConversion"/>
  </si>
  <si>
    <t>건축승인건수</t>
    <phoneticPr fontId="1" type="noConversion"/>
  </si>
  <si>
    <t>유가선물(USOI) 10월 마감</t>
    <phoneticPr fontId="1" type="noConversion"/>
  </si>
  <si>
    <t>필라델피아제조업활동지수</t>
    <phoneticPr fontId="1" type="noConversion"/>
  </si>
  <si>
    <t>기존주택판매</t>
    <phoneticPr fontId="1" type="noConversion"/>
  </si>
  <si>
    <t>근원생산자물가지수 YOY</t>
    <phoneticPr fontId="1" type="noConversion"/>
  </si>
  <si>
    <t>기업가치 = 자기자본 + 초과이익/할인율 = B0 + (B0 * (ROE - ke)) / ke</t>
    <phoneticPr fontId="1" type="noConversion"/>
  </si>
  <si>
    <t>신용등급금리</t>
    <phoneticPr fontId="1" type="noConversion"/>
  </si>
  <si>
    <t>BBB- 기준</t>
    <phoneticPr fontId="1" type="noConversion"/>
  </si>
  <si>
    <t>https://www.kisrating.com/ratingsStatistics/statics_spread.do#</t>
    <phoneticPr fontId="1" type="noConversion"/>
  </si>
  <si>
    <t>등급분포 - 등급별 금리스프레드 - 수익률(2022.10.20)</t>
  </si>
  <si>
    <t>구분</t>
  </si>
  <si>
    <t>3월</t>
  </si>
  <si>
    <t>6월</t>
  </si>
  <si>
    <t>9월</t>
  </si>
  <si>
    <t>1년</t>
  </si>
  <si>
    <t>1년6월</t>
  </si>
  <si>
    <t>2년</t>
  </si>
  <si>
    <t>3년</t>
  </si>
  <si>
    <t>5년</t>
  </si>
  <si>
    <t>국고채</t>
  </si>
  <si>
    <t>AAA</t>
  </si>
  <si>
    <t>AA+</t>
  </si>
  <si>
    <t>AA</t>
  </si>
  <si>
    <t>AA-</t>
  </si>
  <si>
    <t>A+</t>
  </si>
  <si>
    <t>A</t>
  </si>
  <si>
    <t>A-</t>
  </si>
  <si>
    <t>BBB+</t>
  </si>
  <si>
    <t>BBB</t>
  </si>
  <si>
    <t>BBB-</t>
  </si>
  <si>
    <t>주택구입부담지수</t>
    <phoneticPr fontId="1" type="noConversion"/>
  </si>
  <si>
    <t>ISM제조업지수(제조업 PMI)</t>
    <phoneticPr fontId="1" type="noConversion"/>
  </si>
  <si>
    <t>100이면 소득의 25프로 원리금상환의미</t>
    <phoneticPr fontId="1" type="noConversion"/>
  </si>
  <si>
    <t>50기준 51이면 1프로 정도 생산경기 활성화 49면 1프로정도 경기 침체</t>
    <phoneticPr fontId="1" type="noConversion"/>
  </si>
  <si>
    <t>https://houstat.hf.go.kr/research/portal/theme/indexStatPage.do</t>
    <phoneticPr fontId="1" type="noConversion"/>
  </si>
  <si>
    <t>22년 8월 현재 매매법</t>
    <phoneticPr fontId="1" type="noConversion"/>
  </si>
  <si>
    <t>22년 9월 현재 매매법</t>
    <phoneticPr fontId="1" type="noConversion"/>
  </si>
  <si>
    <t>22년 10월 현재 매매법</t>
    <phoneticPr fontId="1" type="noConversion"/>
  </si>
  <si>
    <t>22년 11월 현재 매매법</t>
    <phoneticPr fontId="1" type="noConversion"/>
  </si>
  <si>
    <t>22년 12월 현재 매매법</t>
    <phoneticPr fontId="1" type="noConversion"/>
  </si>
  <si>
    <t>23년 1월 현재 매매법</t>
    <phoneticPr fontId="1" type="noConversion"/>
  </si>
  <si>
    <t>생활패턴1</t>
    <phoneticPr fontId="1" type="noConversion"/>
  </si>
  <si>
    <t>생활패턴2</t>
    <phoneticPr fontId="1" type="noConversion"/>
  </si>
  <si>
    <t>생활패턴3</t>
  </si>
  <si>
    <t>생활패턴4</t>
  </si>
  <si>
    <t>생활패턴5</t>
  </si>
  <si>
    <t>생활패턴6</t>
  </si>
  <si>
    <t>생활패턴7</t>
  </si>
  <si>
    <t>생활패턴8</t>
  </si>
  <si>
    <t>생활패턴9</t>
  </si>
  <si>
    <t>생활패턴10</t>
  </si>
  <si>
    <t>생활패턴11</t>
  </si>
  <si>
    <t>생활패턴12</t>
  </si>
  <si>
    <t>현금흐름</t>
    <phoneticPr fontId="1" type="noConversion"/>
  </si>
  <si>
    <t>퇴직금(자산)*</t>
    <phoneticPr fontId="1" type="noConversion"/>
  </si>
  <si>
    <t>유동자산금액</t>
    <phoneticPr fontId="1" type="noConversion"/>
  </si>
  <si>
    <t>[연금] 17</t>
    <phoneticPr fontId="1" type="noConversion"/>
  </si>
  <si>
    <t>현금</t>
    <phoneticPr fontId="1" type="noConversion"/>
  </si>
  <si>
    <t>채권</t>
    <phoneticPr fontId="1" type="noConversion"/>
  </si>
  <si>
    <t>주식(배당) 수비</t>
    <phoneticPr fontId="1" type="noConversion"/>
  </si>
  <si>
    <t xml:space="preserve">주식(가치) 미드필더 </t>
    <phoneticPr fontId="1" type="noConversion"/>
  </si>
  <si>
    <t>주식(성장) 공격</t>
    <phoneticPr fontId="1" type="noConversion"/>
  </si>
  <si>
    <t xml:space="preserve">주식(공격적) 미드필더 </t>
    <phoneticPr fontId="1" type="noConversion"/>
  </si>
  <si>
    <t>합산</t>
    <phoneticPr fontId="1" type="noConversion"/>
  </si>
  <si>
    <t>23년 2월 현재 매매법</t>
    <phoneticPr fontId="1" type="noConversion"/>
  </si>
  <si>
    <t>23년 3월 현재 매매법</t>
    <phoneticPr fontId="1" type="noConversion"/>
  </si>
  <si>
    <t>S-RIM</t>
    <phoneticPr fontId="1" type="noConversion"/>
  </si>
  <si>
    <t>자기자본</t>
    <phoneticPr fontId="1" type="noConversion"/>
  </si>
  <si>
    <t>초과이익</t>
    <phoneticPr fontId="1" type="noConversion"/>
  </si>
  <si>
    <t>기업가치 = 자기자본 + 초과이익/할인율 
기업가치 = B + (B * (ROE - K) / K)</t>
    <phoneticPr fontId="1" type="noConversion"/>
  </si>
  <si>
    <t>기업</t>
    <phoneticPr fontId="1" type="noConversion"/>
  </si>
  <si>
    <t>두산퓨어셀</t>
    <phoneticPr fontId="1" type="noConversion"/>
  </si>
  <si>
    <t>ROE
(마지막)</t>
    <phoneticPr fontId="1" type="noConversion"/>
  </si>
  <si>
    <t>자기자본 + 초과이익</t>
    <phoneticPr fontId="1" type="noConversion"/>
  </si>
  <si>
    <t>2022년 4분기 예측</t>
    <phoneticPr fontId="1" type="noConversion"/>
  </si>
  <si>
    <t>할인율
(5년, BBB- 금리)</t>
    <phoneticPr fontId="1" type="noConversion"/>
  </si>
  <si>
    <t>비고</t>
    <phoneticPr fontId="1" type="noConversion"/>
  </si>
  <si>
    <t>총부채
Liabilities</t>
    <phoneticPr fontId="1" type="noConversion"/>
  </si>
  <si>
    <t>자기자본
Stockholders' Equity</t>
    <phoneticPr fontId="1" type="noConversion"/>
  </si>
  <si>
    <t>총자산
Assets
(총부채 + 자기자본)</t>
    <phoneticPr fontId="1" type="noConversion"/>
  </si>
  <si>
    <t>PLUG</t>
    <phoneticPr fontId="1" type="noConversion"/>
  </si>
  <si>
    <t>자본금</t>
    <phoneticPr fontId="1" type="noConversion"/>
  </si>
  <si>
    <t>자본잉여금
Additional paid-in capital</t>
    <phoneticPr fontId="1" type="noConversion"/>
  </si>
  <si>
    <t>결손금
Accumulated deficit</t>
    <phoneticPr fontId="1" type="noConversion"/>
  </si>
  <si>
    <t>자기자본율 = 자기자본 / 총자산 * 100
30%이상 안정적
20%미만 불안</t>
    <phoneticPr fontId="1" type="noConversion"/>
  </si>
  <si>
    <t>플러그파워</t>
    <phoneticPr fontId="1" type="noConversion"/>
  </si>
  <si>
    <t>자기자본
(국내-원, 해외-달라)</t>
    <phoneticPr fontId="1" type="noConversion"/>
  </si>
  <si>
    <t>자기자본 / 주식수</t>
    <phoneticPr fontId="1" type="noConversion"/>
  </si>
  <si>
    <t>해외 기업</t>
    <phoneticPr fontId="1" type="noConversion"/>
  </si>
  <si>
    <t>주식수
(구글파이낸스)</t>
    <phoneticPr fontId="1" type="noConversion"/>
  </si>
  <si>
    <t>x</t>
    <phoneticPr fontId="1" type="noConversion"/>
  </si>
  <si>
    <t>MO</t>
    <phoneticPr fontId="1" type="noConversion"/>
  </si>
  <si>
    <t>자본잠식율 
= ((자본금 - 자본총계) / 자본금) *100
마이너스가 정상 50퍼이상이면 상폐</t>
    <phoneticPr fontId="1" type="noConversion"/>
  </si>
  <si>
    <t>발표직후 주가(달라)</t>
    <phoneticPr fontId="1" type="noConversion"/>
  </si>
  <si>
    <t>시가총액</t>
    <phoneticPr fontId="1" type="noConversion"/>
  </si>
  <si>
    <t>주식수</t>
    <phoneticPr fontId="1" type="noConversion"/>
  </si>
  <si>
    <t>S&amp;P500지수</t>
    <phoneticPr fontId="1" type="noConversion"/>
  </si>
  <si>
    <t>주가</t>
    <phoneticPr fontId="1" type="noConversion"/>
  </si>
  <si>
    <t>직전실적대비 S&amp;P지수 증감률</t>
    <phoneticPr fontId="1" type="noConversion"/>
  </si>
  <si>
    <t>직전실적대비 자본증감률</t>
    <phoneticPr fontId="1" type="noConversion"/>
  </si>
  <si>
    <t>직전실적주가 적용 가격</t>
    <phoneticPr fontId="1" type="noConversion"/>
  </si>
  <si>
    <t>CPI</t>
    <phoneticPr fontId="1" type="noConversion"/>
  </si>
  <si>
    <t>PPI</t>
    <phoneticPr fontId="1" type="noConversion"/>
  </si>
  <si>
    <t>제조업PMI</t>
    <phoneticPr fontId="1" type="noConversion"/>
  </si>
  <si>
    <t>서비스PMI</t>
    <phoneticPr fontId="1" type="noConversion"/>
  </si>
  <si>
    <t>LICY</t>
    <phoneticPr fontId="1" type="noConversion"/>
  </si>
  <si>
    <t>시가총액/영업현금흐름</t>
    <phoneticPr fontId="1" type="noConversion"/>
  </si>
  <si>
    <t>OR</t>
    <phoneticPr fontId="1" type="noConversion"/>
  </si>
  <si>
    <t>주가/주당영업현금흐름</t>
    <phoneticPr fontId="1" type="noConversion"/>
  </si>
  <si>
    <t>EBIT(영업이익)/투자자본(고정자산+유동자산-유동부채)</t>
    <phoneticPr fontId="1" type="noConversion"/>
  </si>
  <si>
    <t>ROC(높을수록)</t>
    <phoneticPr fontId="1" type="noConversion"/>
  </si>
  <si>
    <t>GP/A(높을수록)</t>
    <phoneticPr fontId="1" type="noConversion"/>
  </si>
  <si>
    <t>PCR(낮을수록)</t>
    <phoneticPr fontId="1" type="noConversion"/>
  </si>
  <si>
    <t>PER(낮을수록)</t>
    <phoneticPr fontId="1" type="noConversion"/>
  </si>
  <si>
    <t>PBR(낮을수록)</t>
    <phoneticPr fontId="1" type="noConversion"/>
  </si>
  <si>
    <t>PSR(낮을수록)</t>
    <phoneticPr fontId="1" type="noConversion"/>
  </si>
  <si>
    <t>F스코어</t>
    <phoneticPr fontId="1" type="noConversion"/>
  </si>
  <si>
    <t>수익성</t>
    <phoneticPr fontId="1" type="noConversion"/>
  </si>
  <si>
    <t>전년 당기순이익 : 0이상</t>
    <phoneticPr fontId="1" type="noConversion"/>
  </si>
  <si>
    <t>전년 영업현금흐름 : 0이상</t>
    <phoneticPr fontId="1" type="noConversion"/>
  </si>
  <si>
    <t>ROA : 전년대비 증가</t>
    <phoneticPr fontId="1" type="noConversion"/>
  </si>
  <si>
    <t>전년 영업현금흐름 : 순이익보다 높음</t>
    <phoneticPr fontId="1" type="noConversion"/>
  </si>
  <si>
    <t>부채비율 : 전년 대비 감소</t>
    <phoneticPr fontId="1" type="noConversion"/>
  </si>
  <si>
    <t>유동비율 : 전년 대비 증가</t>
    <phoneticPr fontId="1" type="noConversion"/>
  </si>
  <si>
    <t>신규 주식 발행(유상증자):전년 없음</t>
    <phoneticPr fontId="1" type="noConversion"/>
  </si>
  <si>
    <t>재무 건전성</t>
    <phoneticPr fontId="1" type="noConversion"/>
  </si>
  <si>
    <t>효율성</t>
    <phoneticPr fontId="1" type="noConversion"/>
  </si>
  <si>
    <t>매출총이익률:전년 대비 증가</t>
    <phoneticPr fontId="1" type="noConversion"/>
  </si>
  <si>
    <t>자산회전율:전년 대비 증가</t>
    <phoneticPr fontId="1" type="noConversion"/>
  </si>
  <si>
    <t>https://brunch.co.kr/@carpediem7760/43</t>
  </si>
  <si>
    <t>2022-1</t>
    <phoneticPr fontId="1" type="noConversion"/>
  </si>
  <si>
    <t>개인연금</t>
    <phoneticPr fontId="1" type="noConversion"/>
  </si>
  <si>
    <t>투자</t>
    <phoneticPr fontId="1" type="noConversion"/>
  </si>
  <si>
    <t>회수금</t>
    <phoneticPr fontId="1" type="noConversion"/>
  </si>
  <si>
    <t>투자원금</t>
    <phoneticPr fontId="1" type="noConversion"/>
  </si>
  <si>
    <t>노란공제(사업해제)</t>
    <phoneticPr fontId="1" type="noConversion"/>
  </si>
  <si>
    <t>IRP(사업해제)</t>
    <phoneticPr fontId="1" type="noConversion"/>
  </si>
  <si>
    <t>비유동자산</t>
    <phoneticPr fontId="1" type="noConversion"/>
  </si>
  <si>
    <t>유동자산</t>
    <phoneticPr fontId="1" type="noConversion"/>
  </si>
  <si>
    <t>IRP 퇴직 
(사업해제)</t>
    <phoneticPr fontId="1" type="noConversion"/>
  </si>
  <si>
    <t>퇴직 연금 
(만55세)</t>
    <phoneticPr fontId="1" type="noConversion"/>
  </si>
  <si>
    <t>원금</t>
    <phoneticPr fontId="1" type="noConversion"/>
  </si>
  <si>
    <t>23년 5월 현재 매매법</t>
    <phoneticPr fontId="1" type="noConversion"/>
  </si>
  <si>
    <t>현금</t>
    <phoneticPr fontId="1" type="noConversion"/>
  </si>
  <si>
    <t>합계</t>
    <phoneticPr fontId="1" type="noConversion"/>
  </si>
  <si>
    <t>2022-2</t>
    <phoneticPr fontId="1" type="noConversion"/>
  </si>
  <si>
    <t>부동산</t>
    <phoneticPr fontId="1" type="noConversion"/>
  </si>
  <si>
    <t>대출</t>
    <phoneticPr fontId="1" type="noConversion"/>
  </si>
  <si>
    <t>유동대출</t>
    <phoneticPr fontId="1" type="noConversion"/>
  </si>
  <si>
    <t>비유동대출</t>
    <phoneticPr fontId="1" type="noConversion"/>
  </si>
  <si>
    <t>유동 합계</t>
    <phoneticPr fontId="1" type="noConversion"/>
  </si>
  <si>
    <t>대출합계</t>
    <phoneticPr fontId="1" type="noConversion"/>
  </si>
  <si>
    <t>순 자산 합계</t>
    <phoneticPr fontId="1" type="noConversion"/>
  </si>
  <si>
    <t>보유자금</t>
    <phoneticPr fontId="1" type="noConversion"/>
  </si>
  <si>
    <t>2022-3</t>
    <phoneticPr fontId="1" type="noConversion"/>
  </si>
  <si>
    <t>주택청약</t>
    <phoneticPr fontId="1" type="noConversion"/>
  </si>
  <si>
    <t>전기료+가스비</t>
    <phoneticPr fontId="1" type="noConversion"/>
  </si>
  <si>
    <t>생활비(카드 + 기타)</t>
    <phoneticPr fontId="1" type="noConversion"/>
  </si>
  <si>
    <t>세금 + 대출원금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</si>
</sst>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&quot;₩&quot;#,##0"/>
    <numFmt numFmtId="177" formatCode="&quot;₩&quot;#,##0_);[Red]\(&quot;₩&quot;#,##0\)"/>
    <numFmt numFmtId="178" formatCode="0.00000_ "/>
    <numFmt numFmtId="179" formatCode="#,##0_);[Red]\(#,##0\)"/>
    <numFmt numFmtId="180" formatCode="0.00_ "/>
    <numFmt numFmtId="181" formatCode="_-\$* #,##0_ ;_-\$* \-#,##0\ ;_-\$* &quot;-&quot;_ ;_-@_ "/>
    <numFmt numFmtId="182" formatCode="#,##0.000_ "/>
  </numFmts>
  <fonts count="2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1"/>
      <color rgb="FF202124"/>
      <name val="Arial"/>
      <family val="2"/>
    </font>
    <font>
      <b/>
      <sz val="11"/>
      <color rgb="FFFF0000"/>
      <name val="맑은 고딕"/>
      <family val="3"/>
      <charset val="129"/>
      <scheme val="minor"/>
    </font>
    <font>
      <sz val="11"/>
      <color rgb="FF000000"/>
      <name val="Arial"/>
      <family val="2"/>
    </font>
    <font>
      <sz val="11"/>
      <color theme="1"/>
      <name val="맑은 고딕"/>
      <family val="3"/>
      <charset val="129"/>
      <scheme val="minor"/>
    </font>
  </fonts>
  <fills count="50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0D0D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-0.249977111117893"/>
        <bgColor indexed="64"/>
      </patternFill>
    </fill>
  </fills>
  <borders count="5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DADCE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rgb="FFCCCCCC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3" fillId="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0" fillId="8" borderId="9" applyNumberFormat="0" applyAlignment="0" applyProtection="0">
      <alignment vertical="center"/>
    </xf>
    <xf numFmtId="0" fontId="11" fillId="9" borderId="10" applyNumberFormat="0" applyAlignment="0" applyProtection="0">
      <alignment vertical="center"/>
    </xf>
    <xf numFmtId="0" fontId="12" fillId="9" borderId="9" applyNumberFormat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4" fillId="10" borderId="12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11" borderId="13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14" applyNumberFormat="0" applyFill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</cellStyleXfs>
  <cellXfs count="299">
    <xf numFmtId="0" fontId="0" fillId="0" borderId="0" xfId="0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6" fontId="0" fillId="0" borderId="1" xfId="0" applyNumberFormat="1" applyBorder="1" applyAlignment="1">
      <alignment horizontal="right" vertical="center"/>
    </xf>
    <xf numFmtId="176" fontId="0" fillId="0" borderId="2" xfId="0" applyNumberFormat="1" applyBorder="1" applyAlignment="1">
      <alignment horizontal="right"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right"/>
    </xf>
    <xf numFmtId="0" fontId="19" fillId="0" borderId="0" xfId="35">
      <alignment vertical="center"/>
    </xf>
    <xf numFmtId="178" fontId="0" fillId="0" borderId="0" xfId="0" applyNumberFormat="1">
      <alignment vertical="center"/>
    </xf>
    <xf numFmtId="0" fontId="21" fillId="0" borderId="0" xfId="0" applyFont="1">
      <alignment vertical="center"/>
    </xf>
    <xf numFmtId="0" fontId="22" fillId="36" borderId="15" xfId="0" applyFont="1" applyFill="1" applyBorder="1" applyAlignment="1">
      <alignment horizontal="center" vertical="center" wrapText="1"/>
    </xf>
    <xf numFmtId="0" fontId="23" fillId="37" borderId="16" xfId="0" applyFont="1" applyFill="1" applyBorder="1" applyAlignment="1">
      <alignment vertical="center" wrapText="1"/>
    </xf>
    <xf numFmtId="0" fontId="0" fillId="5" borderId="0" xfId="0" applyFill="1">
      <alignment vertical="center"/>
    </xf>
    <xf numFmtId="0" fontId="0" fillId="5" borderId="1" xfId="0" applyFill="1" applyBorder="1">
      <alignment vertical="center"/>
    </xf>
    <xf numFmtId="177" fontId="0" fillId="0" borderId="30" xfId="0" applyNumberFormat="1" applyBorder="1">
      <alignment vertical="center"/>
    </xf>
    <xf numFmtId="0" fontId="0" fillId="3" borderId="34" xfId="0" applyFill="1" applyBorder="1">
      <alignment vertical="center"/>
    </xf>
    <xf numFmtId="0" fontId="0" fillId="3" borderId="37" xfId="0" applyFill="1" applyBorder="1">
      <alignment vertical="center"/>
    </xf>
    <xf numFmtId="0" fontId="0" fillId="40" borderId="1" xfId="0" applyFill="1" applyBorder="1">
      <alignment vertical="center"/>
    </xf>
    <xf numFmtId="0" fontId="0" fillId="40" borderId="2" xfId="0" applyFill="1" applyBorder="1">
      <alignment vertical="center"/>
    </xf>
    <xf numFmtId="0" fontId="2" fillId="5" borderId="1" xfId="0" applyFont="1" applyFill="1" applyBorder="1">
      <alignment vertical="center"/>
    </xf>
    <xf numFmtId="0" fontId="2" fillId="5" borderId="4" xfId="0" applyFont="1" applyFill="1" applyBorder="1">
      <alignment vertical="center"/>
    </xf>
    <xf numFmtId="0" fontId="0" fillId="5" borderId="21" xfId="0" applyFill="1" applyBorder="1">
      <alignment vertical="center"/>
    </xf>
    <xf numFmtId="0" fontId="0" fillId="5" borderId="24" xfId="0" applyFill="1" applyBorder="1">
      <alignment vertical="center"/>
    </xf>
    <xf numFmtId="0" fontId="0" fillId="5" borderId="4" xfId="0" applyFill="1" applyBorder="1">
      <alignment vertical="center"/>
    </xf>
    <xf numFmtId="0" fontId="0" fillId="5" borderId="2" xfId="0" applyFill="1" applyBorder="1">
      <alignment vertical="center"/>
    </xf>
    <xf numFmtId="0" fontId="0" fillId="5" borderId="22" xfId="0" applyFill="1" applyBorder="1">
      <alignment vertical="center"/>
    </xf>
    <xf numFmtId="0" fontId="0" fillId="5" borderId="33" xfId="0" applyFill="1" applyBorder="1">
      <alignment vertical="center"/>
    </xf>
    <xf numFmtId="0" fontId="0" fillId="41" borderId="1" xfId="0" applyFill="1" applyBorder="1">
      <alignment vertical="center"/>
    </xf>
    <xf numFmtId="0" fontId="0" fillId="41" borderId="4" xfId="0" applyFill="1" applyBorder="1">
      <alignment vertical="center"/>
    </xf>
    <xf numFmtId="0" fontId="0" fillId="0" borderId="39" xfId="0" applyBorder="1">
      <alignment vertical="center"/>
    </xf>
    <xf numFmtId="0" fontId="0" fillId="40" borderId="21" xfId="0" applyFill="1" applyBorder="1">
      <alignment vertical="center"/>
    </xf>
    <xf numFmtId="0" fontId="0" fillId="41" borderId="24" xfId="0" applyFill="1" applyBorder="1">
      <alignment vertical="center"/>
    </xf>
    <xf numFmtId="0" fontId="0" fillId="41" borderId="0" xfId="0" applyFill="1">
      <alignment vertical="center"/>
    </xf>
    <xf numFmtId="0" fontId="0" fillId="3" borderId="38" xfId="0" applyFill="1" applyBorder="1">
      <alignment vertical="center"/>
    </xf>
    <xf numFmtId="177" fontId="2" fillId="5" borderId="1" xfId="0" applyNumberFormat="1" applyFont="1" applyFill="1" applyBorder="1">
      <alignment vertical="center"/>
    </xf>
    <xf numFmtId="0" fontId="0" fillId="3" borderId="1" xfId="0" applyFill="1" applyBorder="1">
      <alignment vertical="center"/>
    </xf>
    <xf numFmtId="0" fontId="25" fillId="37" borderId="44" xfId="0" applyFont="1" applyFill="1" applyBorder="1" applyAlignment="1">
      <alignment horizontal="center" vertical="center" wrapText="1"/>
    </xf>
    <xf numFmtId="180" fontId="0" fillId="0" borderId="1" xfId="0" applyNumberFormat="1" applyBorder="1">
      <alignment vertical="center"/>
    </xf>
    <xf numFmtId="0" fontId="2" fillId="42" borderId="1" xfId="0" applyFont="1" applyFill="1" applyBorder="1" applyAlignment="1">
      <alignment horizontal="center" vertical="center"/>
    </xf>
    <xf numFmtId="180" fontId="0" fillId="43" borderId="1" xfId="0" applyNumberFormat="1" applyFill="1" applyBorder="1">
      <alignment vertical="center"/>
    </xf>
    <xf numFmtId="180" fontId="0" fillId="39" borderId="1" xfId="0" applyNumberFormat="1" applyFill="1" applyBorder="1">
      <alignment vertical="center"/>
    </xf>
    <xf numFmtId="0" fontId="26" fillId="44" borderId="21" xfId="0" applyFont="1" applyFill="1" applyBorder="1">
      <alignment vertical="center"/>
    </xf>
    <xf numFmtId="0" fontId="26" fillId="44" borderId="24" xfId="0" applyFont="1" applyFill="1" applyBorder="1">
      <alignment vertical="center"/>
    </xf>
    <xf numFmtId="0" fontId="26" fillId="44" borderId="0" xfId="0" applyFont="1" applyFill="1">
      <alignment vertical="center"/>
    </xf>
    <xf numFmtId="0" fontId="26" fillId="44" borderId="1" xfId="0" applyFont="1" applyFill="1" applyBorder="1">
      <alignment vertical="center"/>
    </xf>
    <xf numFmtId="0" fontId="26" fillId="44" borderId="4" xfId="0" applyFont="1" applyFill="1" applyBorder="1">
      <alignment vertical="center"/>
    </xf>
    <xf numFmtId="0" fontId="26" fillId="44" borderId="2" xfId="0" applyFont="1" applyFill="1" applyBorder="1">
      <alignment vertical="center"/>
    </xf>
    <xf numFmtId="0" fontId="26" fillId="44" borderId="22" xfId="0" applyFont="1" applyFill="1" applyBorder="1">
      <alignment vertical="center"/>
    </xf>
    <xf numFmtId="0" fontId="26" fillId="44" borderId="33" xfId="0" applyFont="1" applyFill="1" applyBorder="1">
      <alignment vertical="center"/>
    </xf>
    <xf numFmtId="0" fontId="26" fillId="44" borderId="34" xfId="0" applyFont="1" applyFill="1" applyBorder="1">
      <alignment vertical="center"/>
    </xf>
    <xf numFmtId="0" fontId="26" fillId="44" borderId="39" xfId="0" applyFont="1" applyFill="1" applyBorder="1">
      <alignment vertical="center"/>
    </xf>
    <xf numFmtId="0" fontId="2" fillId="0" borderId="45" xfId="0" applyFont="1" applyBorder="1" applyAlignment="1">
      <alignment horizontal="center" vertical="center"/>
    </xf>
    <xf numFmtId="176" fontId="0" fillId="0" borderId="2" xfId="0" applyNumberFormat="1" applyBorder="1">
      <alignment vertical="center"/>
    </xf>
    <xf numFmtId="0" fontId="2" fillId="0" borderId="29" xfId="0" applyFont="1" applyBorder="1" applyAlignment="1">
      <alignment horizontal="left" vertical="center" wrapText="1"/>
    </xf>
    <xf numFmtId="3" fontId="0" fillId="0" borderId="21" xfId="0" applyNumberFormat="1" applyBorder="1" applyAlignment="1">
      <alignment horizontal="center" vertical="center"/>
    </xf>
    <xf numFmtId="0" fontId="0" fillId="0" borderId="31" xfId="0" applyBorder="1">
      <alignment vertical="center"/>
    </xf>
    <xf numFmtId="3" fontId="0" fillId="0" borderId="27" xfId="0" applyNumberFormat="1" applyBorder="1">
      <alignment vertical="center"/>
    </xf>
    <xf numFmtId="0" fontId="0" fillId="0" borderId="28" xfId="0" applyBorder="1">
      <alignment vertical="center"/>
    </xf>
    <xf numFmtId="0" fontId="2" fillId="0" borderId="21" xfId="0" applyFont="1" applyBorder="1" applyAlignment="1">
      <alignment horizontal="center" vertical="center"/>
    </xf>
    <xf numFmtId="0" fontId="2" fillId="0" borderId="33" xfId="0" applyFont="1" applyBorder="1" applyAlignment="1">
      <alignment horizontal="left" vertical="center"/>
    </xf>
    <xf numFmtId="0" fontId="2" fillId="0" borderId="37" xfId="0" applyFont="1" applyBorder="1" applyAlignment="1">
      <alignment horizontal="left" vertical="center" wrapText="1"/>
    </xf>
    <xf numFmtId="0" fontId="2" fillId="0" borderId="35" xfId="0" applyFont="1" applyBorder="1" applyAlignment="1">
      <alignment horizontal="left" vertical="center" wrapText="1"/>
    </xf>
    <xf numFmtId="0" fontId="2" fillId="0" borderId="37" xfId="0" applyFont="1" applyBorder="1" applyAlignment="1">
      <alignment horizontal="left" vertical="center"/>
    </xf>
    <xf numFmtId="0" fontId="2" fillId="0" borderId="35" xfId="0" applyFont="1" applyBorder="1" applyAlignment="1">
      <alignment horizontal="left" vertical="center"/>
    </xf>
    <xf numFmtId="0" fontId="0" fillId="42" borderId="0" xfId="0" applyFill="1">
      <alignment vertical="center"/>
    </xf>
    <xf numFmtId="180" fontId="0" fillId="0" borderId="21" xfId="0" applyNumberFormat="1" applyBorder="1">
      <alignment vertical="center"/>
    </xf>
    <xf numFmtId="3" fontId="0" fillId="0" borderId="21" xfId="0" applyNumberFormat="1" applyBorder="1">
      <alignment vertical="center"/>
    </xf>
    <xf numFmtId="0" fontId="2" fillId="0" borderId="39" xfId="0" applyFont="1" applyBorder="1" applyAlignment="1">
      <alignment vertical="center" wrapText="1"/>
    </xf>
    <xf numFmtId="0" fontId="2" fillId="0" borderId="26" xfId="0" applyFont="1" applyBorder="1" applyAlignment="1">
      <alignment vertical="center" wrapText="1"/>
    </xf>
    <xf numFmtId="0" fontId="2" fillId="0" borderId="0" xfId="0" applyFont="1">
      <alignment vertical="center"/>
    </xf>
    <xf numFmtId="0" fontId="2" fillId="0" borderId="17" xfId="0" applyFont="1" applyFill="1" applyBorder="1" applyAlignment="1">
      <alignment horizontal="left" vertical="center" wrapText="1"/>
    </xf>
    <xf numFmtId="3" fontId="0" fillId="0" borderId="1" xfId="0" applyNumberFormat="1" applyFill="1" applyBorder="1" applyAlignment="1">
      <alignment horizontal="center" vertical="center"/>
    </xf>
    <xf numFmtId="0" fontId="2" fillId="0" borderId="26" xfId="0" applyFont="1" applyBorder="1">
      <alignment vertical="center"/>
    </xf>
    <xf numFmtId="0" fontId="2" fillId="0" borderId="17" xfId="0" applyFont="1" applyBorder="1">
      <alignment vertical="center"/>
    </xf>
    <xf numFmtId="0" fontId="0" fillId="0" borderId="21" xfId="0" applyBorder="1">
      <alignment vertical="center"/>
    </xf>
    <xf numFmtId="3" fontId="0" fillId="0" borderId="1" xfId="0" applyNumberFormat="1" applyBorder="1">
      <alignment vertical="center"/>
    </xf>
    <xf numFmtId="181" fontId="0" fillId="0" borderId="1" xfId="0" applyNumberFormat="1" applyBorder="1">
      <alignment vertical="center"/>
    </xf>
    <xf numFmtId="0" fontId="2" fillId="0" borderId="43" xfId="0" applyFont="1" applyFill="1" applyBorder="1">
      <alignment vertical="center"/>
    </xf>
    <xf numFmtId="0" fontId="0" fillId="0" borderId="36" xfId="0" applyBorder="1">
      <alignment vertical="center"/>
    </xf>
    <xf numFmtId="0" fontId="0" fillId="0" borderId="43" xfId="0" applyBorder="1">
      <alignment vertical="center"/>
    </xf>
    <xf numFmtId="180" fontId="2" fillId="0" borderId="1" xfId="0" applyNumberFormat="1" applyFont="1" applyBorder="1">
      <alignment vertical="center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182" fontId="2" fillId="2" borderId="3" xfId="0" applyNumberFormat="1" applyFont="1" applyFill="1" applyBorder="1">
      <alignment vertical="center"/>
    </xf>
    <xf numFmtId="0" fontId="0" fillId="2" borderId="1" xfId="0" applyFill="1" applyBorder="1">
      <alignment vertical="center"/>
    </xf>
    <xf numFmtId="177" fontId="0" fillId="2" borderId="30" xfId="0" applyNumberFormat="1" applyFill="1" applyBorder="1">
      <alignment vertical="center"/>
    </xf>
    <xf numFmtId="0" fontId="2" fillId="3" borderId="1" xfId="0" applyFont="1" applyFill="1" applyBorder="1">
      <alignment vertical="center"/>
    </xf>
    <xf numFmtId="0" fontId="2" fillId="5" borderId="0" xfId="0" applyFont="1" applyFill="1">
      <alignment vertical="center"/>
    </xf>
    <xf numFmtId="0" fontId="2" fillId="5" borderId="24" xfId="0" applyFont="1" applyFill="1" applyBorder="1">
      <alignment vertical="center"/>
    </xf>
    <xf numFmtId="0" fontId="2" fillId="5" borderId="22" xfId="0" applyFont="1" applyFill="1" applyBorder="1">
      <alignment vertical="center"/>
    </xf>
    <xf numFmtId="0" fontId="2" fillId="5" borderId="34" xfId="0" applyFont="1" applyFill="1" applyBorder="1">
      <alignment vertical="center"/>
    </xf>
    <xf numFmtId="0" fontId="0" fillId="40" borderId="5" xfId="0" applyFill="1" applyBorder="1">
      <alignment vertical="center"/>
    </xf>
    <xf numFmtId="0" fontId="0" fillId="40" borderId="23" xfId="0" applyFill="1" applyBorder="1">
      <alignment vertical="center"/>
    </xf>
    <xf numFmtId="0" fontId="0" fillId="40" borderId="25" xfId="0" applyFill="1" applyBorder="1">
      <alignment vertical="center"/>
    </xf>
    <xf numFmtId="0" fontId="0" fillId="5" borderId="5" xfId="0" applyFill="1" applyBorder="1">
      <alignment vertical="center"/>
    </xf>
    <xf numFmtId="0" fontId="0" fillId="5" borderId="23" xfId="0" applyFill="1" applyBorder="1">
      <alignment vertical="center"/>
    </xf>
    <xf numFmtId="0" fontId="0" fillId="5" borderId="25" xfId="0" applyFill="1" applyBorder="1">
      <alignment vertical="center"/>
    </xf>
    <xf numFmtId="0" fontId="0" fillId="41" borderId="5" xfId="0" applyFill="1" applyBorder="1">
      <alignment vertical="center"/>
    </xf>
    <xf numFmtId="0" fontId="0" fillId="43" borderId="33" xfId="0" applyFill="1" applyBorder="1">
      <alignment vertical="center"/>
    </xf>
    <xf numFmtId="0" fontId="0" fillId="43" borderId="34" xfId="0" applyFill="1" applyBorder="1">
      <alignment vertical="center"/>
    </xf>
    <xf numFmtId="182" fontId="2" fillId="43" borderId="3" xfId="0" applyNumberFormat="1" applyFont="1" applyFill="1" applyBorder="1">
      <alignment vertical="center"/>
    </xf>
    <xf numFmtId="0" fontId="2" fillId="43" borderId="34" xfId="0" applyFont="1" applyFill="1" applyBorder="1">
      <alignment vertical="center"/>
    </xf>
    <xf numFmtId="0" fontId="0" fillId="43" borderId="38" xfId="0" applyFill="1" applyBorder="1">
      <alignment vertical="center"/>
    </xf>
    <xf numFmtId="0" fontId="0" fillId="43" borderId="37" xfId="0" applyFill="1" applyBorder="1">
      <alignment vertical="center"/>
    </xf>
    <xf numFmtId="0" fontId="0" fillId="43" borderId="1" xfId="0" applyFill="1" applyBorder="1">
      <alignment vertical="center"/>
    </xf>
    <xf numFmtId="177" fontId="2" fillId="2" borderId="2" xfId="0" applyNumberFormat="1" applyFont="1" applyFill="1" applyBorder="1" applyAlignment="1">
      <alignment horizontal="center" vertical="center" wrapText="1"/>
    </xf>
    <xf numFmtId="0" fontId="2" fillId="39" borderId="22" xfId="0" applyFont="1" applyFill="1" applyBorder="1" applyAlignment="1">
      <alignment horizontal="center" vertical="center"/>
    </xf>
    <xf numFmtId="177" fontId="2" fillId="2" borderId="1" xfId="0" applyNumberFormat="1" applyFont="1" applyFill="1" applyBorder="1">
      <alignment vertical="center"/>
    </xf>
    <xf numFmtId="177" fontId="0" fillId="40" borderId="1" xfId="0" applyNumberFormat="1" applyFill="1" applyBorder="1">
      <alignment vertical="center"/>
    </xf>
    <xf numFmtId="177" fontId="0" fillId="2" borderId="1" xfId="0" applyNumberFormat="1" applyFill="1" applyBorder="1">
      <alignment vertical="center"/>
    </xf>
    <xf numFmtId="177" fontId="0" fillId="3" borderId="1" xfId="0" applyNumberFormat="1" applyFill="1" applyBorder="1">
      <alignment vertical="center"/>
    </xf>
    <xf numFmtId="177" fontId="0" fillId="5" borderId="1" xfId="0" applyNumberFormat="1" applyFill="1" applyBorder="1">
      <alignment vertical="center"/>
    </xf>
    <xf numFmtId="182" fontId="2" fillId="5" borderId="3" xfId="0" applyNumberFormat="1" applyFont="1" applyFill="1" applyBorder="1">
      <alignment vertical="center"/>
    </xf>
    <xf numFmtId="0" fontId="2" fillId="5" borderId="29" xfId="0" applyFont="1" applyFill="1" applyBorder="1">
      <alignment vertical="center"/>
    </xf>
    <xf numFmtId="0" fontId="0" fillId="2" borderId="4" xfId="0" applyFill="1" applyBorder="1">
      <alignment vertical="center"/>
    </xf>
    <xf numFmtId="0" fontId="2" fillId="2" borderId="4" xfId="0" applyFont="1" applyFill="1" applyBorder="1">
      <alignment vertical="center"/>
    </xf>
    <xf numFmtId="0" fontId="0" fillId="2" borderId="5" xfId="0" applyFill="1" applyBorder="1">
      <alignment vertical="center"/>
    </xf>
    <xf numFmtId="0" fontId="0" fillId="43" borderId="5" xfId="0" applyFill="1" applyBorder="1">
      <alignment vertical="center"/>
    </xf>
    <xf numFmtId="0" fontId="0" fillId="43" borderId="0" xfId="0" applyFill="1">
      <alignment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4" fontId="0" fillId="0" borderId="1" xfId="0" applyNumberFormat="1" applyBorder="1">
      <alignment vertical="center"/>
    </xf>
    <xf numFmtId="0" fontId="0" fillId="40" borderId="4" xfId="0" applyFill="1" applyBorder="1">
      <alignment vertical="center"/>
    </xf>
    <xf numFmtId="0" fontId="0" fillId="3" borderId="4" xfId="0" applyFill="1" applyBorder="1">
      <alignment vertical="center"/>
    </xf>
    <xf numFmtId="0" fontId="2" fillId="5" borderId="22" xfId="0" applyFont="1" applyFill="1" applyBorder="1" applyAlignment="1">
      <alignment horizontal="center" vertical="center"/>
    </xf>
    <xf numFmtId="176" fontId="2" fillId="5" borderId="4" xfId="0" applyNumberFormat="1" applyFont="1" applyFill="1" applyBorder="1">
      <alignment vertical="center"/>
    </xf>
    <xf numFmtId="179" fontId="2" fillId="3" borderId="23" xfId="0" applyNumberFormat="1" applyFont="1" applyFill="1" applyBorder="1" applyAlignment="1">
      <alignment horizontal="center" vertical="center"/>
    </xf>
    <xf numFmtId="176" fontId="2" fillId="3" borderId="5" xfId="0" applyNumberFormat="1" applyFont="1" applyFill="1" applyBorder="1">
      <alignment vertical="center"/>
    </xf>
    <xf numFmtId="179" fontId="2" fillId="3" borderId="0" xfId="0" applyNumberFormat="1" applyFont="1" applyFill="1" applyBorder="1">
      <alignment vertical="center"/>
    </xf>
    <xf numFmtId="0" fontId="2" fillId="5" borderId="52" xfId="0" applyFont="1" applyFill="1" applyBorder="1">
      <alignment vertical="center"/>
    </xf>
    <xf numFmtId="0" fontId="2" fillId="39" borderId="1" xfId="0" applyFont="1" applyFill="1" applyBorder="1" applyAlignment="1">
      <alignment horizontal="center" vertical="center"/>
    </xf>
    <xf numFmtId="0" fontId="2" fillId="3" borderId="4" xfId="0" applyFont="1" applyFill="1" applyBorder="1">
      <alignment vertical="center"/>
    </xf>
    <xf numFmtId="0" fontId="2" fillId="39" borderId="2" xfId="0" applyFont="1" applyFill="1" applyBorder="1" applyAlignment="1">
      <alignment horizontal="center" vertical="center"/>
    </xf>
    <xf numFmtId="176" fontId="2" fillId="40" borderId="1" xfId="0" applyNumberFormat="1" applyFont="1" applyFill="1" applyBorder="1">
      <alignment vertical="center"/>
    </xf>
    <xf numFmtId="182" fontId="2" fillId="40" borderId="4" xfId="0" applyNumberFormat="1" applyFont="1" applyFill="1" applyBorder="1">
      <alignment vertical="center"/>
    </xf>
    <xf numFmtId="177" fontId="2" fillId="40" borderId="1" xfId="0" applyNumberFormat="1" applyFont="1" applyFill="1" applyBorder="1">
      <alignment vertical="center"/>
    </xf>
    <xf numFmtId="176" fontId="2" fillId="40" borderId="5" xfId="0" applyNumberFormat="1" applyFont="1" applyFill="1" applyBorder="1">
      <alignment vertical="center"/>
    </xf>
    <xf numFmtId="0" fontId="2" fillId="40" borderId="4" xfId="0" applyFont="1" applyFill="1" applyBorder="1">
      <alignment vertical="center"/>
    </xf>
    <xf numFmtId="176" fontId="2" fillId="40" borderId="4" xfId="0" applyNumberFormat="1" applyFont="1" applyFill="1" applyBorder="1">
      <alignment vertical="center"/>
    </xf>
    <xf numFmtId="0" fontId="2" fillId="40" borderId="1" xfId="0" applyFont="1" applyFill="1" applyBorder="1">
      <alignment vertical="center"/>
    </xf>
    <xf numFmtId="10" fontId="0" fillId="0" borderId="0" xfId="0" applyNumberFormat="1">
      <alignment vertical="center"/>
    </xf>
    <xf numFmtId="177" fontId="2" fillId="2" borderId="22" xfId="0" applyNumberFormat="1" applyFont="1" applyFill="1" applyBorder="1" applyAlignment="1">
      <alignment horizontal="center" vertical="center" wrapText="1"/>
    </xf>
    <xf numFmtId="177" fontId="2" fillId="2" borderId="4" xfId="0" applyNumberFormat="1" applyFont="1" applyFill="1" applyBorder="1">
      <alignment vertical="center"/>
    </xf>
    <xf numFmtId="177" fontId="0" fillId="2" borderId="4" xfId="0" applyNumberFormat="1" applyFill="1" applyBorder="1">
      <alignment vertical="center"/>
    </xf>
    <xf numFmtId="177" fontId="0" fillId="3" borderId="4" xfId="0" applyNumberFormat="1" applyFill="1" applyBorder="1">
      <alignment vertical="center"/>
    </xf>
    <xf numFmtId="177" fontId="0" fillId="40" borderId="4" xfId="0" applyNumberFormat="1" applyFill="1" applyBorder="1">
      <alignment vertical="center"/>
    </xf>
    <xf numFmtId="177" fontId="0" fillId="2" borderId="0" xfId="0" applyNumberFormat="1" applyFill="1" applyBorder="1">
      <alignment vertical="center"/>
    </xf>
    <xf numFmtId="0" fontId="24" fillId="2" borderId="23" xfId="0" applyFont="1" applyFill="1" applyBorder="1" applyAlignment="1">
      <alignment horizontal="center" vertical="center"/>
    </xf>
    <xf numFmtId="176" fontId="2" fillId="2" borderId="5" xfId="0" applyNumberFormat="1" applyFont="1" applyFill="1" applyBorder="1">
      <alignment vertical="center"/>
    </xf>
    <xf numFmtId="176" fontId="2" fillId="2" borderId="56" xfId="0" applyNumberFormat="1" applyFont="1" applyFill="1" applyBorder="1">
      <alignment vertical="center"/>
    </xf>
    <xf numFmtId="176" fontId="2" fillId="43" borderId="56" xfId="0" applyNumberFormat="1" applyFont="1" applyFill="1" applyBorder="1">
      <alignment vertical="center"/>
    </xf>
    <xf numFmtId="0" fontId="2" fillId="2" borderId="30" xfId="0" applyFont="1" applyFill="1" applyBorder="1">
      <alignment vertical="center"/>
    </xf>
    <xf numFmtId="177" fontId="2" fillId="2" borderId="1" xfId="0" applyNumberFormat="1" applyFont="1" applyFill="1" applyBorder="1" applyAlignment="1">
      <alignment horizontal="center" vertical="center" wrapText="1"/>
    </xf>
    <xf numFmtId="177" fontId="2" fillId="39" borderId="23" xfId="0" applyNumberFormat="1" applyFont="1" applyFill="1" applyBorder="1" applyAlignment="1">
      <alignment horizontal="center" vertical="center"/>
    </xf>
    <xf numFmtId="177" fontId="2" fillId="5" borderId="5" xfId="0" applyNumberFormat="1" applyFont="1" applyFill="1" applyBorder="1">
      <alignment vertical="center"/>
    </xf>
    <xf numFmtId="177" fontId="0" fillId="40" borderId="5" xfId="0" applyNumberFormat="1" applyFill="1" applyBorder="1">
      <alignment vertical="center"/>
    </xf>
    <xf numFmtId="177" fontId="0" fillId="3" borderId="5" xfId="0" applyNumberFormat="1" applyFill="1" applyBorder="1">
      <alignment vertical="center"/>
    </xf>
    <xf numFmtId="177" fontId="0" fillId="5" borderId="5" xfId="0" applyNumberFormat="1" applyFill="1" applyBorder="1">
      <alignment vertical="center"/>
    </xf>
    <xf numFmtId="177" fontId="0" fillId="43" borderId="5" xfId="0" applyNumberFormat="1" applyFill="1" applyBorder="1">
      <alignment vertical="center"/>
    </xf>
    <xf numFmtId="0" fontId="2" fillId="3" borderId="1" xfId="0" applyFont="1" applyFill="1" applyBorder="1" applyAlignment="1">
      <alignment horizontal="center" vertical="center"/>
    </xf>
    <xf numFmtId="176" fontId="0" fillId="3" borderId="1" xfId="0" applyNumberFormat="1" applyFill="1" applyBorder="1">
      <alignment vertical="center"/>
    </xf>
    <xf numFmtId="176" fontId="0" fillId="40" borderId="1" xfId="0" applyNumberFormat="1" applyFill="1" applyBorder="1">
      <alignment vertical="center"/>
    </xf>
    <xf numFmtId="0" fontId="2" fillId="41" borderId="1" xfId="0" applyFont="1" applyFill="1" applyBorder="1">
      <alignment vertical="center"/>
    </xf>
    <xf numFmtId="176" fontId="2" fillId="41" borderId="1" xfId="0" applyNumberFormat="1" applyFont="1" applyFill="1" applyBorder="1">
      <alignment vertical="center"/>
    </xf>
    <xf numFmtId="176" fontId="0" fillId="45" borderId="1" xfId="0" applyNumberFormat="1" applyFill="1" applyBorder="1">
      <alignment vertical="center"/>
    </xf>
    <xf numFmtId="177" fontId="0" fillId="45" borderId="5" xfId="0" applyNumberFormat="1" applyFill="1" applyBorder="1">
      <alignment vertical="center"/>
    </xf>
    <xf numFmtId="177" fontId="0" fillId="45" borderId="1" xfId="0" applyNumberFormat="1" applyFill="1" applyBorder="1">
      <alignment vertical="center"/>
    </xf>
    <xf numFmtId="177" fontId="0" fillId="45" borderId="4" xfId="0" applyNumberFormat="1" applyFill="1" applyBorder="1">
      <alignment vertical="center"/>
    </xf>
    <xf numFmtId="176" fontId="2" fillId="45" borderId="5" xfId="0" applyNumberFormat="1" applyFont="1" applyFill="1" applyBorder="1">
      <alignment vertical="center"/>
    </xf>
    <xf numFmtId="177" fontId="2" fillId="45" borderId="1" xfId="0" applyNumberFormat="1" applyFont="1" applyFill="1" applyBorder="1">
      <alignment vertical="center"/>
    </xf>
    <xf numFmtId="176" fontId="2" fillId="45" borderId="1" xfId="0" applyNumberFormat="1" applyFont="1" applyFill="1" applyBorder="1">
      <alignment vertical="center"/>
    </xf>
    <xf numFmtId="0" fontId="0" fillId="45" borderId="38" xfId="0" applyFill="1" applyBorder="1">
      <alignment vertical="center"/>
    </xf>
    <xf numFmtId="0" fontId="0" fillId="45" borderId="37" xfId="0" applyFill="1" applyBorder="1">
      <alignment vertical="center"/>
    </xf>
    <xf numFmtId="0" fontId="0" fillId="45" borderId="33" xfId="0" applyFill="1" applyBorder="1">
      <alignment vertical="center"/>
    </xf>
    <xf numFmtId="0" fontId="0" fillId="45" borderId="34" xfId="0" applyFill="1" applyBorder="1">
      <alignment vertical="center"/>
    </xf>
    <xf numFmtId="176" fontId="2" fillId="45" borderId="56" xfId="0" applyNumberFormat="1" applyFont="1" applyFill="1" applyBorder="1">
      <alignment vertical="center"/>
    </xf>
    <xf numFmtId="182" fontId="2" fillId="45" borderId="3" xfId="0" applyNumberFormat="1" applyFont="1" applyFill="1" applyBorder="1">
      <alignment vertical="center"/>
    </xf>
    <xf numFmtId="0" fontId="2" fillId="45" borderId="34" xfId="0" applyFont="1" applyFill="1" applyBorder="1">
      <alignment vertical="center"/>
    </xf>
    <xf numFmtId="180" fontId="0" fillId="0" borderId="0" xfId="0" applyNumberFormat="1">
      <alignment vertical="center"/>
    </xf>
    <xf numFmtId="0" fontId="0" fillId="38" borderId="1" xfId="0" applyFill="1" applyBorder="1">
      <alignment vertical="center"/>
    </xf>
    <xf numFmtId="0" fontId="0" fillId="42" borderId="1" xfId="0" applyFill="1" applyBorder="1">
      <alignment vertical="center"/>
    </xf>
    <xf numFmtId="176" fontId="0" fillId="42" borderId="1" xfId="0" applyNumberFormat="1" applyFill="1" applyBorder="1">
      <alignment vertical="center"/>
    </xf>
    <xf numFmtId="0" fontId="26" fillId="42" borderId="1" xfId="0" applyFont="1" applyFill="1" applyBorder="1">
      <alignment vertical="center"/>
    </xf>
    <xf numFmtId="176" fontId="26" fillId="42" borderId="1" xfId="0" applyNumberFormat="1" applyFont="1" applyFill="1" applyBorder="1">
      <alignment vertical="center"/>
    </xf>
    <xf numFmtId="176" fontId="0" fillId="41" borderId="1" xfId="0" applyNumberFormat="1" applyFill="1" applyBorder="1">
      <alignment vertical="center"/>
    </xf>
    <xf numFmtId="176" fontId="0" fillId="5" borderId="1" xfId="0" applyNumberFormat="1" applyFill="1" applyBorder="1">
      <alignment vertical="center"/>
    </xf>
    <xf numFmtId="176" fontId="0" fillId="2" borderId="1" xfId="0" applyNumberFormat="1" applyFill="1" applyBorder="1">
      <alignment vertical="center"/>
    </xf>
    <xf numFmtId="176" fontId="0" fillId="38" borderId="1" xfId="0" applyNumberFormat="1" applyFill="1" applyBorder="1">
      <alignment vertical="center"/>
    </xf>
    <xf numFmtId="176" fontId="0" fillId="39" borderId="1" xfId="0" applyNumberFormat="1" applyFill="1" applyBorder="1">
      <alignment vertical="center"/>
    </xf>
    <xf numFmtId="0" fontId="26" fillId="2" borderId="1" xfId="0" applyFont="1" applyFill="1" applyBorder="1">
      <alignment vertical="center"/>
    </xf>
    <xf numFmtId="176" fontId="26" fillId="2" borderId="1" xfId="0" applyNumberFormat="1" applyFont="1" applyFill="1" applyBorder="1">
      <alignment vertical="center"/>
    </xf>
    <xf numFmtId="0" fontId="0" fillId="39" borderId="1" xfId="0" applyFill="1" applyBorder="1">
      <alignment vertical="center"/>
    </xf>
    <xf numFmtId="176" fontId="0" fillId="41" borderId="21" xfId="0" applyNumberFormat="1" applyFill="1" applyBorder="1">
      <alignment vertical="center"/>
    </xf>
    <xf numFmtId="176" fontId="0" fillId="5" borderId="21" xfId="0" applyNumberFormat="1" applyFill="1" applyBorder="1">
      <alignment vertical="center"/>
    </xf>
    <xf numFmtId="176" fontId="0" fillId="2" borderId="21" xfId="0" applyNumberFormat="1" applyFill="1" applyBorder="1">
      <alignment vertical="center"/>
    </xf>
    <xf numFmtId="176" fontId="0" fillId="0" borderId="21" xfId="0" applyNumberFormat="1" applyBorder="1">
      <alignment vertical="center"/>
    </xf>
    <xf numFmtId="176" fontId="0" fillId="38" borderId="21" xfId="0" applyNumberFormat="1" applyFill="1" applyBorder="1">
      <alignment vertical="center"/>
    </xf>
    <xf numFmtId="176" fontId="0" fillId="39" borderId="21" xfId="0" applyNumberFormat="1" applyFill="1" applyBorder="1">
      <alignment vertical="center"/>
    </xf>
    <xf numFmtId="0" fontId="0" fillId="39" borderId="21" xfId="0" applyFill="1" applyBorder="1">
      <alignment vertical="center"/>
    </xf>
    <xf numFmtId="0" fontId="0" fillId="40" borderId="38" xfId="0" applyFill="1" applyBorder="1">
      <alignment vertical="center"/>
    </xf>
    <xf numFmtId="0" fontId="0" fillId="40" borderId="37" xfId="0" applyFill="1" applyBorder="1">
      <alignment vertical="center"/>
    </xf>
    <xf numFmtId="0" fontId="0" fillId="46" borderId="1" xfId="0" applyFill="1" applyBorder="1">
      <alignment vertical="center"/>
    </xf>
    <xf numFmtId="0" fontId="0" fillId="46" borderId="4" xfId="0" applyFill="1" applyBorder="1">
      <alignment vertical="center"/>
    </xf>
    <xf numFmtId="177" fontId="0" fillId="46" borderId="5" xfId="0" applyNumberFormat="1" applyFill="1" applyBorder="1">
      <alignment vertical="center"/>
    </xf>
    <xf numFmtId="177" fontId="0" fillId="46" borderId="1" xfId="0" applyNumberFormat="1" applyFill="1" applyBorder="1">
      <alignment vertical="center"/>
    </xf>
    <xf numFmtId="177" fontId="0" fillId="46" borderId="4" xfId="0" applyNumberFormat="1" applyFill="1" applyBorder="1">
      <alignment vertical="center"/>
    </xf>
    <xf numFmtId="176" fontId="2" fillId="46" borderId="56" xfId="0" applyNumberFormat="1" applyFont="1" applyFill="1" applyBorder="1">
      <alignment vertical="center"/>
    </xf>
    <xf numFmtId="182" fontId="2" fillId="46" borderId="3" xfId="0" applyNumberFormat="1" applyFont="1" applyFill="1" applyBorder="1">
      <alignment vertical="center"/>
    </xf>
    <xf numFmtId="177" fontId="2" fillId="46" borderId="1" xfId="0" applyNumberFormat="1" applyFont="1" applyFill="1" applyBorder="1">
      <alignment vertical="center"/>
    </xf>
    <xf numFmtId="176" fontId="2" fillId="46" borderId="5" xfId="0" applyNumberFormat="1" applyFont="1" applyFill="1" applyBorder="1">
      <alignment vertical="center"/>
    </xf>
    <xf numFmtId="0" fontId="2" fillId="46" borderId="4" xfId="0" applyFont="1" applyFill="1" applyBorder="1">
      <alignment vertical="center"/>
    </xf>
    <xf numFmtId="176" fontId="2" fillId="46" borderId="1" xfId="0" applyNumberFormat="1" applyFont="1" applyFill="1" applyBorder="1">
      <alignment vertical="center"/>
    </xf>
    <xf numFmtId="0" fontId="0" fillId="46" borderId="5" xfId="0" applyFill="1" applyBorder="1">
      <alignment vertical="center"/>
    </xf>
    <xf numFmtId="0" fontId="0" fillId="47" borderId="1" xfId="0" applyFill="1" applyBorder="1">
      <alignment vertical="center"/>
    </xf>
    <xf numFmtId="176" fontId="0" fillId="47" borderId="1" xfId="0" applyNumberFormat="1" applyFill="1" applyBorder="1">
      <alignment vertical="center"/>
    </xf>
    <xf numFmtId="176" fontId="0" fillId="47" borderId="21" xfId="0" applyNumberFormat="1" applyFill="1" applyBorder="1">
      <alignment vertical="center"/>
    </xf>
    <xf numFmtId="0" fontId="18" fillId="42" borderId="57" xfId="41" applyFill="1" applyBorder="1">
      <alignment vertical="center"/>
    </xf>
    <xf numFmtId="176" fontId="18" fillId="42" borderId="57" xfId="41" applyNumberFormat="1" applyFill="1" applyBorder="1">
      <alignment vertical="center"/>
    </xf>
    <xf numFmtId="0" fontId="0" fillId="42" borderId="21" xfId="0" applyFill="1" applyBorder="1">
      <alignment vertical="center"/>
    </xf>
    <xf numFmtId="176" fontId="0" fillId="42" borderId="21" xfId="0" applyNumberFormat="1" applyFill="1" applyBorder="1">
      <alignment vertical="center"/>
    </xf>
    <xf numFmtId="0" fontId="0" fillId="48" borderId="1" xfId="0" applyFill="1" applyBorder="1">
      <alignment vertical="center"/>
    </xf>
    <xf numFmtId="176" fontId="0" fillId="48" borderId="1" xfId="0" applyNumberFormat="1" applyFill="1" applyBorder="1">
      <alignment vertical="center"/>
    </xf>
    <xf numFmtId="176" fontId="0" fillId="48" borderId="21" xfId="0" applyNumberFormat="1" applyFill="1" applyBorder="1">
      <alignment vertical="center"/>
    </xf>
    <xf numFmtId="179" fontId="2" fillId="39" borderId="24" xfId="0" applyNumberFormat="1" applyFont="1" applyFill="1" applyBorder="1" applyAlignment="1">
      <alignment horizontal="center" vertical="center"/>
    </xf>
    <xf numFmtId="179" fontId="2" fillId="39" borderId="3" xfId="0" applyNumberFormat="1" applyFont="1" applyFill="1" applyBorder="1" applyAlignment="1">
      <alignment horizontal="center" vertical="center"/>
    </xf>
    <xf numFmtId="179" fontId="2" fillId="39" borderId="25" xfId="0" applyNumberFormat="1" applyFont="1" applyFill="1" applyBorder="1" applyAlignment="1">
      <alignment horizontal="center" vertical="center"/>
    </xf>
    <xf numFmtId="0" fontId="0" fillId="42" borderId="1" xfId="0" applyFill="1" applyBorder="1" applyAlignment="1">
      <alignment horizontal="left" vertical="top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39" borderId="27" xfId="0" applyFont="1" applyFill="1" applyBorder="1" applyAlignment="1">
      <alignment horizontal="center" vertical="center"/>
    </xf>
    <xf numFmtId="0" fontId="2" fillId="39" borderId="31" xfId="0" applyFont="1" applyFill="1" applyBorder="1" applyAlignment="1">
      <alignment horizontal="center" vertical="center"/>
    </xf>
    <xf numFmtId="0" fontId="2" fillId="2" borderId="53" xfId="0" applyFont="1" applyFill="1" applyBorder="1" applyAlignment="1">
      <alignment horizontal="center" vertical="center"/>
    </xf>
    <xf numFmtId="0" fontId="2" fillId="2" borderId="51" xfId="0" applyFont="1" applyFill="1" applyBorder="1" applyAlignment="1">
      <alignment horizontal="center" vertical="center"/>
    </xf>
    <xf numFmtId="0" fontId="2" fillId="2" borderId="54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top"/>
    </xf>
    <xf numFmtId="0" fontId="0" fillId="5" borderId="21" xfId="0" applyFill="1" applyBorder="1" applyAlignment="1">
      <alignment horizontal="left" vertical="top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6" fillId="44" borderId="1" xfId="0" applyFont="1" applyFill="1" applyBorder="1" applyAlignment="1">
      <alignment horizontal="left" vertical="top"/>
    </xf>
    <xf numFmtId="0" fontId="2" fillId="41" borderId="1" xfId="0" applyFont="1" applyFill="1" applyBorder="1" applyAlignment="1">
      <alignment horizontal="center" vertical="center"/>
    </xf>
    <xf numFmtId="0" fontId="0" fillId="39" borderId="1" xfId="0" applyFill="1" applyBorder="1" applyAlignment="1">
      <alignment horizontal="center" vertical="center"/>
    </xf>
    <xf numFmtId="0" fontId="0" fillId="38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3" fontId="0" fillId="0" borderId="17" xfId="0" applyNumberFormat="1" applyBorder="1" applyAlignment="1">
      <alignment horizontal="center" vertical="center"/>
    </xf>
    <xf numFmtId="3" fontId="0" fillId="0" borderId="19" xfId="0" applyNumberFormat="1" applyBorder="1" applyAlignment="1">
      <alignment horizontal="center" vertical="center"/>
    </xf>
    <xf numFmtId="3" fontId="0" fillId="0" borderId="47" xfId="0" applyNumberFormat="1" applyBorder="1" applyAlignment="1">
      <alignment horizontal="center" vertical="center"/>
    </xf>
    <xf numFmtId="3" fontId="0" fillId="0" borderId="50" xfId="0" applyNumberFormat="1" applyBorder="1" applyAlignment="1">
      <alignment horizontal="center" vertical="center"/>
    </xf>
    <xf numFmtId="3" fontId="0" fillId="0" borderId="48" xfId="0" applyNumberForma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3" fontId="0" fillId="0" borderId="41" xfId="0" applyNumberFormat="1" applyBorder="1" applyAlignment="1">
      <alignment horizontal="center" vertical="center"/>
    </xf>
    <xf numFmtId="3" fontId="0" fillId="0" borderId="20" xfId="0" applyNumberFormat="1" applyBorder="1" applyAlignment="1">
      <alignment horizontal="center" vertical="center"/>
    </xf>
    <xf numFmtId="180" fontId="0" fillId="0" borderId="17" xfId="0" applyNumberFormat="1" applyBorder="1" applyAlignment="1">
      <alignment horizontal="center" vertical="center"/>
    </xf>
    <xf numFmtId="180" fontId="0" fillId="0" borderId="19" xfId="0" applyNumberForma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 wrapText="1"/>
    </xf>
    <xf numFmtId="0" fontId="2" fillId="0" borderId="29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 wrapText="1"/>
    </xf>
    <xf numFmtId="0" fontId="2" fillId="0" borderId="42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80" fontId="0" fillId="43" borderId="4" xfId="0" applyNumberFormat="1" applyFill="1" applyBorder="1" applyAlignment="1">
      <alignment horizontal="center" vertical="center"/>
    </xf>
    <xf numFmtId="180" fontId="0" fillId="43" borderId="32" xfId="0" applyNumberFormat="1" applyFill="1" applyBorder="1" applyAlignment="1">
      <alignment horizontal="center" vertical="center"/>
    </xf>
    <xf numFmtId="180" fontId="0" fillId="43" borderId="5" xfId="0" applyNumberFormat="1" applyFill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46" xfId="0" applyFont="1" applyBorder="1" applyAlignment="1">
      <alignment horizontal="center" vertical="center"/>
    </xf>
    <xf numFmtId="0" fontId="2" fillId="0" borderId="47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18" fillId="49" borderId="57" xfId="41" applyFill="1" applyBorder="1">
      <alignment vertical="center"/>
    </xf>
    <xf numFmtId="176" fontId="18" fillId="49" borderId="57" xfId="41" applyNumberFormat="1" applyFill="1" applyBorder="1">
      <alignment vertical="center"/>
    </xf>
    <xf numFmtId="176" fontId="0" fillId="49" borderId="21" xfId="0" applyNumberFormat="1" applyFill="1" applyBorder="1">
      <alignment vertical="center"/>
    </xf>
    <xf numFmtId="176" fontId="0" fillId="49" borderId="1" xfId="0" applyNumberFormat="1" applyFill="1" applyBorder="1">
      <alignment vertical="center"/>
    </xf>
    <xf numFmtId="0" fontId="0" fillId="49" borderId="1" xfId="0" applyFill="1" applyBorder="1">
      <alignment vertical="center"/>
    </xf>
    <xf numFmtId="0" fontId="0" fillId="40" borderId="24" xfId="0" applyFill="1" applyBorder="1">
      <alignment vertical="center"/>
    </xf>
    <xf numFmtId="176" fontId="2" fillId="40" borderId="55" xfId="0" applyNumberFormat="1" applyFont="1" applyFill="1" applyBorder="1">
      <alignment vertical="center"/>
    </xf>
    <xf numFmtId="182" fontId="2" fillId="40" borderId="3" xfId="0" applyNumberFormat="1" applyFont="1" applyFill="1" applyBorder="1">
      <alignment vertical="center"/>
    </xf>
    <xf numFmtId="176" fontId="2" fillId="40" borderId="56" xfId="0" applyNumberFormat="1" applyFont="1" applyFill="1" applyBorder="1">
      <alignment vertical="center"/>
    </xf>
    <xf numFmtId="176" fontId="2" fillId="3" borderId="56" xfId="0" applyNumberFormat="1" applyFont="1" applyFill="1" applyBorder="1">
      <alignment vertical="center"/>
    </xf>
    <xf numFmtId="182" fontId="2" fillId="3" borderId="3" xfId="0" applyNumberFormat="1" applyFont="1" applyFill="1" applyBorder="1">
      <alignment vertical="center"/>
    </xf>
    <xf numFmtId="177" fontId="2" fillId="3" borderId="1" xfId="0" applyNumberFormat="1" applyFont="1" applyFill="1" applyBorder="1">
      <alignment vertical="center"/>
    </xf>
    <xf numFmtId="0" fontId="2" fillId="3" borderId="34" xfId="0" applyFont="1" applyFill="1" applyBorder="1">
      <alignment vertical="center"/>
    </xf>
    <xf numFmtId="176" fontId="2" fillId="3" borderId="1" xfId="0" applyNumberFormat="1" applyFont="1" applyFill="1" applyBorder="1">
      <alignment vertical="center"/>
    </xf>
    <xf numFmtId="0" fontId="0" fillId="3" borderId="5" xfId="0" applyFill="1" applyBorder="1">
      <alignment vertical="center"/>
    </xf>
  </cellXfs>
  <cellStyles count="43">
    <cellStyle name="20% - 강조색1" xfId="18" builtinId="30" customBuiltin="1"/>
    <cellStyle name="20% - 강조색2" xfId="21" builtinId="34" customBuiltin="1"/>
    <cellStyle name="20% - 강조색3" xfId="24" builtinId="38" customBuiltin="1"/>
    <cellStyle name="20% - 강조색4" xfId="27" builtinId="42" customBuiltin="1"/>
    <cellStyle name="20% - 강조색5" xfId="30" builtinId="46" customBuiltin="1"/>
    <cellStyle name="20% - 강조색6" xfId="33" builtinId="50" customBuiltin="1"/>
    <cellStyle name="40% - 강조색1" xfId="19" builtinId="31" customBuiltin="1"/>
    <cellStyle name="40% - 강조색2" xfId="22" builtinId="35" customBuiltin="1"/>
    <cellStyle name="40% - 강조색3" xfId="25" builtinId="39" customBuiltin="1"/>
    <cellStyle name="40% - 강조색4" xfId="28" builtinId="43" customBuiltin="1"/>
    <cellStyle name="40% - 강조색5" xfId="31" builtinId="47" customBuiltin="1"/>
    <cellStyle name="40% - 강조색6" xfId="34" builtinId="51" customBuiltin="1"/>
    <cellStyle name="60% - 강조색1 2" xfId="37" xr:uid="{00000000-0005-0000-0000-000030000000}"/>
    <cellStyle name="60% - 강조색2 2" xfId="38" xr:uid="{00000000-0005-0000-0000-000031000000}"/>
    <cellStyle name="60% - 강조색3 2" xfId="39" xr:uid="{00000000-0005-0000-0000-000032000000}"/>
    <cellStyle name="60% - 강조색4 2" xfId="40" xr:uid="{00000000-0005-0000-0000-000033000000}"/>
    <cellStyle name="60% - 강조색5 2" xfId="41" xr:uid="{00000000-0005-0000-0000-000034000000}"/>
    <cellStyle name="60% - 강조색6 2" xfId="42" xr:uid="{00000000-0005-0000-0000-000035000000}"/>
    <cellStyle name="강조색1" xfId="17" builtinId="29" customBuiltin="1"/>
    <cellStyle name="강조색2" xfId="20" builtinId="33" customBuiltin="1"/>
    <cellStyle name="강조색3" xfId="23" builtinId="37" customBuiltin="1"/>
    <cellStyle name="강조색4" xfId="26" builtinId="41" customBuiltin="1"/>
    <cellStyle name="강조색5" xfId="29" builtinId="45" customBuiltin="1"/>
    <cellStyle name="강조색6" xfId="32" builtinId="49" customBuiltin="1"/>
    <cellStyle name="경고문" xfId="13" builtinId="11" customBuiltin="1"/>
    <cellStyle name="계산" xfId="10" builtinId="22" customBuiltin="1"/>
    <cellStyle name="나쁨" xfId="1" builtinId="27" customBuiltin="1"/>
    <cellStyle name="메모" xfId="14" builtinId="10" customBuiltin="1"/>
    <cellStyle name="보통 2" xfId="36" xr:uid="{00000000-0005-0000-0000-000036000000}"/>
    <cellStyle name="설명 텍스트" xfId="15" builtinId="53" customBuiltin="1"/>
    <cellStyle name="셀 확인" xfId="12" builtinId="23" customBuiltin="1"/>
    <cellStyle name="연결된 셀" xfId="11" builtinId="24" customBuiltin="1"/>
    <cellStyle name="요약" xfId="16" builtinId="25" customBuiltin="1"/>
    <cellStyle name="입력" xfId="8" builtinId="20" customBuiltin="1"/>
    <cellStyle name="제목" xfId="2" builtinId="15" customBuiltin="1"/>
    <cellStyle name="제목 1" xfId="3" builtinId="16" customBuiltin="1"/>
    <cellStyle name="제목 2" xfId="4" builtinId="17" customBuiltin="1"/>
    <cellStyle name="제목 3" xfId="5" builtinId="18" customBuiltin="1"/>
    <cellStyle name="제목 4" xfId="6" builtinId="19" customBuiltin="1"/>
    <cellStyle name="좋음" xfId="7" builtinId="26" customBuiltin="1"/>
    <cellStyle name="출력" xfId="9" builtinId="21" customBuiltin="1"/>
    <cellStyle name="표준" xfId="0" builtinId="0"/>
    <cellStyle name="하이퍼링크" xfId="35" builtinId="8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.png"/><Relationship Id="rId3" Type="http://schemas.openxmlformats.org/officeDocument/2006/relationships/image" Target="../media/image7.png"/><Relationship Id="rId7" Type="http://schemas.openxmlformats.org/officeDocument/2006/relationships/image" Target="../media/image11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6" Type="http://schemas.openxmlformats.org/officeDocument/2006/relationships/image" Target="../media/image10.pn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1059180</xdr:colOff>
      <xdr:row>67</xdr:row>
      <xdr:rowOff>200025</xdr:rowOff>
    </xdr:from>
    <xdr:to>
      <xdr:col>13</xdr:col>
      <xdr:colOff>576164</xdr:colOff>
      <xdr:row>100</xdr:row>
      <xdr:rowOff>33441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CA13B175-B5F4-474C-9F46-35D090D70E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986260" y="14281785"/>
          <a:ext cx="8440004" cy="6874296"/>
        </a:xfrm>
        <a:prstGeom prst="rect">
          <a:avLst/>
        </a:prstGeom>
      </xdr:spPr>
    </xdr:pic>
    <xdr:clientData/>
  </xdr:twoCellAnchor>
  <xdr:twoCellAnchor editAs="oneCell">
    <xdr:from>
      <xdr:col>3</xdr:col>
      <xdr:colOff>363855</xdr:colOff>
      <xdr:row>70</xdr:row>
      <xdr:rowOff>11430</xdr:rowOff>
    </xdr:from>
    <xdr:to>
      <xdr:col>7</xdr:col>
      <xdr:colOff>917222</xdr:colOff>
      <xdr:row>99</xdr:row>
      <xdr:rowOff>193512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816211A1-8FBA-4ECA-A80E-5DB04A47E9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922395" y="14733270"/>
          <a:ext cx="7921907" cy="6377142"/>
        </a:xfrm>
        <a:prstGeom prst="rect">
          <a:avLst/>
        </a:prstGeom>
      </xdr:spPr>
    </xdr:pic>
    <xdr:clientData/>
  </xdr:twoCellAnchor>
  <xdr:twoCellAnchor editAs="oneCell">
    <xdr:from>
      <xdr:col>3</xdr:col>
      <xdr:colOff>369570</xdr:colOff>
      <xdr:row>100</xdr:row>
      <xdr:rowOff>49530</xdr:rowOff>
    </xdr:from>
    <xdr:to>
      <xdr:col>7</xdr:col>
      <xdr:colOff>1063887</xdr:colOff>
      <xdr:row>115</xdr:row>
      <xdr:rowOff>41511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A08B4A74-4621-4A3D-AEAB-DA76867F69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928110" y="21172170"/>
          <a:ext cx="8062857" cy="3192381"/>
        </a:xfrm>
        <a:prstGeom prst="rect">
          <a:avLst/>
        </a:prstGeom>
      </xdr:spPr>
    </xdr:pic>
    <xdr:clientData/>
  </xdr:twoCellAnchor>
  <xdr:twoCellAnchor editAs="oneCell">
    <xdr:from>
      <xdr:col>1</xdr:col>
      <xdr:colOff>411480</xdr:colOff>
      <xdr:row>116</xdr:row>
      <xdr:rowOff>198120</xdr:rowOff>
    </xdr:from>
    <xdr:to>
      <xdr:col>5</xdr:col>
      <xdr:colOff>1444896</xdr:colOff>
      <xdr:row>144</xdr:row>
      <xdr:rowOff>117373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A0CD1C9E-B75F-4613-99E7-D662F27944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97280" y="24932640"/>
          <a:ext cx="7994286" cy="589904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304800</xdr:colOff>
      <xdr:row>26</xdr:row>
      <xdr:rowOff>15240</xdr:rowOff>
    </xdr:from>
    <xdr:to>
      <xdr:col>10</xdr:col>
      <xdr:colOff>35478</xdr:colOff>
      <xdr:row>57</xdr:row>
      <xdr:rowOff>60128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F2A66A54-97B2-4468-B755-1B9B777A68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66560" y="5570220"/>
          <a:ext cx="5735238" cy="66552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40</xdr:row>
      <xdr:rowOff>7620</xdr:rowOff>
    </xdr:from>
    <xdr:to>
      <xdr:col>2</xdr:col>
      <xdr:colOff>2422384</xdr:colOff>
      <xdr:row>55</xdr:row>
      <xdr:rowOff>37696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5CF22F5A-1573-4D96-AC07-C09BC0287B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8549640"/>
          <a:ext cx="6213334" cy="323047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59</xdr:row>
      <xdr:rowOff>0</xdr:rowOff>
    </xdr:from>
    <xdr:to>
      <xdr:col>2</xdr:col>
      <xdr:colOff>1885240</xdr:colOff>
      <xdr:row>78</xdr:row>
      <xdr:rowOff>163303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BA21E3FC-BF72-43B6-BF3F-09337CEFF1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2595860"/>
          <a:ext cx="5676190" cy="4219048"/>
        </a:xfrm>
        <a:prstGeom prst="rect">
          <a:avLst/>
        </a:prstGeom>
      </xdr:spPr>
    </xdr:pic>
    <xdr:clientData/>
  </xdr:twoCellAnchor>
  <xdr:twoCellAnchor editAs="oneCell">
    <xdr:from>
      <xdr:col>2</xdr:col>
      <xdr:colOff>2110740</xdr:colOff>
      <xdr:row>58</xdr:row>
      <xdr:rowOff>175260</xdr:rowOff>
    </xdr:from>
    <xdr:to>
      <xdr:col>8</xdr:col>
      <xdr:colOff>250780</xdr:colOff>
      <xdr:row>73</xdr:row>
      <xdr:rowOff>41527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7614FA4B-4023-4AEF-8A90-ADFD83D9F7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905500" y="12557760"/>
          <a:ext cx="5436190" cy="3066667"/>
        </a:xfrm>
        <a:prstGeom prst="rect">
          <a:avLst/>
        </a:prstGeom>
      </xdr:spPr>
    </xdr:pic>
    <xdr:clientData/>
  </xdr:twoCellAnchor>
  <xdr:twoCellAnchor editAs="oneCell">
    <xdr:from>
      <xdr:col>2</xdr:col>
      <xdr:colOff>2026920</xdr:colOff>
      <xdr:row>73</xdr:row>
      <xdr:rowOff>190500</xdr:rowOff>
    </xdr:from>
    <xdr:to>
      <xdr:col>6</xdr:col>
      <xdr:colOff>117608</xdr:colOff>
      <xdr:row>84</xdr:row>
      <xdr:rowOff>18779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419EE76E-FD8D-41E7-A5D7-EE9734B871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821680" y="15773400"/>
          <a:ext cx="4020953" cy="2171429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79</xdr:row>
      <xdr:rowOff>152400</xdr:rowOff>
    </xdr:from>
    <xdr:to>
      <xdr:col>2</xdr:col>
      <xdr:colOff>1938583</xdr:colOff>
      <xdr:row>91</xdr:row>
      <xdr:rowOff>41604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B2884AB0-7344-41B1-93BF-C458CC10C1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6200" y="17015460"/>
          <a:ext cx="5657143" cy="2449524"/>
        </a:xfrm>
        <a:prstGeom prst="rect">
          <a:avLst/>
        </a:prstGeom>
      </xdr:spPr>
    </xdr:pic>
    <xdr:clientData/>
  </xdr:twoCellAnchor>
  <xdr:twoCellAnchor editAs="oneCell">
    <xdr:from>
      <xdr:col>2</xdr:col>
      <xdr:colOff>2065020</xdr:colOff>
      <xdr:row>84</xdr:row>
      <xdr:rowOff>198120</xdr:rowOff>
    </xdr:from>
    <xdr:to>
      <xdr:col>8</xdr:col>
      <xdr:colOff>300298</xdr:colOff>
      <xdr:row>115</xdr:row>
      <xdr:rowOff>183960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E79C339F-AC53-4691-A819-94EF55935B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859780" y="18127980"/>
          <a:ext cx="5535238" cy="6598095"/>
        </a:xfrm>
        <a:prstGeom prst="rect">
          <a:avLst/>
        </a:prstGeom>
      </xdr:spPr>
    </xdr:pic>
    <xdr:clientData/>
  </xdr:twoCellAnchor>
  <xdr:twoCellAnchor editAs="oneCell">
    <xdr:from>
      <xdr:col>0</xdr:col>
      <xdr:colOff>788670</xdr:colOff>
      <xdr:row>117</xdr:row>
      <xdr:rowOff>5715</xdr:rowOff>
    </xdr:from>
    <xdr:to>
      <xdr:col>5</xdr:col>
      <xdr:colOff>564684</xdr:colOff>
      <xdr:row>147</xdr:row>
      <xdr:rowOff>41106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5585AAD9-BFD9-4352-8F95-EB2A5653D2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88670" y="24976455"/>
          <a:ext cx="8813334" cy="643619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kisrating.com/ratingsStatistics/statics_spread.do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houstat.hf.go.kr/research/portal/theme/indexStatPage.do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EAC06-64D1-4C19-A492-4A1709E48BF9}">
  <dimension ref="A1:T255"/>
  <sheetViews>
    <sheetView topLeftCell="H115" workbookViewId="0">
      <selection activeCell="H135" sqref="A135:XFD135"/>
    </sheetView>
  </sheetViews>
  <sheetFormatPr defaultRowHeight="16.5" x14ac:dyDescent="0.3"/>
  <cols>
    <col min="1" max="1" width="10" bestFit="1" customWidth="1"/>
    <col min="2" max="2" width="5.625" bestFit="1" customWidth="1"/>
    <col min="3" max="3" width="3.625" bestFit="1" customWidth="1"/>
    <col min="4" max="4" width="14.125" style="40" customWidth="1"/>
    <col min="5" max="5" width="12.5" style="19" bestFit="1" customWidth="1"/>
    <col min="6" max="6" width="11.25" style="90" customWidth="1"/>
    <col min="7" max="7" width="14.25" style="151" customWidth="1"/>
    <col min="8" max="8" width="12.5" style="114" bestFit="1" customWidth="1"/>
    <col min="9" max="9" width="13.625" style="114" bestFit="1" customWidth="1"/>
    <col min="10" max="10" width="14.25" style="114" customWidth="1"/>
    <col min="11" max="11" width="14.875" style="156" bestFit="1" customWidth="1"/>
    <col min="12" max="12" width="11.25" style="118" bestFit="1" customWidth="1"/>
    <col min="13" max="13" width="14.25" style="134" bestFit="1" customWidth="1"/>
    <col min="14" max="14" width="16.625" style="133" bestFit="1" customWidth="1"/>
    <col min="15" max="15" width="9.125" style="92" bestFit="1" customWidth="1"/>
    <col min="16" max="16" width="14.25" style="134" bestFit="1" customWidth="1"/>
    <col min="17" max="17" width="16.625" style="167" bestFit="1" customWidth="1"/>
    <col min="18" max="18" width="12.5" style="1" bestFit="1" customWidth="1"/>
    <col min="19" max="19" width="15.125" style="1" bestFit="1" customWidth="1"/>
  </cols>
  <sheetData>
    <row r="1" spans="1:20" x14ac:dyDescent="0.3">
      <c r="A1" s="232"/>
      <c r="B1" s="232"/>
      <c r="C1" s="233"/>
      <c r="D1" s="234" t="s">
        <v>84</v>
      </c>
      <c r="E1" s="235"/>
      <c r="F1" s="235"/>
      <c r="G1" s="235"/>
      <c r="H1" s="239" t="s">
        <v>178</v>
      </c>
      <c r="I1" s="239"/>
      <c r="J1" s="236" t="s">
        <v>168</v>
      </c>
      <c r="K1" s="237"/>
      <c r="L1" s="238"/>
      <c r="M1" s="228" t="s">
        <v>169</v>
      </c>
      <c r="N1" s="229"/>
      <c r="O1" s="229"/>
      <c r="P1" s="230"/>
      <c r="Q1" s="245" t="s">
        <v>181</v>
      </c>
      <c r="R1" s="242" t="s">
        <v>182</v>
      </c>
      <c r="S1" s="243" t="s">
        <v>183</v>
      </c>
    </row>
    <row r="2" spans="1:20" ht="33" x14ac:dyDescent="0.3">
      <c r="A2" s="232"/>
      <c r="B2" s="232"/>
      <c r="C2" s="233"/>
      <c r="D2" s="164" t="s">
        <v>165</v>
      </c>
      <c r="E2" s="158" t="s">
        <v>164</v>
      </c>
      <c r="F2" s="110" t="s">
        <v>170</v>
      </c>
      <c r="G2" s="146" t="s">
        <v>171</v>
      </c>
      <c r="H2" s="157" t="s">
        <v>179</v>
      </c>
      <c r="I2" s="157" t="s">
        <v>180</v>
      </c>
      <c r="J2" s="157" t="s">
        <v>177</v>
      </c>
      <c r="K2" s="152" t="s">
        <v>85</v>
      </c>
      <c r="L2" s="129" t="s">
        <v>11</v>
      </c>
      <c r="M2" s="135" t="s">
        <v>174</v>
      </c>
      <c r="N2" s="131" t="s">
        <v>86</v>
      </c>
      <c r="O2" s="111" t="s">
        <v>11</v>
      </c>
      <c r="P2" s="137" t="s">
        <v>175</v>
      </c>
      <c r="Q2" s="245"/>
      <c r="R2" s="242"/>
      <c r="S2" s="243"/>
    </row>
    <row r="3" spans="1:20" s="17" customFormat="1" x14ac:dyDescent="0.3">
      <c r="A3" s="24" t="s">
        <v>12</v>
      </c>
      <c r="B3" s="24"/>
      <c r="C3" s="25"/>
      <c r="D3" s="91">
        <v>0</v>
      </c>
      <c r="E3" s="159"/>
      <c r="F3" s="112"/>
      <c r="G3" s="147"/>
      <c r="H3" s="112"/>
      <c r="I3" s="112"/>
      <c r="J3" s="112"/>
      <c r="K3" s="153">
        <v>800000</v>
      </c>
      <c r="L3" s="130"/>
      <c r="M3" s="39">
        <v>0</v>
      </c>
      <c r="N3" s="132">
        <v>0</v>
      </c>
      <c r="O3" s="25"/>
      <c r="P3" s="39">
        <v>0</v>
      </c>
      <c r="Q3" s="167"/>
      <c r="R3" s="18"/>
      <c r="S3" s="18"/>
    </row>
    <row r="4" spans="1:20" s="22" customFormat="1" hidden="1" x14ac:dyDescent="0.3">
      <c r="A4" s="22">
        <v>1</v>
      </c>
      <c r="B4" s="231">
        <v>2022</v>
      </c>
      <c r="C4" s="127">
        <v>1</v>
      </c>
      <c r="D4" s="165">
        <v>2500000</v>
      </c>
      <c r="E4" s="160">
        <v>0</v>
      </c>
      <c r="F4" s="114"/>
      <c r="G4" s="148">
        <v>400000</v>
      </c>
      <c r="H4" s="114"/>
      <c r="I4" s="114"/>
      <c r="J4" s="114"/>
      <c r="K4" s="153">
        <f t="shared" ref="K4:K15" si="0" xml:space="preserve"> (K3 + G4) + ((K3 + G4) * O4 )</f>
        <v>1212000</v>
      </c>
      <c r="L4" s="130"/>
      <c r="M4" s="39"/>
      <c r="N4" s="132">
        <v>0</v>
      </c>
      <c r="O4" s="25">
        <v>0.01</v>
      </c>
      <c r="P4" s="24"/>
      <c r="Q4" s="167"/>
      <c r="T4" s="96"/>
    </row>
    <row r="5" spans="1:20" s="22" customFormat="1" hidden="1" x14ac:dyDescent="0.3">
      <c r="B5" s="231"/>
      <c r="C5" s="127">
        <v>2</v>
      </c>
      <c r="D5" s="165">
        <v>2500000</v>
      </c>
      <c r="E5" s="160">
        <v>0</v>
      </c>
      <c r="F5" s="114"/>
      <c r="G5" s="148">
        <v>400000</v>
      </c>
      <c r="H5" s="114"/>
      <c r="I5" s="114"/>
      <c r="J5" s="114"/>
      <c r="K5" s="153">
        <f t="shared" si="0"/>
        <v>1628120</v>
      </c>
      <c r="L5" s="130"/>
      <c r="M5" s="39"/>
      <c r="N5" s="132">
        <v>0</v>
      </c>
      <c r="O5" s="25">
        <v>0.01</v>
      </c>
      <c r="P5" s="24"/>
      <c r="Q5" s="167"/>
      <c r="T5" s="96"/>
    </row>
    <row r="6" spans="1:20" s="22" customFormat="1" hidden="1" x14ac:dyDescent="0.3">
      <c r="B6" s="231"/>
      <c r="C6" s="127">
        <v>3</v>
      </c>
      <c r="D6" s="165">
        <v>2500000</v>
      </c>
      <c r="E6" s="160">
        <v>0</v>
      </c>
      <c r="F6" s="114"/>
      <c r="G6" s="148">
        <v>400000</v>
      </c>
      <c r="H6" s="114"/>
      <c r="I6" s="114"/>
      <c r="J6" s="114"/>
      <c r="K6" s="153">
        <f t="shared" si="0"/>
        <v>2048401.2</v>
      </c>
      <c r="L6" s="130"/>
      <c r="M6" s="39"/>
      <c r="N6" s="132">
        <v>0</v>
      </c>
      <c r="O6" s="25">
        <v>0.01</v>
      </c>
      <c r="P6" s="24"/>
      <c r="Q6" s="167"/>
      <c r="T6" s="96"/>
    </row>
    <row r="7" spans="1:20" s="22" customFormat="1" hidden="1" x14ac:dyDescent="0.3">
      <c r="B7" s="231"/>
      <c r="C7" s="127">
        <v>4</v>
      </c>
      <c r="D7" s="165">
        <v>2500000</v>
      </c>
      <c r="E7" s="160">
        <v>0</v>
      </c>
      <c r="F7" s="114"/>
      <c r="G7" s="148">
        <v>400000</v>
      </c>
      <c r="H7" s="114"/>
      <c r="I7" s="114"/>
      <c r="J7" s="114"/>
      <c r="K7" s="153">
        <f t="shared" si="0"/>
        <v>2472885.2120000003</v>
      </c>
      <c r="L7" s="130"/>
      <c r="M7" s="39"/>
      <c r="N7" s="132">
        <v>0</v>
      </c>
      <c r="O7" s="25">
        <v>0.01</v>
      </c>
      <c r="P7" s="24"/>
      <c r="Q7" s="167"/>
      <c r="T7" s="96"/>
    </row>
    <row r="8" spans="1:20" s="22" customFormat="1" hidden="1" x14ac:dyDescent="0.3">
      <c r="B8" s="231"/>
      <c r="C8" s="127">
        <v>5</v>
      </c>
      <c r="D8" s="165">
        <v>2500000</v>
      </c>
      <c r="E8" s="160">
        <v>1000000</v>
      </c>
      <c r="F8" s="114"/>
      <c r="G8" s="148">
        <v>400000</v>
      </c>
      <c r="H8" s="114"/>
      <c r="I8" s="114"/>
      <c r="J8" s="114"/>
      <c r="K8" s="153">
        <f t="shared" si="0"/>
        <v>2901614.0641200002</v>
      </c>
      <c r="L8" s="130"/>
      <c r="M8" s="39"/>
      <c r="N8" s="132">
        <v>0</v>
      </c>
      <c r="O8" s="25">
        <v>0.01</v>
      </c>
      <c r="P8" s="24"/>
      <c r="Q8" s="167"/>
      <c r="T8" s="96"/>
    </row>
    <row r="9" spans="1:20" s="22" customFormat="1" hidden="1" x14ac:dyDescent="0.3">
      <c r="B9" s="231"/>
      <c r="C9" s="127">
        <v>6</v>
      </c>
      <c r="D9" s="165">
        <v>2500000</v>
      </c>
      <c r="E9" s="160">
        <v>0</v>
      </c>
      <c r="F9" s="114"/>
      <c r="G9" s="148">
        <v>400000</v>
      </c>
      <c r="H9" s="114"/>
      <c r="I9" s="114"/>
      <c r="J9" s="114"/>
      <c r="K9" s="153">
        <f t="shared" si="0"/>
        <v>3334630.2047612001</v>
      </c>
      <c r="L9" s="130"/>
      <c r="M9" s="39"/>
      <c r="N9" s="132">
        <v>0</v>
      </c>
      <c r="O9" s="25">
        <v>0.01</v>
      </c>
      <c r="P9" s="24"/>
      <c r="Q9" s="167"/>
      <c r="T9" s="96"/>
    </row>
    <row r="10" spans="1:20" s="22" customFormat="1" hidden="1" x14ac:dyDescent="0.3">
      <c r="B10" s="231"/>
      <c r="C10" s="127">
        <v>7</v>
      </c>
      <c r="D10" s="165">
        <v>2500000</v>
      </c>
      <c r="E10" s="160">
        <v>600000</v>
      </c>
      <c r="F10" s="114"/>
      <c r="G10" s="148">
        <v>400000</v>
      </c>
      <c r="H10" s="114"/>
      <c r="I10" s="114"/>
      <c r="J10" s="114"/>
      <c r="K10" s="153">
        <f t="shared" si="0"/>
        <v>3771976.5068088123</v>
      </c>
      <c r="L10" s="130"/>
      <c r="M10" s="39"/>
      <c r="N10" s="132">
        <v>0</v>
      </c>
      <c r="O10" s="25">
        <v>0.01</v>
      </c>
      <c r="P10" s="24"/>
      <c r="Q10" s="167"/>
      <c r="T10" s="96"/>
    </row>
    <row r="11" spans="1:20" s="22" customFormat="1" hidden="1" x14ac:dyDescent="0.3">
      <c r="B11" s="231"/>
      <c r="C11" s="127">
        <v>8</v>
      </c>
      <c r="D11" s="165">
        <v>2500000</v>
      </c>
      <c r="E11" s="160">
        <v>5056544</v>
      </c>
      <c r="F11" s="114"/>
      <c r="G11" s="148">
        <v>400000</v>
      </c>
      <c r="H11" s="114"/>
      <c r="I11" s="114"/>
      <c r="J11" s="114"/>
      <c r="K11" s="153">
        <f t="shared" si="0"/>
        <v>4213696.2718769005</v>
      </c>
      <c r="L11" s="130"/>
      <c r="M11" s="39"/>
      <c r="N11" s="132">
        <v>0</v>
      </c>
      <c r="O11" s="25">
        <v>0.01</v>
      </c>
      <c r="P11" s="24"/>
      <c r="Q11" s="167"/>
      <c r="T11" s="96"/>
    </row>
    <row r="12" spans="1:20" s="22" customFormat="1" hidden="1" x14ac:dyDescent="0.3">
      <c r="B12" s="231"/>
      <c r="C12" s="127">
        <v>9</v>
      </c>
      <c r="D12" s="165">
        <v>1800000</v>
      </c>
      <c r="E12" s="160">
        <v>1600000</v>
      </c>
      <c r="F12" s="114"/>
      <c r="G12" s="148">
        <v>400000</v>
      </c>
      <c r="H12" s="114"/>
      <c r="I12" s="114"/>
      <c r="J12" s="114"/>
      <c r="K12" s="153">
        <f t="shared" si="0"/>
        <v>4696742.8047706848</v>
      </c>
      <c r="L12" s="130"/>
      <c r="M12" s="39"/>
      <c r="N12" s="132">
        <v>0</v>
      </c>
      <c r="O12" s="25">
        <v>1.7999999999999999E-2</v>
      </c>
      <c r="P12" s="24"/>
      <c r="Q12" s="167"/>
      <c r="T12" s="96"/>
    </row>
    <row r="13" spans="1:20" s="22" customFormat="1" hidden="1" x14ac:dyDescent="0.3">
      <c r="B13" s="231"/>
      <c r="C13" s="127">
        <v>10</v>
      </c>
      <c r="D13" s="165">
        <v>4500000</v>
      </c>
      <c r="E13" s="160">
        <v>3700000</v>
      </c>
      <c r="F13" s="114"/>
      <c r="G13" s="148">
        <v>400000</v>
      </c>
      <c r="H13" s="114"/>
      <c r="I13" s="114"/>
      <c r="J13" s="114"/>
      <c r="K13" s="153">
        <f t="shared" si="0"/>
        <v>4638035.9523413228</v>
      </c>
      <c r="L13" s="130"/>
      <c r="M13" s="39"/>
      <c r="N13" s="132">
        <v>0</v>
      </c>
      <c r="O13" s="25">
        <v>-0.09</v>
      </c>
      <c r="P13" s="24"/>
      <c r="Q13" s="167"/>
      <c r="T13" s="96"/>
    </row>
    <row r="14" spans="1:20" s="23" customFormat="1" ht="15.75" hidden="1" customHeight="1" thickBot="1" x14ac:dyDescent="0.3">
      <c r="A14" s="22"/>
      <c r="B14" s="231"/>
      <c r="C14" s="127">
        <v>11</v>
      </c>
      <c r="D14" s="165">
        <v>3500000</v>
      </c>
      <c r="E14" s="160">
        <v>0</v>
      </c>
      <c r="F14" s="114"/>
      <c r="G14" s="148">
        <v>400000</v>
      </c>
      <c r="H14" s="114"/>
      <c r="I14" s="114"/>
      <c r="J14" s="114"/>
      <c r="K14" s="153">
        <f t="shared" si="0"/>
        <v>5128720.5994834667</v>
      </c>
      <c r="L14" s="130"/>
      <c r="M14" s="39"/>
      <c r="N14" s="132">
        <v>0</v>
      </c>
      <c r="O14" s="25">
        <v>1.7999999999999999E-2</v>
      </c>
      <c r="P14" s="24"/>
      <c r="Q14" s="167"/>
      <c r="R14" s="22"/>
      <c r="S14" s="22"/>
      <c r="T14" s="97"/>
    </row>
    <row r="15" spans="1:20" s="21" customFormat="1" ht="17.25" hidden="1" thickBot="1" x14ac:dyDescent="0.35">
      <c r="A15" s="40"/>
      <c r="B15" s="231"/>
      <c r="C15" s="128">
        <v>12</v>
      </c>
      <c r="D15" s="165">
        <v>2500000</v>
      </c>
      <c r="E15" s="161">
        <v>1000000</v>
      </c>
      <c r="F15" s="115"/>
      <c r="G15" s="149">
        <v>400000</v>
      </c>
      <c r="H15" s="115"/>
      <c r="I15" s="115"/>
      <c r="J15" s="115"/>
      <c r="K15" s="132">
        <f t="shared" si="0"/>
        <v>5241227.1283103265</v>
      </c>
      <c r="L15" s="130"/>
      <c r="M15" s="39"/>
      <c r="N15" s="132">
        <v>0</v>
      </c>
      <c r="O15" s="136">
        <v>-5.1999999999999998E-2</v>
      </c>
      <c r="P15" s="91"/>
      <c r="Q15" s="167"/>
      <c r="R15" s="40"/>
      <c r="S15" s="40"/>
      <c r="T15" s="38"/>
    </row>
    <row r="16" spans="1:20" s="35" customFormat="1" x14ac:dyDescent="0.3">
      <c r="A16" s="22">
        <v>2</v>
      </c>
      <c r="B16" s="240">
        <v>2023</v>
      </c>
      <c r="C16" s="127">
        <v>1</v>
      </c>
      <c r="D16" s="166">
        <v>2500000</v>
      </c>
      <c r="E16" s="160">
        <v>0</v>
      </c>
      <c r="F16" s="113"/>
      <c r="G16" s="150">
        <v>400000</v>
      </c>
      <c r="H16" s="113"/>
      <c r="I16" s="113"/>
      <c r="J16" s="113"/>
      <c r="K16" s="141">
        <f xml:space="preserve"> (K15 + 400000) + ((K15 + 400000) * O16 )</f>
        <v>5906364.8033409119</v>
      </c>
      <c r="L16" s="143"/>
      <c r="M16" s="140">
        <v>0</v>
      </c>
      <c r="N16" s="141">
        <v>0</v>
      </c>
      <c r="O16" s="142">
        <v>4.7E-2</v>
      </c>
      <c r="P16" s="144"/>
      <c r="Q16" s="144"/>
      <c r="R16" s="22"/>
      <c r="S16" s="22"/>
      <c r="T16" s="98"/>
    </row>
    <row r="17" spans="1:20" s="22" customFormat="1" x14ac:dyDescent="0.3">
      <c r="B17" s="240"/>
      <c r="C17" s="127">
        <v>2</v>
      </c>
      <c r="D17" s="166">
        <v>2500000</v>
      </c>
      <c r="E17" s="160">
        <v>0</v>
      </c>
      <c r="F17" s="113"/>
      <c r="G17" s="150">
        <v>400000</v>
      </c>
      <c r="H17" s="113"/>
      <c r="I17" s="113"/>
      <c r="J17" s="113"/>
      <c r="K17" s="141">
        <f xml:space="preserve"> (K16 + 400000) + ((K16 + 400000) * O17 )</f>
        <v>6325283.8977509346</v>
      </c>
      <c r="L17" s="143"/>
      <c r="M17" s="140">
        <v>0</v>
      </c>
      <c r="N17" s="141">
        <v>0</v>
      </c>
      <c r="O17" s="142">
        <v>3.0000000000000001E-3</v>
      </c>
      <c r="P17" s="144"/>
      <c r="Q17" s="144"/>
      <c r="T17" s="96"/>
    </row>
    <row r="18" spans="1:20" s="22" customFormat="1" x14ac:dyDescent="0.3">
      <c r="B18" s="240"/>
      <c r="C18" s="127">
        <v>3</v>
      </c>
      <c r="D18" s="166">
        <v>2500000</v>
      </c>
      <c r="E18" s="160">
        <v>0</v>
      </c>
      <c r="F18" s="113"/>
      <c r="G18" s="150">
        <v>400000</v>
      </c>
      <c r="H18" s="113"/>
      <c r="I18" s="113"/>
      <c r="J18" s="113"/>
      <c r="K18" s="141">
        <f xml:space="preserve"> (K17 + 400000) + ((K17 + 400000) * O18 )</f>
        <v>6557151.8003071612</v>
      </c>
      <c r="L18" s="143"/>
      <c r="M18" s="140">
        <v>0</v>
      </c>
      <c r="N18" s="141">
        <v>7000000</v>
      </c>
      <c r="O18" s="142">
        <v>-2.5000000000000001E-2</v>
      </c>
      <c r="P18" s="144"/>
      <c r="Q18" s="144"/>
      <c r="T18" s="96"/>
    </row>
    <row r="19" spans="1:20" s="22" customFormat="1" x14ac:dyDescent="0.3">
      <c r="B19" s="240"/>
      <c r="C19" s="127">
        <v>4</v>
      </c>
      <c r="D19" s="166">
        <v>500000</v>
      </c>
      <c r="E19" s="160">
        <v>0</v>
      </c>
      <c r="F19" s="113"/>
      <c r="G19" s="150">
        <v>400000</v>
      </c>
      <c r="H19" s="113"/>
      <c r="I19" s="113"/>
      <c r="J19" s="113"/>
      <c r="K19" s="141">
        <f xml:space="preserve"> (K18 + 400000) + ((K18 + 400000) * O19 )</f>
        <v>6365793.8972810525</v>
      </c>
      <c r="L19" s="143"/>
      <c r="M19" s="140">
        <v>0</v>
      </c>
      <c r="N19" s="141">
        <f xml:space="preserve"> (N18 + D19 - E19 - M19) + ((N18 + D19 - E19 - M19) * O19)</f>
        <v>6862500</v>
      </c>
      <c r="O19" s="142">
        <v>-8.5000000000000006E-2</v>
      </c>
      <c r="P19" s="144"/>
      <c r="Q19" s="144"/>
      <c r="T19" s="96"/>
    </row>
    <row r="20" spans="1:20" s="22" customFormat="1" x14ac:dyDescent="0.3">
      <c r="B20" s="240"/>
      <c r="C20" s="127">
        <v>5</v>
      </c>
      <c r="D20" s="166">
        <v>100000</v>
      </c>
      <c r="E20" s="160">
        <v>0</v>
      </c>
      <c r="F20" s="113">
        <v>100000</v>
      </c>
      <c r="G20" s="150">
        <v>400000</v>
      </c>
      <c r="H20" s="113"/>
      <c r="I20" s="113"/>
      <c r="J20" s="113"/>
      <c r="K20" s="141">
        <f xml:space="preserve"> (K19 + G20 + F20) + ((K19 + G20 + F20) * L20 )</f>
        <v>7957455.1269487403</v>
      </c>
      <c r="L20" s="139">
        <v>0.159</v>
      </c>
      <c r="M20" s="140">
        <v>0</v>
      </c>
      <c r="N20" s="141">
        <f xml:space="preserve"> (N19 + D20 - E20 - M20) + ((N19 + D20 - E20 - M20) * O20)</f>
        <v>6266250</v>
      </c>
      <c r="O20" s="142">
        <v>-0.1</v>
      </c>
      <c r="P20" s="140">
        <f xml:space="preserve"> M20 + N20</f>
        <v>6266250</v>
      </c>
      <c r="Q20" s="138">
        <f xml:space="preserve"> K20 + P20</f>
        <v>14223705.12694874</v>
      </c>
      <c r="T20" s="96"/>
    </row>
    <row r="21" spans="1:20" s="22" customFormat="1" x14ac:dyDescent="0.3">
      <c r="B21" s="240"/>
      <c r="C21" s="127">
        <v>6</v>
      </c>
      <c r="D21" s="166">
        <v>15000000</v>
      </c>
      <c r="E21" s="160">
        <v>0</v>
      </c>
      <c r="F21" s="113">
        <v>750000</v>
      </c>
      <c r="G21" s="150">
        <v>500000</v>
      </c>
      <c r="H21" s="113"/>
      <c r="I21" s="113"/>
      <c r="J21" s="113"/>
      <c r="K21" s="141">
        <f xml:space="preserve"> (K20 + G21 + F21) + ((K20 + G21 + F21) * L21 )</f>
        <v>9373189.319233818</v>
      </c>
      <c r="L21" s="139">
        <v>1.7999999999999999E-2</v>
      </c>
      <c r="M21" s="140">
        <v>50000</v>
      </c>
      <c r="N21" s="141">
        <f xml:space="preserve"> (N20 + D21 - E21 - M21) + ((N20 + D21 - E21 - M21) * O21)</f>
        <v>24610850</v>
      </c>
      <c r="O21" s="142">
        <v>0.16</v>
      </c>
      <c r="P21" s="140">
        <f xml:space="preserve"> M21 + N21</f>
        <v>24660850</v>
      </c>
      <c r="Q21" s="138">
        <f xml:space="preserve"> K21 + P21</f>
        <v>34034039.31923382</v>
      </c>
      <c r="T21" s="96"/>
    </row>
    <row r="22" spans="1:20" s="22" customFormat="1" x14ac:dyDescent="0.3">
      <c r="B22" s="240"/>
      <c r="C22" s="127">
        <v>7</v>
      </c>
      <c r="D22" s="166">
        <v>700000</v>
      </c>
      <c r="E22" s="160">
        <v>0</v>
      </c>
      <c r="F22" s="113">
        <v>300000</v>
      </c>
      <c r="G22" s="150">
        <v>500000</v>
      </c>
      <c r="H22" s="113"/>
      <c r="I22" s="113"/>
      <c r="J22" s="113"/>
      <c r="K22" s="141">
        <f t="shared" ref="K22:K85" si="1" xml:space="preserve"> (K21 + G22 + F22) + ((K21 + G22 + F22) * L22 )</f>
        <v>10356306.726980027</v>
      </c>
      <c r="L22" s="139">
        <v>1.7999999999999999E-2</v>
      </c>
      <c r="M22" s="140">
        <v>100000</v>
      </c>
      <c r="N22" s="141">
        <f xml:space="preserve"> (N21 + D22 - E22 - M22) + ((N21 + D22 - E22 - M22) * O22)</f>
        <v>27227718</v>
      </c>
      <c r="O22" s="142">
        <v>0.08</v>
      </c>
      <c r="P22" s="140">
        <f t="shared" ref="P22:P85" si="2" xml:space="preserve"> M22 + N22</f>
        <v>27327718</v>
      </c>
      <c r="Q22" s="138">
        <f t="shared" ref="Q22:Q85" si="3" xml:space="preserve"> K22 + P22</f>
        <v>37684024.726980031</v>
      </c>
      <c r="T22" s="96"/>
    </row>
    <row r="23" spans="1:20" s="22" customFormat="1" x14ac:dyDescent="0.3">
      <c r="B23" s="240"/>
      <c r="C23" s="127">
        <v>8</v>
      </c>
      <c r="D23" s="166">
        <v>1100000</v>
      </c>
      <c r="E23" s="160">
        <v>17450000</v>
      </c>
      <c r="F23" s="113">
        <v>300000</v>
      </c>
      <c r="G23" s="150">
        <v>100000</v>
      </c>
      <c r="H23" s="113"/>
      <c r="I23" s="113"/>
      <c r="J23" s="113"/>
      <c r="K23" s="141">
        <f t="shared" si="1"/>
        <v>10853113.487522848</v>
      </c>
      <c r="L23" s="139">
        <v>8.9999999999999993E-3</v>
      </c>
      <c r="M23" s="140">
        <v>50000</v>
      </c>
      <c r="N23" s="141">
        <f xml:space="preserve"> (N22 + D23 - E23 - M23) + ((N22 + D23 - E23 - M23) * O23)</f>
        <v>9095283.1199999992</v>
      </c>
      <c r="O23" s="142">
        <v>-0.16</v>
      </c>
      <c r="P23" s="140">
        <f t="shared" si="2"/>
        <v>9145283.1199999992</v>
      </c>
      <c r="Q23" s="138">
        <f t="shared" si="3"/>
        <v>19998396.607522845</v>
      </c>
      <c r="T23" s="96"/>
    </row>
    <row r="24" spans="1:20" s="22" customFormat="1" x14ac:dyDescent="0.3">
      <c r="B24" s="240"/>
      <c r="C24" s="127">
        <v>9</v>
      </c>
      <c r="D24" s="166">
        <v>1100000</v>
      </c>
      <c r="E24" s="160">
        <v>0</v>
      </c>
      <c r="F24" s="113">
        <v>300000</v>
      </c>
      <c r="G24" s="150">
        <v>100000</v>
      </c>
      <c r="H24" s="113"/>
      <c r="I24" s="113"/>
      <c r="J24" s="113"/>
      <c r="K24" s="141">
        <f t="shared" si="1"/>
        <v>11050557.444747437</v>
      </c>
      <c r="L24" s="139">
        <v>-1.7999999999999999E-2</v>
      </c>
      <c r="M24" s="140">
        <v>50000</v>
      </c>
      <c r="N24" s="141">
        <f t="shared" ref="N24:N87" si="4" xml:space="preserve"> (N23 + D24 - E24 - M24) + ((N23 + D24 - E24 - M24) * O24)</f>
        <v>7507509.5088</v>
      </c>
      <c r="O24" s="142">
        <v>-0.26</v>
      </c>
      <c r="P24" s="140">
        <f t="shared" si="2"/>
        <v>7557509.5088</v>
      </c>
      <c r="Q24" s="138">
        <f t="shared" si="3"/>
        <v>18608066.953547437</v>
      </c>
      <c r="T24" s="96"/>
    </row>
    <row r="25" spans="1:20" s="22" customFormat="1" x14ac:dyDescent="0.3">
      <c r="B25" s="240"/>
      <c r="C25" s="127">
        <v>10</v>
      </c>
      <c r="D25" s="166">
        <v>7100000</v>
      </c>
      <c r="E25" s="160">
        <v>0</v>
      </c>
      <c r="F25" s="113">
        <v>300000</v>
      </c>
      <c r="G25" s="150">
        <v>100000</v>
      </c>
      <c r="H25" s="113">
        <v>16000000</v>
      </c>
      <c r="I25" s="113">
        <v>70000000</v>
      </c>
      <c r="J25" s="113">
        <v>54000000</v>
      </c>
      <c r="K25" s="141">
        <f t="shared" si="1"/>
        <v>11656667.478752891</v>
      </c>
      <c r="L25" s="139">
        <v>1.7999999999999999E-2</v>
      </c>
      <c r="M25" s="140">
        <v>50000</v>
      </c>
      <c r="N25" s="141">
        <f t="shared" si="4"/>
        <v>9316806.0856320001</v>
      </c>
      <c r="O25" s="142">
        <v>-0.36</v>
      </c>
      <c r="P25" s="140">
        <f t="shared" si="2"/>
        <v>9366806.0856320001</v>
      </c>
      <c r="Q25" s="138">
        <f t="shared" si="3"/>
        <v>21023473.564384893</v>
      </c>
      <c r="R25" s="113">
        <f xml:space="preserve"> H25 + I25</f>
        <v>86000000</v>
      </c>
      <c r="S25" s="113">
        <f xml:space="preserve"> J25 + Q25</f>
        <v>75023473.564384893</v>
      </c>
      <c r="T25" s="96"/>
    </row>
    <row r="26" spans="1:20" s="23" customFormat="1" ht="17.25" thickBot="1" x14ac:dyDescent="0.35">
      <c r="A26" s="22"/>
      <c r="B26" s="240"/>
      <c r="C26" s="127">
        <v>11</v>
      </c>
      <c r="D26" s="166">
        <v>4000000</v>
      </c>
      <c r="E26" s="160">
        <v>0</v>
      </c>
      <c r="F26" s="113">
        <v>300000</v>
      </c>
      <c r="G26" s="150">
        <v>100000</v>
      </c>
      <c r="H26" s="113">
        <v>10600000</v>
      </c>
      <c r="I26" s="113">
        <v>70000000</v>
      </c>
      <c r="J26" s="113">
        <v>54000000</v>
      </c>
      <c r="K26" s="141">
        <f t="shared" si="1"/>
        <v>11839647.464135339</v>
      </c>
      <c r="L26" s="139">
        <v>-1.7999999999999999E-2</v>
      </c>
      <c r="M26" s="140">
        <v>50000</v>
      </c>
      <c r="N26" s="141">
        <f t="shared" si="4"/>
        <v>8623423.9556608014</v>
      </c>
      <c r="O26" s="142">
        <v>-0.35</v>
      </c>
      <c r="P26" s="140">
        <f t="shared" si="2"/>
        <v>8673423.9556608014</v>
      </c>
      <c r="Q26" s="138">
        <f t="shared" si="3"/>
        <v>20513071.419796139</v>
      </c>
      <c r="R26" s="113">
        <f xml:space="preserve"> H26 + I26</f>
        <v>80600000</v>
      </c>
      <c r="S26" s="113">
        <f xml:space="preserve"> J26 + Q26</f>
        <v>74513071.419796139</v>
      </c>
      <c r="T26" s="97"/>
    </row>
    <row r="27" spans="1:20" s="205" customFormat="1" ht="17.25" thickBot="1" x14ac:dyDescent="0.35">
      <c r="A27" s="22"/>
      <c r="B27" s="240"/>
      <c r="C27" s="127">
        <v>12</v>
      </c>
      <c r="D27" s="166">
        <v>1400000</v>
      </c>
      <c r="E27" s="160">
        <v>0</v>
      </c>
      <c r="F27" s="113">
        <v>0</v>
      </c>
      <c r="G27" s="150">
        <v>100000</v>
      </c>
      <c r="H27" s="113">
        <v>10600000</v>
      </c>
      <c r="I27" s="113">
        <v>70000000</v>
      </c>
      <c r="J27" s="113">
        <v>54000000</v>
      </c>
      <c r="K27" s="141">
        <f t="shared" si="1"/>
        <v>12154561.118489776</v>
      </c>
      <c r="L27" s="139">
        <v>1.7999999999999999E-2</v>
      </c>
      <c r="M27" s="140">
        <v>50000</v>
      </c>
      <c r="N27" s="141">
        <f t="shared" si="4"/>
        <v>8377676.122755073</v>
      </c>
      <c r="O27" s="142">
        <v>-0.16</v>
      </c>
      <c r="P27" s="140">
        <f t="shared" si="2"/>
        <v>8427676.122755073</v>
      </c>
      <c r="Q27" s="138">
        <f t="shared" si="3"/>
        <v>20582237.241244849</v>
      </c>
      <c r="R27" s="113">
        <f t="shared" ref="R27:R90" si="5" xml:space="preserve"> H27 + I27</f>
        <v>80600000</v>
      </c>
      <c r="S27" s="113">
        <f t="shared" ref="S27:S90" si="6" xml:space="preserve"> J27 + Q27</f>
        <v>74582237.241244853</v>
      </c>
      <c r="T27" s="204"/>
    </row>
    <row r="28" spans="1:20" s="35" customFormat="1" x14ac:dyDescent="0.3">
      <c r="A28" s="35">
        <v>3</v>
      </c>
      <c r="B28" s="241">
        <v>2024</v>
      </c>
      <c r="C28" s="289">
        <v>1</v>
      </c>
      <c r="D28" s="160">
        <v>0</v>
      </c>
      <c r="E28" s="160">
        <v>8340000</v>
      </c>
      <c r="F28" s="160">
        <v>300000</v>
      </c>
      <c r="G28" s="150">
        <v>100000</v>
      </c>
      <c r="H28" s="113">
        <v>10600000</v>
      </c>
      <c r="I28" s="113">
        <v>70000000</v>
      </c>
      <c r="J28" s="113">
        <v>54000000</v>
      </c>
      <c r="K28" s="290">
        <f t="shared" si="1"/>
        <v>12680106.729674673</v>
      </c>
      <c r="L28" s="291">
        <v>0.01</v>
      </c>
      <c r="M28" s="140">
        <v>0</v>
      </c>
      <c r="N28" s="141">
        <f t="shared" si="4"/>
        <v>29387.375748956947</v>
      </c>
      <c r="O28" s="142">
        <v>-0.22</v>
      </c>
      <c r="P28" s="140">
        <f t="shared" si="2"/>
        <v>29387.375748956947</v>
      </c>
      <c r="Q28" s="138">
        <f t="shared" si="3"/>
        <v>12709494.105423629</v>
      </c>
      <c r="R28" s="113">
        <f t="shared" si="5"/>
        <v>80600000</v>
      </c>
      <c r="S28" s="113">
        <f t="shared" si="6"/>
        <v>66709494.105423629</v>
      </c>
      <c r="T28" s="98"/>
    </row>
    <row r="29" spans="1:20" s="22" customFormat="1" x14ac:dyDescent="0.3">
      <c r="B29" s="240"/>
      <c r="C29" s="127">
        <v>2</v>
      </c>
      <c r="D29" s="160">
        <v>0</v>
      </c>
      <c r="E29" s="160">
        <v>0</v>
      </c>
      <c r="F29" s="160">
        <v>0</v>
      </c>
      <c r="G29" s="150">
        <v>100000</v>
      </c>
      <c r="H29" s="113">
        <v>10600000</v>
      </c>
      <c r="I29" s="113">
        <v>70000000</v>
      </c>
      <c r="J29" s="113">
        <v>54000000</v>
      </c>
      <c r="K29" s="292">
        <f t="shared" si="1"/>
        <v>13010148.650808817</v>
      </c>
      <c r="L29" s="291">
        <v>1.7999999999999999E-2</v>
      </c>
      <c r="M29" s="140">
        <v>0</v>
      </c>
      <c r="N29" s="141">
        <f t="shared" si="4"/>
        <v>29916.348512438173</v>
      </c>
      <c r="O29" s="142">
        <v>1.7999999999999999E-2</v>
      </c>
      <c r="P29" s="140">
        <f t="shared" si="2"/>
        <v>29916.348512438173</v>
      </c>
      <c r="Q29" s="138">
        <f t="shared" si="3"/>
        <v>13040064.999321256</v>
      </c>
      <c r="R29" s="113">
        <f t="shared" si="5"/>
        <v>80600000</v>
      </c>
      <c r="S29" s="113">
        <f t="shared" si="6"/>
        <v>67040064.999321252</v>
      </c>
      <c r="T29" s="96"/>
    </row>
    <row r="30" spans="1:20" s="18" customFormat="1" x14ac:dyDescent="0.3">
      <c r="B30" s="240"/>
      <c r="C30" s="28">
        <v>3</v>
      </c>
      <c r="D30" s="162">
        <v>0</v>
      </c>
      <c r="E30" s="162">
        <v>0</v>
      </c>
      <c r="F30" s="162">
        <v>0</v>
      </c>
      <c r="G30" s="148">
        <v>100000</v>
      </c>
      <c r="H30" s="114">
        <v>10600000</v>
      </c>
      <c r="I30" s="114">
        <v>70000000</v>
      </c>
      <c r="J30" s="114">
        <v>54000000</v>
      </c>
      <c r="K30" s="154">
        <f t="shared" si="1"/>
        <v>13346131.326523375</v>
      </c>
      <c r="L30" s="117">
        <v>1.7999999999999999E-2</v>
      </c>
      <c r="M30" s="39">
        <v>0</v>
      </c>
      <c r="N30" s="132">
        <f t="shared" si="4"/>
        <v>30454.842785662062</v>
      </c>
      <c r="O30" s="25">
        <v>1.7999999999999999E-2</v>
      </c>
      <c r="P30" s="39">
        <f t="shared" si="2"/>
        <v>30454.842785662062</v>
      </c>
      <c r="Q30" s="168">
        <f t="shared" si="3"/>
        <v>13376586.169309037</v>
      </c>
      <c r="R30" s="116">
        <f t="shared" si="5"/>
        <v>80600000</v>
      </c>
      <c r="S30" s="116">
        <f t="shared" si="6"/>
        <v>67376586.169309035</v>
      </c>
      <c r="T30" s="99"/>
    </row>
    <row r="31" spans="1:20" s="18" customFormat="1" x14ac:dyDescent="0.3">
      <c r="B31" s="240"/>
      <c r="C31" s="28">
        <v>4</v>
      </c>
      <c r="D31" s="162">
        <v>0</v>
      </c>
      <c r="E31" s="162">
        <v>0</v>
      </c>
      <c r="F31" s="162">
        <v>0</v>
      </c>
      <c r="G31" s="148">
        <v>100000</v>
      </c>
      <c r="H31" s="114">
        <v>10600000</v>
      </c>
      <c r="I31" s="114">
        <v>70000000</v>
      </c>
      <c r="J31" s="114">
        <v>54000000</v>
      </c>
      <c r="K31" s="154">
        <f t="shared" si="1"/>
        <v>13688161.690400796</v>
      </c>
      <c r="L31" s="117">
        <v>1.7999999999999999E-2</v>
      </c>
      <c r="M31" s="39">
        <v>0</v>
      </c>
      <c r="N31" s="132">
        <f t="shared" si="4"/>
        <v>31003.029955803981</v>
      </c>
      <c r="O31" s="25">
        <v>1.7999999999999999E-2</v>
      </c>
      <c r="P31" s="39">
        <f t="shared" si="2"/>
        <v>31003.029955803981</v>
      </c>
      <c r="Q31" s="168">
        <f t="shared" si="3"/>
        <v>13719164.7203566</v>
      </c>
      <c r="R31" s="116">
        <f t="shared" si="5"/>
        <v>80600000</v>
      </c>
      <c r="S31" s="116">
        <f t="shared" si="6"/>
        <v>67719164.720356598</v>
      </c>
      <c r="T31" s="99"/>
    </row>
    <row r="32" spans="1:20" s="18" customFormat="1" x14ac:dyDescent="0.3">
      <c r="B32" s="240"/>
      <c r="C32" s="28">
        <v>5</v>
      </c>
      <c r="D32" s="162">
        <v>0</v>
      </c>
      <c r="E32" s="162">
        <v>0</v>
      </c>
      <c r="F32" s="162">
        <v>0</v>
      </c>
      <c r="G32" s="148">
        <v>100000</v>
      </c>
      <c r="H32" s="114">
        <v>0</v>
      </c>
      <c r="I32" s="114">
        <v>70000000</v>
      </c>
      <c r="J32" s="114">
        <v>54000000</v>
      </c>
      <c r="K32" s="154">
        <f t="shared" si="1"/>
        <v>14036348.600828011</v>
      </c>
      <c r="L32" s="117">
        <v>1.7999999999999999E-2</v>
      </c>
      <c r="M32" s="39">
        <v>0</v>
      </c>
      <c r="N32" s="132">
        <f t="shared" si="4"/>
        <v>31561.084495008454</v>
      </c>
      <c r="O32" s="25">
        <v>1.7999999999999999E-2</v>
      </c>
      <c r="P32" s="39">
        <f t="shared" si="2"/>
        <v>31561.084495008454</v>
      </c>
      <c r="Q32" s="168">
        <f t="shared" si="3"/>
        <v>14067909.685323019</v>
      </c>
      <c r="R32" s="116">
        <f t="shared" si="5"/>
        <v>70000000</v>
      </c>
      <c r="S32" s="116">
        <f t="shared" si="6"/>
        <v>68067909.685323015</v>
      </c>
      <c r="T32" s="99"/>
    </row>
    <row r="33" spans="1:20" s="18" customFormat="1" x14ac:dyDescent="0.3">
      <c r="B33" s="240"/>
      <c r="C33" s="28">
        <v>6</v>
      </c>
      <c r="D33" s="162">
        <v>0</v>
      </c>
      <c r="E33" s="162">
        <v>0</v>
      </c>
      <c r="F33" s="162">
        <v>300000</v>
      </c>
      <c r="G33" s="148">
        <v>100000</v>
      </c>
      <c r="H33" s="114">
        <v>0</v>
      </c>
      <c r="I33" s="114">
        <v>70000000</v>
      </c>
      <c r="J33" s="114">
        <v>54000000</v>
      </c>
      <c r="K33" s="154">
        <f t="shared" si="1"/>
        <v>14696202.875642914</v>
      </c>
      <c r="L33" s="117">
        <v>1.7999999999999999E-2</v>
      </c>
      <c r="M33" s="39">
        <v>0</v>
      </c>
      <c r="N33" s="132">
        <f t="shared" si="4"/>
        <v>32129.184015918607</v>
      </c>
      <c r="O33" s="25">
        <v>1.7999999999999999E-2</v>
      </c>
      <c r="P33" s="39">
        <f t="shared" si="2"/>
        <v>32129.184015918607</v>
      </c>
      <c r="Q33" s="168">
        <f t="shared" si="3"/>
        <v>14728332.059658833</v>
      </c>
      <c r="R33" s="116">
        <f t="shared" si="5"/>
        <v>70000000</v>
      </c>
      <c r="S33" s="116">
        <f t="shared" si="6"/>
        <v>68728332.059658825</v>
      </c>
      <c r="T33" s="99"/>
    </row>
    <row r="34" spans="1:20" s="18" customFormat="1" x14ac:dyDescent="0.3">
      <c r="B34" s="240"/>
      <c r="C34" s="28">
        <v>7</v>
      </c>
      <c r="D34" s="162">
        <v>0</v>
      </c>
      <c r="E34" s="162">
        <v>0</v>
      </c>
      <c r="F34" s="162">
        <v>300000</v>
      </c>
      <c r="G34" s="148">
        <v>100000</v>
      </c>
      <c r="H34" s="114">
        <v>0</v>
      </c>
      <c r="I34" s="114">
        <v>70000000</v>
      </c>
      <c r="J34" s="114">
        <v>54000000</v>
      </c>
      <c r="K34" s="154">
        <f t="shared" si="1"/>
        <v>15367934.527404487</v>
      </c>
      <c r="L34" s="117">
        <v>1.7999999999999999E-2</v>
      </c>
      <c r="M34" s="39">
        <v>0</v>
      </c>
      <c r="N34" s="132">
        <f t="shared" si="4"/>
        <v>32707.509328205142</v>
      </c>
      <c r="O34" s="25">
        <v>1.7999999999999999E-2</v>
      </c>
      <c r="P34" s="39">
        <f t="shared" si="2"/>
        <v>32707.509328205142</v>
      </c>
      <c r="Q34" s="168">
        <f t="shared" si="3"/>
        <v>15400642.036732692</v>
      </c>
      <c r="R34" s="116">
        <f t="shared" si="5"/>
        <v>70000000</v>
      </c>
      <c r="S34" s="116">
        <f t="shared" si="6"/>
        <v>69400642.036732689</v>
      </c>
      <c r="T34" s="99"/>
    </row>
    <row r="35" spans="1:20" s="18" customFormat="1" x14ac:dyDescent="0.3">
      <c r="B35" s="240"/>
      <c r="C35" s="28">
        <v>8</v>
      </c>
      <c r="D35" s="162">
        <v>0</v>
      </c>
      <c r="E35" s="162">
        <v>0</v>
      </c>
      <c r="F35" s="162">
        <v>300000</v>
      </c>
      <c r="G35" s="148">
        <v>100000</v>
      </c>
      <c r="H35" s="114">
        <v>0</v>
      </c>
      <c r="I35" s="114">
        <v>70000000</v>
      </c>
      <c r="J35" s="114">
        <v>54000000</v>
      </c>
      <c r="K35" s="154">
        <f t="shared" si="1"/>
        <v>16051757.348897768</v>
      </c>
      <c r="L35" s="117">
        <v>1.7999999999999999E-2</v>
      </c>
      <c r="M35" s="39">
        <v>0</v>
      </c>
      <c r="N35" s="132">
        <f t="shared" si="4"/>
        <v>33296.244496112835</v>
      </c>
      <c r="O35" s="25">
        <v>1.7999999999999999E-2</v>
      </c>
      <c r="P35" s="39">
        <f t="shared" si="2"/>
        <v>33296.244496112835</v>
      </c>
      <c r="Q35" s="168">
        <f t="shared" si="3"/>
        <v>16085053.593393881</v>
      </c>
      <c r="R35" s="116">
        <f t="shared" si="5"/>
        <v>70000000</v>
      </c>
      <c r="S35" s="116">
        <f t="shared" si="6"/>
        <v>70085053.593393877</v>
      </c>
      <c r="T35" s="99"/>
    </row>
    <row r="36" spans="1:20" s="18" customFormat="1" x14ac:dyDescent="0.3">
      <c r="B36" s="240"/>
      <c r="C36" s="28">
        <v>9</v>
      </c>
      <c r="D36" s="162">
        <v>0</v>
      </c>
      <c r="E36" s="162">
        <v>0</v>
      </c>
      <c r="F36" s="162">
        <v>300000</v>
      </c>
      <c r="G36" s="148">
        <v>100000</v>
      </c>
      <c r="H36" s="114">
        <v>0</v>
      </c>
      <c r="I36" s="114">
        <v>70000000</v>
      </c>
      <c r="J36" s="114">
        <v>54000000</v>
      </c>
      <c r="K36" s="154">
        <f t="shared" si="1"/>
        <v>16747888.981177928</v>
      </c>
      <c r="L36" s="117">
        <v>1.7999999999999999E-2</v>
      </c>
      <c r="M36" s="39">
        <v>0</v>
      </c>
      <c r="N36" s="132">
        <f t="shared" si="4"/>
        <v>33895.576897042869</v>
      </c>
      <c r="O36" s="25">
        <v>1.7999999999999999E-2</v>
      </c>
      <c r="P36" s="39">
        <f t="shared" si="2"/>
        <v>33895.576897042869</v>
      </c>
      <c r="Q36" s="168">
        <f t="shared" si="3"/>
        <v>16781784.55807497</v>
      </c>
      <c r="R36" s="116">
        <f t="shared" si="5"/>
        <v>70000000</v>
      </c>
      <c r="S36" s="116">
        <f t="shared" si="6"/>
        <v>70781784.558074966</v>
      </c>
      <c r="T36" s="99"/>
    </row>
    <row r="37" spans="1:20" s="18" customFormat="1" x14ac:dyDescent="0.3">
      <c r="B37" s="240"/>
      <c r="C37" s="28">
        <v>10</v>
      </c>
      <c r="D37" s="162">
        <v>0</v>
      </c>
      <c r="E37" s="162">
        <v>0</v>
      </c>
      <c r="F37" s="162">
        <v>300000</v>
      </c>
      <c r="G37" s="148">
        <v>100000</v>
      </c>
      <c r="H37" s="114">
        <v>0</v>
      </c>
      <c r="I37" s="114">
        <v>70000000</v>
      </c>
      <c r="J37" s="114">
        <v>54000000</v>
      </c>
      <c r="K37" s="154">
        <f t="shared" si="1"/>
        <v>17456550.98283913</v>
      </c>
      <c r="L37" s="117">
        <v>1.7999999999999999E-2</v>
      </c>
      <c r="M37" s="39">
        <v>0</v>
      </c>
      <c r="N37" s="132">
        <f t="shared" si="4"/>
        <v>34505.697281189641</v>
      </c>
      <c r="O37" s="25">
        <v>1.7999999999999999E-2</v>
      </c>
      <c r="P37" s="39">
        <f t="shared" si="2"/>
        <v>34505.697281189641</v>
      </c>
      <c r="Q37" s="168">
        <f t="shared" si="3"/>
        <v>17491056.680120319</v>
      </c>
      <c r="R37" s="116">
        <f t="shared" si="5"/>
        <v>70000000</v>
      </c>
      <c r="S37" s="116">
        <f t="shared" si="6"/>
        <v>71491056.680120319</v>
      </c>
      <c r="T37" s="99"/>
    </row>
    <row r="38" spans="1:20" s="29" customFormat="1" ht="17.25" thickBot="1" x14ac:dyDescent="0.35">
      <c r="B38" s="240"/>
      <c r="C38" s="30">
        <v>11</v>
      </c>
      <c r="D38" s="162">
        <v>0</v>
      </c>
      <c r="E38" s="162">
        <v>0</v>
      </c>
      <c r="F38" s="162">
        <v>300000</v>
      </c>
      <c r="G38" s="148">
        <v>100000</v>
      </c>
      <c r="H38" s="114">
        <v>0</v>
      </c>
      <c r="I38" s="114">
        <v>70000000</v>
      </c>
      <c r="J38" s="114">
        <v>54000000</v>
      </c>
      <c r="K38" s="154">
        <f t="shared" si="1"/>
        <v>18177968.900530234</v>
      </c>
      <c r="L38" s="117">
        <v>1.7999999999999999E-2</v>
      </c>
      <c r="M38" s="39">
        <v>0</v>
      </c>
      <c r="N38" s="132">
        <f t="shared" si="4"/>
        <v>35126.799832251054</v>
      </c>
      <c r="O38" s="94">
        <v>1.7999999999999999E-2</v>
      </c>
      <c r="P38" s="39">
        <f t="shared" si="2"/>
        <v>35126.799832251054</v>
      </c>
      <c r="Q38" s="168">
        <f t="shared" si="3"/>
        <v>18213095.700362485</v>
      </c>
      <c r="R38" s="116">
        <f t="shared" si="5"/>
        <v>70000000</v>
      </c>
      <c r="S38" s="116">
        <f t="shared" si="6"/>
        <v>72213095.700362489</v>
      </c>
      <c r="T38" s="100"/>
    </row>
    <row r="39" spans="1:20" s="177" customFormat="1" ht="17.25" thickBot="1" x14ac:dyDescent="0.35">
      <c r="A39" s="178"/>
      <c r="B39" s="240"/>
      <c r="C39" s="179">
        <v>12</v>
      </c>
      <c r="D39" s="170">
        <v>0</v>
      </c>
      <c r="E39" s="170">
        <v>0</v>
      </c>
      <c r="F39" s="162">
        <v>300000</v>
      </c>
      <c r="G39" s="172">
        <v>100000</v>
      </c>
      <c r="H39" s="114">
        <v>0</v>
      </c>
      <c r="I39" s="171">
        <v>70000000</v>
      </c>
      <c r="J39" s="171">
        <v>54000000</v>
      </c>
      <c r="K39" s="180">
        <f t="shared" si="1"/>
        <v>18912372.340739779</v>
      </c>
      <c r="L39" s="181">
        <v>1.7999999999999999E-2</v>
      </c>
      <c r="M39" s="39">
        <v>0</v>
      </c>
      <c r="N39" s="173">
        <f t="shared" si="4"/>
        <v>35759.082229231572</v>
      </c>
      <c r="O39" s="182">
        <v>1.7999999999999999E-2</v>
      </c>
      <c r="P39" s="174">
        <f t="shared" si="2"/>
        <v>35759.082229231572</v>
      </c>
      <c r="Q39" s="175">
        <f t="shared" si="3"/>
        <v>18948131.42296901</v>
      </c>
      <c r="R39" s="171">
        <f t="shared" si="5"/>
        <v>70000000</v>
      </c>
      <c r="S39" s="171">
        <f t="shared" si="6"/>
        <v>72948131.422969013</v>
      </c>
      <c r="T39" s="176"/>
    </row>
    <row r="40" spans="1:20" s="26" customFormat="1" x14ac:dyDescent="0.3">
      <c r="A40" s="26">
        <v>4</v>
      </c>
      <c r="B40" s="240">
        <v>2025</v>
      </c>
      <c r="C40" s="27">
        <v>1</v>
      </c>
      <c r="D40" s="169">
        <v>1000000</v>
      </c>
      <c r="E40" s="162">
        <v>0</v>
      </c>
      <c r="F40" s="114">
        <v>300000</v>
      </c>
      <c r="G40" s="148">
        <v>100000</v>
      </c>
      <c r="H40" s="114">
        <v>0</v>
      </c>
      <c r="I40" s="114">
        <v>70000000</v>
      </c>
      <c r="J40" s="114">
        <v>54000000</v>
      </c>
      <c r="K40" s="154">
        <f t="shared" si="1"/>
        <v>19659995.042873096</v>
      </c>
      <c r="L40" s="117">
        <v>1.7999999999999999E-2</v>
      </c>
      <c r="M40" s="39">
        <v>0</v>
      </c>
      <c r="N40" s="132">
        <f t="shared" si="4"/>
        <v>1039902.1185581485</v>
      </c>
      <c r="O40" s="93">
        <v>4.0000000000000001E-3</v>
      </c>
      <c r="P40" s="39">
        <f t="shared" si="2"/>
        <v>1039902.1185581485</v>
      </c>
      <c r="Q40" s="168">
        <f t="shared" si="3"/>
        <v>20699897.161431246</v>
      </c>
      <c r="R40" s="116">
        <f t="shared" si="5"/>
        <v>70000000</v>
      </c>
      <c r="S40" s="116">
        <f t="shared" si="6"/>
        <v>74699897.161431253</v>
      </c>
      <c r="T40" s="101"/>
    </row>
    <row r="41" spans="1:20" s="18" customFormat="1" x14ac:dyDescent="0.3">
      <c r="B41" s="240"/>
      <c r="C41" s="28">
        <v>2</v>
      </c>
      <c r="D41" s="169">
        <v>1000000</v>
      </c>
      <c r="E41" s="162">
        <v>0</v>
      </c>
      <c r="F41" s="114">
        <v>300000</v>
      </c>
      <c r="G41" s="148">
        <v>100000</v>
      </c>
      <c r="H41" s="114">
        <v>0</v>
      </c>
      <c r="I41" s="114">
        <v>70000000</v>
      </c>
      <c r="J41" s="114">
        <v>54000000</v>
      </c>
      <c r="K41" s="154">
        <f t="shared" si="1"/>
        <v>20421074.953644812</v>
      </c>
      <c r="L41" s="117">
        <v>1.7999999999999999E-2</v>
      </c>
      <c r="M41" s="39">
        <v>0</v>
      </c>
      <c r="N41" s="132">
        <f t="shared" si="4"/>
        <v>2076620.3566921949</v>
      </c>
      <c r="O41" s="25">
        <v>1.7999999999999999E-2</v>
      </c>
      <c r="P41" s="39">
        <f t="shared" si="2"/>
        <v>2076620.3566921949</v>
      </c>
      <c r="Q41" s="168">
        <f t="shared" si="3"/>
        <v>22497695.310337007</v>
      </c>
      <c r="R41" s="116">
        <f t="shared" si="5"/>
        <v>70000000</v>
      </c>
      <c r="S41" s="116">
        <f t="shared" si="6"/>
        <v>76497695.310337007</v>
      </c>
      <c r="T41" s="99"/>
    </row>
    <row r="42" spans="1:20" s="18" customFormat="1" x14ac:dyDescent="0.3">
      <c r="B42" s="240"/>
      <c r="C42" s="28">
        <v>3</v>
      </c>
      <c r="D42" s="169">
        <v>1000000</v>
      </c>
      <c r="E42" s="162">
        <v>0</v>
      </c>
      <c r="F42" s="114">
        <v>300000</v>
      </c>
      <c r="G42" s="148">
        <v>100000</v>
      </c>
      <c r="H42" s="114">
        <v>0</v>
      </c>
      <c r="I42" s="114">
        <v>70000000</v>
      </c>
      <c r="J42" s="114">
        <v>54000000</v>
      </c>
      <c r="K42" s="154">
        <f t="shared" si="1"/>
        <v>21195854.302810419</v>
      </c>
      <c r="L42" s="117">
        <v>1.7999999999999999E-2</v>
      </c>
      <c r="M42" s="39">
        <v>0</v>
      </c>
      <c r="N42" s="132">
        <f t="shared" si="4"/>
        <v>3131999.5231126542</v>
      </c>
      <c r="O42" s="25">
        <v>1.7999999999999999E-2</v>
      </c>
      <c r="P42" s="39">
        <f t="shared" si="2"/>
        <v>3131999.5231126542</v>
      </c>
      <c r="Q42" s="168">
        <f t="shared" si="3"/>
        <v>24327853.825923074</v>
      </c>
      <c r="R42" s="116">
        <f t="shared" si="5"/>
        <v>70000000</v>
      </c>
      <c r="S42" s="116">
        <f t="shared" si="6"/>
        <v>78327853.82592307</v>
      </c>
      <c r="T42" s="99"/>
    </row>
    <row r="43" spans="1:20" s="18" customFormat="1" x14ac:dyDescent="0.3">
      <c r="B43" s="240"/>
      <c r="C43" s="28">
        <v>4</v>
      </c>
      <c r="D43" s="169">
        <v>1000000</v>
      </c>
      <c r="E43" s="162">
        <v>0</v>
      </c>
      <c r="F43" s="114">
        <v>300000</v>
      </c>
      <c r="G43" s="148">
        <v>100000</v>
      </c>
      <c r="H43" s="114">
        <v>0</v>
      </c>
      <c r="I43" s="114">
        <v>70000000</v>
      </c>
      <c r="J43" s="114">
        <v>54000000</v>
      </c>
      <c r="K43" s="154">
        <f t="shared" si="1"/>
        <v>21984579.680261008</v>
      </c>
      <c r="L43" s="117">
        <v>1.7999999999999999E-2</v>
      </c>
      <c r="M43" s="39">
        <v>0</v>
      </c>
      <c r="N43" s="132">
        <f t="shared" si="4"/>
        <v>4206375.5145286825</v>
      </c>
      <c r="O43" s="25">
        <v>1.7999999999999999E-2</v>
      </c>
      <c r="P43" s="39">
        <f t="shared" si="2"/>
        <v>4206375.5145286825</v>
      </c>
      <c r="Q43" s="168">
        <f t="shared" si="3"/>
        <v>26190955.194789693</v>
      </c>
      <c r="R43" s="116">
        <f t="shared" si="5"/>
        <v>70000000</v>
      </c>
      <c r="S43" s="116">
        <f t="shared" si="6"/>
        <v>80190955.194789693</v>
      </c>
      <c r="T43" s="99"/>
    </row>
    <row r="44" spans="1:20" s="18" customFormat="1" x14ac:dyDescent="0.3">
      <c r="B44" s="240"/>
      <c r="C44" s="28">
        <v>5</v>
      </c>
      <c r="D44" s="169">
        <v>1000000</v>
      </c>
      <c r="E44" s="162">
        <v>0</v>
      </c>
      <c r="F44" s="114">
        <v>300000</v>
      </c>
      <c r="G44" s="148">
        <v>100000</v>
      </c>
      <c r="H44" s="114">
        <v>0</v>
      </c>
      <c r="I44" s="114">
        <v>70000000</v>
      </c>
      <c r="J44" s="114">
        <v>54000000</v>
      </c>
      <c r="K44" s="154">
        <f t="shared" si="1"/>
        <v>22787502.114505708</v>
      </c>
      <c r="L44" s="117">
        <v>1.7999999999999999E-2</v>
      </c>
      <c r="M44" s="39">
        <v>0</v>
      </c>
      <c r="N44" s="132">
        <f t="shared" si="4"/>
        <v>5300090.2737901984</v>
      </c>
      <c r="O44" s="25">
        <v>1.7999999999999999E-2</v>
      </c>
      <c r="P44" s="39">
        <f t="shared" si="2"/>
        <v>5300090.2737901984</v>
      </c>
      <c r="Q44" s="168">
        <f t="shared" si="3"/>
        <v>28087592.388295908</v>
      </c>
      <c r="R44" s="116">
        <f t="shared" si="5"/>
        <v>70000000</v>
      </c>
      <c r="S44" s="116">
        <f t="shared" si="6"/>
        <v>82087592.388295904</v>
      </c>
      <c r="T44" s="99"/>
    </row>
    <row r="45" spans="1:20" s="18" customFormat="1" x14ac:dyDescent="0.3">
      <c r="B45" s="240"/>
      <c r="C45" s="28">
        <v>6</v>
      </c>
      <c r="D45" s="169">
        <v>1000000</v>
      </c>
      <c r="E45" s="162">
        <v>0</v>
      </c>
      <c r="F45" s="114">
        <v>300000</v>
      </c>
      <c r="G45" s="148">
        <v>100000</v>
      </c>
      <c r="H45" s="114">
        <v>0</v>
      </c>
      <c r="I45" s="114">
        <v>70000000</v>
      </c>
      <c r="J45" s="114">
        <v>54000000</v>
      </c>
      <c r="K45" s="154">
        <f t="shared" si="1"/>
        <v>23604877.152566809</v>
      </c>
      <c r="L45" s="117">
        <v>1.7999999999999999E-2</v>
      </c>
      <c r="M45" s="39">
        <v>0</v>
      </c>
      <c r="N45" s="132">
        <f t="shared" si="4"/>
        <v>6413491.8987184223</v>
      </c>
      <c r="O45" s="25">
        <v>1.7999999999999999E-2</v>
      </c>
      <c r="P45" s="39">
        <f t="shared" si="2"/>
        <v>6413491.8987184223</v>
      </c>
      <c r="Q45" s="168">
        <f t="shared" si="3"/>
        <v>30018369.05128523</v>
      </c>
      <c r="R45" s="116">
        <f t="shared" si="5"/>
        <v>70000000</v>
      </c>
      <c r="S45" s="116">
        <f t="shared" si="6"/>
        <v>84018369.051285237</v>
      </c>
      <c r="T45" s="99"/>
    </row>
    <row r="46" spans="1:20" s="18" customFormat="1" x14ac:dyDescent="0.3">
      <c r="B46" s="240"/>
      <c r="C46" s="28">
        <v>7</v>
      </c>
      <c r="D46" s="169">
        <v>1000000</v>
      </c>
      <c r="E46" s="162">
        <v>0</v>
      </c>
      <c r="F46" s="114">
        <v>300000</v>
      </c>
      <c r="G46" s="148">
        <v>100000</v>
      </c>
      <c r="H46" s="114">
        <v>0</v>
      </c>
      <c r="I46" s="114">
        <v>70000000</v>
      </c>
      <c r="J46" s="114">
        <v>54000000</v>
      </c>
      <c r="K46" s="154">
        <f t="shared" si="1"/>
        <v>24436964.941313013</v>
      </c>
      <c r="L46" s="117">
        <v>1.7999999999999999E-2</v>
      </c>
      <c r="M46" s="39">
        <v>0</v>
      </c>
      <c r="N46" s="132">
        <f t="shared" si="4"/>
        <v>7546934.7528953543</v>
      </c>
      <c r="O46" s="25">
        <v>1.7999999999999999E-2</v>
      </c>
      <c r="P46" s="39">
        <f t="shared" si="2"/>
        <v>7546934.7528953543</v>
      </c>
      <c r="Q46" s="168">
        <f t="shared" si="3"/>
        <v>31983899.694208369</v>
      </c>
      <c r="R46" s="116">
        <f t="shared" si="5"/>
        <v>70000000</v>
      </c>
      <c r="S46" s="116">
        <f t="shared" si="6"/>
        <v>85983899.694208369</v>
      </c>
      <c r="T46" s="99"/>
    </row>
    <row r="47" spans="1:20" s="18" customFormat="1" x14ac:dyDescent="0.3">
      <c r="B47" s="240"/>
      <c r="C47" s="28">
        <v>8</v>
      </c>
      <c r="D47" s="169">
        <v>1000000</v>
      </c>
      <c r="E47" s="162">
        <v>0</v>
      </c>
      <c r="F47" s="114">
        <v>300000</v>
      </c>
      <c r="G47" s="148">
        <v>100000</v>
      </c>
      <c r="H47" s="114">
        <v>0</v>
      </c>
      <c r="I47" s="114">
        <v>70000000</v>
      </c>
      <c r="J47" s="114">
        <v>54000000</v>
      </c>
      <c r="K47" s="154">
        <f t="shared" si="1"/>
        <v>25284030.310256649</v>
      </c>
      <c r="L47" s="117">
        <v>1.7999999999999999E-2</v>
      </c>
      <c r="M47" s="39">
        <v>0</v>
      </c>
      <c r="N47" s="132">
        <f t="shared" si="4"/>
        <v>8700779.5784474723</v>
      </c>
      <c r="O47" s="25">
        <v>1.7999999999999999E-2</v>
      </c>
      <c r="P47" s="39">
        <f t="shared" si="2"/>
        <v>8700779.5784474723</v>
      </c>
      <c r="Q47" s="168">
        <f t="shared" si="3"/>
        <v>33984809.888704121</v>
      </c>
      <c r="R47" s="116">
        <f t="shared" si="5"/>
        <v>70000000</v>
      </c>
      <c r="S47" s="116">
        <f t="shared" si="6"/>
        <v>87984809.888704121</v>
      </c>
      <c r="T47" s="99"/>
    </row>
    <row r="48" spans="1:20" s="89" customFormat="1" x14ac:dyDescent="0.3">
      <c r="B48" s="240"/>
      <c r="C48" s="119">
        <v>9</v>
      </c>
      <c r="D48" s="169">
        <v>1000000</v>
      </c>
      <c r="E48" s="162">
        <v>0</v>
      </c>
      <c r="F48" s="114">
        <v>300000</v>
      </c>
      <c r="G48" s="148">
        <v>100000</v>
      </c>
      <c r="H48" s="114">
        <v>0</v>
      </c>
      <c r="I48" s="114">
        <v>70000000</v>
      </c>
      <c r="J48" s="114">
        <v>54000000</v>
      </c>
      <c r="K48" s="154">
        <f t="shared" si="1"/>
        <v>26146342.855841268</v>
      </c>
      <c r="L48" s="88">
        <v>1.7999999999999999E-2</v>
      </c>
      <c r="M48" s="39">
        <v>0</v>
      </c>
      <c r="N48" s="132">
        <f t="shared" si="4"/>
        <v>9875393.6108595263</v>
      </c>
      <c r="O48" s="120">
        <v>1.7999999999999999E-2</v>
      </c>
      <c r="P48" s="39">
        <f t="shared" si="2"/>
        <v>9875393.6108595263</v>
      </c>
      <c r="Q48" s="168">
        <f t="shared" si="3"/>
        <v>36021736.466700792</v>
      </c>
      <c r="R48" s="116">
        <f t="shared" si="5"/>
        <v>70000000</v>
      </c>
      <c r="S48" s="116">
        <f t="shared" si="6"/>
        <v>90021736.466700792</v>
      </c>
      <c r="T48" s="121"/>
    </row>
    <row r="49" spans="1:20" s="18" customFormat="1" x14ac:dyDescent="0.3">
      <c r="B49" s="240"/>
      <c r="C49" s="28">
        <v>10</v>
      </c>
      <c r="D49" s="169">
        <v>1000000</v>
      </c>
      <c r="E49" s="162">
        <v>0</v>
      </c>
      <c r="F49" s="114">
        <v>300000</v>
      </c>
      <c r="G49" s="148">
        <v>100000</v>
      </c>
      <c r="H49" s="114">
        <v>0</v>
      </c>
      <c r="I49" s="114">
        <v>70000000</v>
      </c>
      <c r="J49" s="114">
        <v>54000000</v>
      </c>
      <c r="K49" s="154">
        <f t="shared" si="1"/>
        <v>27024177.027246412</v>
      </c>
      <c r="L49" s="117">
        <v>1.7999999999999999E-2</v>
      </c>
      <c r="M49" s="39">
        <v>0</v>
      </c>
      <c r="N49" s="132">
        <f t="shared" si="4"/>
        <v>11071150.695854997</v>
      </c>
      <c r="O49" s="25">
        <v>1.7999999999999999E-2</v>
      </c>
      <c r="P49" s="39">
        <f t="shared" si="2"/>
        <v>11071150.695854997</v>
      </c>
      <c r="Q49" s="168">
        <f t="shared" si="3"/>
        <v>38095327.723101407</v>
      </c>
      <c r="R49" s="116">
        <f t="shared" si="5"/>
        <v>70000000</v>
      </c>
      <c r="S49" s="116">
        <f t="shared" si="6"/>
        <v>92095327.723101407</v>
      </c>
      <c r="T49" s="99"/>
    </row>
    <row r="50" spans="1:20" s="29" customFormat="1" ht="17.25" thickBot="1" x14ac:dyDescent="0.35">
      <c r="B50" s="240"/>
      <c r="C50" s="30">
        <v>11</v>
      </c>
      <c r="D50" s="169">
        <v>1000000</v>
      </c>
      <c r="E50" s="162">
        <v>0</v>
      </c>
      <c r="F50" s="114">
        <v>300000</v>
      </c>
      <c r="G50" s="148">
        <v>100000</v>
      </c>
      <c r="H50" s="114">
        <v>0</v>
      </c>
      <c r="I50" s="114">
        <v>70000000</v>
      </c>
      <c r="J50" s="114">
        <v>54000000</v>
      </c>
      <c r="K50" s="154">
        <f t="shared" si="1"/>
        <v>27917812.213736847</v>
      </c>
      <c r="L50" s="117">
        <v>1.7999999999999999E-2</v>
      </c>
      <c r="M50" s="39">
        <v>0</v>
      </c>
      <c r="N50" s="132">
        <f t="shared" si="4"/>
        <v>12288431.408380387</v>
      </c>
      <c r="O50" s="94">
        <v>1.7999999999999999E-2</v>
      </c>
      <c r="P50" s="39">
        <f t="shared" si="2"/>
        <v>12288431.408380387</v>
      </c>
      <c r="Q50" s="168">
        <f t="shared" si="3"/>
        <v>40206243.622117236</v>
      </c>
      <c r="R50" s="116">
        <f t="shared" si="5"/>
        <v>70000000</v>
      </c>
      <c r="S50" s="116">
        <f t="shared" si="6"/>
        <v>94206243.622117236</v>
      </c>
      <c r="T50" s="100"/>
    </row>
    <row r="51" spans="1:20" s="108" customFormat="1" ht="17.25" thickBot="1" x14ac:dyDescent="0.35">
      <c r="A51" s="103"/>
      <c r="B51" s="240"/>
      <c r="C51" s="104">
        <v>12</v>
      </c>
      <c r="D51" s="169">
        <v>1000000</v>
      </c>
      <c r="E51" s="163">
        <v>0</v>
      </c>
      <c r="F51" s="114">
        <v>300000</v>
      </c>
      <c r="G51" s="148">
        <v>100000</v>
      </c>
      <c r="H51" s="114">
        <v>0</v>
      </c>
      <c r="I51" s="114">
        <v>70000000</v>
      </c>
      <c r="J51" s="114">
        <v>54000000</v>
      </c>
      <c r="K51" s="155">
        <f t="shared" si="1"/>
        <v>28827532.833584111</v>
      </c>
      <c r="L51" s="105">
        <v>1.7999999999999999E-2</v>
      </c>
      <c r="M51" s="39">
        <v>0</v>
      </c>
      <c r="N51" s="132">
        <f t="shared" si="4"/>
        <v>13527623.173731234</v>
      </c>
      <c r="O51" s="106">
        <v>1.7999999999999999E-2</v>
      </c>
      <c r="P51" s="39">
        <f t="shared" si="2"/>
        <v>13527623.173731234</v>
      </c>
      <c r="Q51" s="168">
        <f t="shared" si="3"/>
        <v>42355156.007315345</v>
      </c>
      <c r="R51" s="116">
        <f t="shared" si="5"/>
        <v>70000000</v>
      </c>
      <c r="S51" s="116">
        <f t="shared" si="6"/>
        <v>96355156.007315338</v>
      </c>
      <c r="T51" s="107"/>
    </row>
    <row r="52" spans="1:20" s="26" customFormat="1" x14ac:dyDescent="0.3">
      <c r="A52" s="26">
        <v>4</v>
      </c>
      <c r="B52" s="240">
        <v>2026</v>
      </c>
      <c r="C52" s="27">
        <v>1</v>
      </c>
      <c r="D52" s="169">
        <v>1000000</v>
      </c>
      <c r="E52" s="162">
        <v>0</v>
      </c>
      <c r="F52" s="114">
        <v>300000</v>
      </c>
      <c r="G52" s="148">
        <v>100000</v>
      </c>
      <c r="H52" s="114">
        <v>0</v>
      </c>
      <c r="I52" s="114">
        <v>70000000</v>
      </c>
      <c r="J52" s="114">
        <v>54000000</v>
      </c>
      <c r="K52" s="154">
        <f t="shared" si="1"/>
        <v>29753628.424588624</v>
      </c>
      <c r="L52" s="117">
        <v>1.7999999999999999E-2</v>
      </c>
      <c r="M52" s="39">
        <v>0</v>
      </c>
      <c r="N52" s="132">
        <f t="shared" si="4"/>
        <v>14585733.666426159</v>
      </c>
      <c r="O52" s="93">
        <v>4.0000000000000001E-3</v>
      </c>
      <c r="P52" s="39">
        <f t="shared" si="2"/>
        <v>14585733.666426159</v>
      </c>
      <c r="Q52" s="168">
        <f t="shared" si="3"/>
        <v>44339362.091014788</v>
      </c>
      <c r="R52" s="116">
        <f t="shared" si="5"/>
        <v>70000000</v>
      </c>
      <c r="S52" s="116">
        <f t="shared" si="6"/>
        <v>98339362.091014788</v>
      </c>
      <c r="T52" s="101"/>
    </row>
    <row r="53" spans="1:20" s="32" customFormat="1" x14ac:dyDescent="0.3">
      <c r="B53" s="240"/>
      <c r="C53" s="33">
        <v>2</v>
      </c>
      <c r="D53" s="169">
        <v>1000000</v>
      </c>
      <c r="E53" s="162">
        <v>0</v>
      </c>
      <c r="F53" s="114">
        <v>300000</v>
      </c>
      <c r="G53" s="148">
        <v>100000</v>
      </c>
      <c r="H53" s="114">
        <v>0</v>
      </c>
      <c r="I53" s="114">
        <v>70000000</v>
      </c>
      <c r="J53" s="114">
        <v>54000000</v>
      </c>
      <c r="K53" s="154">
        <f t="shared" si="1"/>
        <v>30696393.736231219</v>
      </c>
      <c r="L53" s="117">
        <v>1.7999999999999999E-2</v>
      </c>
      <c r="M53" s="39">
        <v>0</v>
      </c>
      <c r="N53" s="132">
        <f t="shared" si="4"/>
        <v>15866276.872421831</v>
      </c>
      <c r="O53" s="25">
        <v>1.7999999999999999E-2</v>
      </c>
      <c r="P53" s="39">
        <f t="shared" si="2"/>
        <v>15866276.872421831</v>
      </c>
      <c r="Q53" s="168">
        <f t="shared" si="3"/>
        <v>46562670.608653054</v>
      </c>
      <c r="R53" s="116">
        <f t="shared" si="5"/>
        <v>70000000</v>
      </c>
      <c r="S53" s="116">
        <f t="shared" si="6"/>
        <v>100562670.60865305</v>
      </c>
      <c r="T53" s="102"/>
    </row>
    <row r="54" spans="1:20" s="18" customFormat="1" x14ac:dyDescent="0.3">
      <c r="B54" s="240"/>
      <c r="C54" s="28">
        <v>3</v>
      </c>
      <c r="D54" s="169">
        <v>1000000</v>
      </c>
      <c r="E54" s="162">
        <v>0</v>
      </c>
      <c r="F54" s="114">
        <v>300000</v>
      </c>
      <c r="G54" s="148">
        <v>100000</v>
      </c>
      <c r="H54" s="114">
        <v>0</v>
      </c>
      <c r="I54" s="114">
        <v>70000000</v>
      </c>
      <c r="J54" s="114">
        <v>54000000</v>
      </c>
      <c r="K54" s="154">
        <f t="shared" si="1"/>
        <v>31656128.823483381</v>
      </c>
      <c r="L54" s="117">
        <v>1.7999999999999999E-2</v>
      </c>
      <c r="M54" s="39">
        <v>0</v>
      </c>
      <c r="N54" s="132">
        <f t="shared" si="4"/>
        <v>17169869.856125426</v>
      </c>
      <c r="O54" s="25">
        <v>1.7999999999999999E-2</v>
      </c>
      <c r="P54" s="39">
        <f t="shared" si="2"/>
        <v>17169869.856125426</v>
      </c>
      <c r="Q54" s="168">
        <f t="shared" si="3"/>
        <v>48825998.679608807</v>
      </c>
      <c r="R54" s="116">
        <f t="shared" si="5"/>
        <v>70000000</v>
      </c>
      <c r="S54" s="116">
        <f t="shared" si="6"/>
        <v>102825998.67960881</v>
      </c>
      <c r="T54" s="99"/>
    </row>
    <row r="55" spans="1:20" s="18" customFormat="1" x14ac:dyDescent="0.3">
      <c r="B55" s="240"/>
      <c r="C55" s="28">
        <v>4</v>
      </c>
      <c r="D55" s="169">
        <v>1000000</v>
      </c>
      <c r="E55" s="162">
        <v>0</v>
      </c>
      <c r="F55" s="114">
        <v>300000</v>
      </c>
      <c r="G55" s="148">
        <v>100000</v>
      </c>
      <c r="H55" s="114">
        <v>0</v>
      </c>
      <c r="I55" s="114">
        <v>70000000</v>
      </c>
      <c r="J55" s="114">
        <v>54000000</v>
      </c>
      <c r="K55" s="154">
        <f t="shared" si="1"/>
        <v>32633139.142306082</v>
      </c>
      <c r="L55" s="117">
        <v>1.7999999999999999E-2</v>
      </c>
      <c r="M55" s="39">
        <v>0</v>
      </c>
      <c r="N55" s="132">
        <f t="shared" si="4"/>
        <v>18496927.513535682</v>
      </c>
      <c r="O55" s="25">
        <v>1.7999999999999999E-2</v>
      </c>
      <c r="P55" s="39">
        <f t="shared" si="2"/>
        <v>18496927.513535682</v>
      </c>
      <c r="Q55" s="168">
        <f t="shared" si="3"/>
        <v>51130066.655841768</v>
      </c>
      <c r="R55" s="116">
        <f t="shared" si="5"/>
        <v>70000000</v>
      </c>
      <c r="S55" s="116">
        <f t="shared" si="6"/>
        <v>105130066.65584177</v>
      </c>
      <c r="T55" s="99"/>
    </row>
    <row r="56" spans="1:20" s="18" customFormat="1" x14ac:dyDescent="0.3">
      <c r="B56" s="240"/>
      <c r="C56" s="28">
        <v>5</v>
      </c>
      <c r="D56" s="169">
        <v>1000000</v>
      </c>
      <c r="E56" s="162">
        <v>0</v>
      </c>
      <c r="F56" s="114">
        <v>300000</v>
      </c>
      <c r="G56" s="148">
        <v>100000</v>
      </c>
      <c r="H56" s="114">
        <v>0</v>
      </c>
      <c r="I56" s="114">
        <v>70000000</v>
      </c>
      <c r="J56" s="114">
        <v>54000000</v>
      </c>
      <c r="K56" s="154">
        <f t="shared" si="1"/>
        <v>33627735.646867588</v>
      </c>
      <c r="L56" s="117">
        <v>1.7999999999999999E-2</v>
      </c>
      <c r="M56" s="39">
        <v>0</v>
      </c>
      <c r="N56" s="132">
        <f t="shared" si="4"/>
        <v>19847872.208779324</v>
      </c>
      <c r="O56" s="25">
        <v>1.7999999999999999E-2</v>
      </c>
      <c r="P56" s="39">
        <f t="shared" si="2"/>
        <v>19847872.208779324</v>
      </c>
      <c r="Q56" s="168">
        <f t="shared" si="3"/>
        <v>53475607.855646908</v>
      </c>
      <c r="R56" s="116">
        <f t="shared" si="5"/>
        <v>70000000</v>
      </c>
      <c r="S56" s="116">
        <f t="shared" si="6"/>
        <v>107475607.85564691</v>
      </c>
      <c r="T56" s="99"/>
    </row>
    <row r="57" spans="1:20" s="18" customFormat="1" x14ac:dyDescent="0.3">
      <c r="B57" s="240"/>
      <c r="C57" s="28">
        <v>6</v>
      </c>
      <c r="D57" s="169">
        <v>1000000</v>
      </c>
      <c r="E57" s="162">
        <v>0</v>
      </c>
      <c r="F57" s="114">
        <v>300000</v>
      </c>
      <c r="G57" s="148">
        <v>100000</v>
      </c>
      <c r="H57" s="114">
        <v>0</v>
      </c>
      <c r="I57" s="114">
        <v>70000000</v>
      </c>
      <c r="J57" s="114">
        <v>54000000</v>
      </c>
      <c r="K57" s="154">
        <f t="shared" si="1"/>
        <v>34640234.888511203</v>
      </c>
      <c r="L57" s="117">
        <v>1.7999999999999999E-2</v>
      </c>
      <c r="M57" s="39">
        <v>0</v>
      </c>
      <c r="N57" s="132">
        <f t="shared" si="4"/>
        <v>21223133.908537351</v>
      </c>
      <c r="O57" s="25">
        <v>1.7999999999999999E-2</v>
      </c>
      <c r="P57" s="39">
        <f t="shared" si="2"/>
        <v>21223133.908537351</v>
      </c>
      <c r="Q57" s="168">
        <f t="shared" si="3"/>
        <v>55863368.797048554</v>
      </c>
      <c r="R57" s="116">
        <f t="shared" si="5"/>
        <v>70000000</v>
      </c>
      <c r="S57" s="116">
        <f t="shared" si="6"/>
        <v>109863368.79704855</v>
      </c>
      <c r="T57" s="99"/>
    </row>
    <row r="58" spans="1:20" s="18" customFormat="1" x14ac:dyDescent="0.3">
      <c r="B58" s="240"/>
      <c r="C58" s="28">
        <v>7</v>
      </c>
      <c r="D58" s="169">
        <v>1000000</v>
      </c>
      <c r="E58" s="162">
        <v>0</v>
      </c>
      <c r="F58" s="114">
        <v>300000</v>
      </c>
      <c r="G58" s="148">
        <v>100000</v>
      </c>
      <c r="H58" s="114">
        <v>0</v>
      </c>
      <c r="I58" s="114">
        <v>70000000</v>
      </c>
      <c r="J58" s="114">
        <v>54000000</v>
      </c>
      <c r="K58" s="154">
        <f t="shared" si="1"/>
        <v>35670959.116504408</v>
      </c>
      <c r="L58" s="117">
        <v>1.7999999999999999E-2</v>
      </c>
      <c r="M58" s="39">
        <v>0</v>
      </c>
      <c r="N58" s="132">
        <f t="shared" si="4"/>
        <v>22623150.318891022</v>
      </c>
      <c r="O58" s="25">
        <v>1.7999999999999999E-2</v>
      </c>
      <c r="P58" s="39">
        <f t="shared" si="2"/>
        <v>22623150.318891022</v>
      </c>
      <c r="Q58" s="168">
        <f t="shared" si="3"/>
        <v>58294109.435395434</v>
      </c>
      <c r="R58" s="116">
        <f t="shared" si="5"/>
        <v>70000000</v>
      </c>
      <c r="S58" s="116">
        <f t="shared" si="6"/>
        <v>112294109.43539543</v>
      </c>
      <c r="T58" s="99"/>
    </row>
    <row r="59" spans="1:20" s="18" customFormat="1" x14ac:dyDescent="0.3">
      <c r="B59" s="240"/>
      <c r="C59" s="28">
        <v>8</v>
      </c>
      <c r="D59" s="169">
        <v>1000000</v>
      </c>
      <c r="E59" s="162">
        <v>0</v>
      </c>
      <c r="F59" s="114">
        <v>300000</v>
      </c>
      <c r="G59" s="148">
        <v>100000</v>
      </c>
      <c r="H59" s="114">
        <v>0</v>
      </c>
      <c r="I59" s="114">
        <v>70000000</v>
      </c>
      <c r="J59" s="114">
        <v>54000000</v>
      </c>
      <c r="K59" s="154">
        <f t="shared" si="1"/>
        <v>36720236.380601488</v>
      </c>
      <c r="L59" s="117">
        <v>1.7999999999999999E-2</v>
      </c>
      <c r="M59" s="39">
        <v>0</v>
      </c>
      <c r="N59" s="132">
        <f t="shared" si="4"/>
        <v>24048367.024631061</v>
      </c>
      <c r="O59" s="25">
        <v>1.7999999999999999E-2</v>
      </c>
      <c r="P59" s="39">
        <f t="shared" si="2"/>
        <v>24048367.024631061</v>
      </c>
      <c r="Q59" s="168">
        <f t="shared" si="3"/>
        <v>60768603.405232549</v>
      </c>
      <c r="R59" s="116">
        <f t="shared" si="5"/>
        <v>70000000</v>
      </c>
      <c r="S59" s="116">
        <f t="shared" si="6"/>
        <v>114768603.40523255</v>
      </c>
      <c r="T59" s="99"/>
    </row>
    <row r="60" spans="1:20" s="18" customFormat="1" x14ac:dyDescent="0.3">
      <c r="B60" s="240"/>
      <c r="C60" s="28">
        <v>9</v>
      </c>
      <c r="D60" s="169">
        <v>1000000</v>
      </c>
      <c r="E60" s="162">
        <v>0</v>
      </c>
      <c r="F60" s="114">
        <v>300000</v>
      </c>
      <c r="G60" s="148">
        <v>100000</v>
      </c>
      <c r="H60" s="114">
        <v>0</v>
      </c>
      <c r="I60" s="114">
        <v>70000000</v>
      </c>
      <c r="J60" s="114">
        <v>54000000</v>
      </c>
      <c r="K60" s="154">
        <f t="shared" si="1"/>
        <v>37788400.635452315</v>
      </c>
      <c r="L60" s="117">
        <v>1.7999999999999999E-2</v>
      </c>
      <c r="M60" s="39">
        <v>0</v>
      </c>
      <c r="N60" s="132">
        <f t="shared" si="4"/>
        <v>25499237.631074421</v>
      </c>
      <c r="O60" s="25">
        <v>1.7999999999999999E-2</v>
      </c>
      <c r="P60" s="39">
        <f t="shared" si="2"/>
        <v>25499237.631074421</v>
      </c>
      <c r="Q60" s="168">
        <f t="shared" si="3"/>
        <v>63287638.266526736</v>
      </c>
      <c r="R60" s="116">
        <f t="shared" si="5"/>
        <v>70000000</v>
      </c>
      <c r="S60" s="116">
        <f t="shared" si="6"/>
        <v>117287638.26652673</v>
      </c>
      <c r="T60" s="99"/>
    </row>
    <row r="61" spans="1:20" s="18" customFormat="1" x14ac:dyDescent="0.3">
      <c r="B61" s="240"/>
      <c r="C61" s="28">
        <v>10</v>
      </c>
      <c r="D61" s="169">
        <v>1000000</v>
      </c>
      <c r="E61" s="162">
        <v>0</v>
      </c>
      <c r="F61" s="114">
        <v>300000</v>
      </c>
      <c r="G61" s="148">
        <v>100000</v>
      </c>
      <c r="H61" s="114">
        <v>0</v>
      </c>
      <c r="I61" s="114">
        <v>70000000</v>
      </c>
      <c r="J61" s="114">
        <v>54000000</v>
      </c>
      <c r="K61" s="154">
        <f t="shared" si="1"/>
        <v>38875791.846890457</v>
      </c>
      <c r="L61" s="117">
        <v>1.7999999999999999E-2</v>
      </c>
      <c r="M61" s="39">
        <v>0</v>
      </c>
      <c r="N61" s="132">
        <f t="shared" si="4"/>
        <v>26976223.908433761</v>
      </c>
      <c r="O61" s="25">
        <v>1.7999999999999999E-2</v>
      </c>
      <c r="P61" s="39">
        <f t="shared" si="2"/>
        <v>26976223.908433761</v>
      </c>
      <c r="Q61" s="168">
        <f t="shared" si="3"/>
        <v>65852015.755324215</v>
      </c>
      <c r="R61" s="116">
        <f t="shared" si="5"/>
        <v>70000000</v>
      </c>
      <c r="S61" s="116">
        <f t="shared" si="6"/>
        <v>119852015.75532421</v>
      </c>
      <c r="T61" s="99"/>
    </row>
    <row r="62" spans="1:20" s="29" customFormat="1" ht="17.25" thickBot="1" x14ac:dyDescent="0.35">
      <c r="B62" s="240"/>
      <c r="C62" s="30">
        <v>11</v>
      </c>
      <c r="D62" s="169">
        <v>1000000</v>
      </c>
      <c r="E62" s="162">
        <v>0</v>
      </c>
      <c r="F62" s="114">
        <v>300000</v>
      </c>
      <c r="G62" s="148">
        <v>100000</v>
      </c>
      <c r="H62" s="114">
        <v>0</v>
      </c>
      <c r="I62" s="114">
        <v>70000000</v>
      </c>
      <c r="J62" s="114">
        <v>54000000</v>
      </c>
      <c r="K62" s="154">
        <f t="shared" si="1"/>
        <v>39982756.100134484</v>
      </c>
      <c r="L62" s="117">
        <v>1.7999999999999999E-2</v>
      </c>
      <c r="M62" s="39">
        <v>0</v>
      </c>
      <c r="N62" s="132">
        <f t="shared" si="4"/>
        <v>28479795.938785568</v>
      </c>
      <c r="O62" s="94">
        <v>1.7999999999999999E-2</v>
      </c>
      <c r="P62" s="39">
        <f t="shared" si="2"/>
        <v>28479795.938785568</v>
      </c>
      <c r="Q62" s="168">
        <f t="shared" si="3"/>
        <v>68462552.038920045</v>
      </c>
      <c r="R62" s="116">
        <f t="shared" si="5"/>
        <v>70000000</v>
      </c>
      <c r="S62" s="116">
        <f t="shared" si="6"/>
        <v>122462552.03892004</v>
      </c>
      <c r="T62" s="100"/>
    </row>
    <row r="63" spans="1:20" s="108" customFormat="1" ht="17.25" thickBot="1" x14ac:dyDescent="0.35">
      <c r="A63" s="103"/>
      <c r="B63" s="240"/>
      <c r="C63" s="104">
        <v>12</v>
      </c>
      <c r="D63" s="169">
        <v>1000000</v>
      </c>
      <c r="E63" s="163">
        <v>0</v>
      </c>
      <c r="F63" s="114">
        <v>300000</v>
      </c>
      <c r="G63" s="148">
        <v>100000</v>
      </c>
      <c r="H63" s="114">
        <v>0</v>
      </c>
      <c r="I63" s="114">
        <v>70000000</v>
      </c>
      <c r="J63" s="114">
        <v>54000000</v>
      </c>
      <c r="K63" s="155">
        <f t="shared" si="1"/>
        <v>41109645.709936902</v>
      </c>
      <c r="L63" s="105">
        <v>1.7999999999999999E-2</v>
      </c>
      <c r="M63" s="39">
        <v>0</v>
      </c>
      <c r="N63" s="132">
        <f t="shared" si="4"/>
        <v>30010432.265683707</v>
      </c>
      <c r="O63" s="106">
        <v>1.7999999999999999E-2</v>
      </c>
      <c r="P63" s="39">
        <f t="shared" si="2"/>
        <v>30010432.265683707</v>
      </c>
      <c r="Q63" s="168">
        <f t="shared" si="3"/>
        <v>71120077.975620613</v>
      </c>
      <c r="R63" s="116">
        <f t="shared" si="5"/>
        <v>70000000</v>
      </c>
      <c r="S63" s="116">
        <f t="shared" si="6"/>
        <v>125120077.97562061</v>
      </c>
      <c r="T63" s="107"/>
    </row>
    <row r="64" spans="1:20" s="26" customFormat="1" x14ac:dyDescent="0.3">
      <c r="A64" s="26">
        <v>6</v>
      </c>
      <c r="B64" s="240">
        <v>2027</v>
      </c>
      <c r="C64" s="27">
        <v>1</v>
      </c>
      <c r="D64" s="169">
        <v>1000000</v>
      </c>
      <c r="E64" s="162">
        <v>0</v>
      </c>
      <c r="F64" s="114">
        <v>300000</v>
      </c>
      <c r="G64" s="148">
        <v>100000</v>
      </c>
      <c r="H64" s="114">
        <v>0</v>
      </c>
      <c r="I64" s="114">
        <v>70000000</v>
      </c>
      <c r="J64" s="114">
        <v>54000000</v>
      </c>
      <c r="K64" s="154">
        <f t="shared" si="1"/>
        <v>42256819.332715765</v>
      </c>
      <c r="L64" s="117">
        <v>1.7999999999999999E-2</v>
      </c>
      <c r="M64" s="39">
        <v>0</v>
      </c>
      <c r="N64" s="132">
        <f t="shared" si="4"/>
        <v>31134473.994746443</v>
      </c>
      <c r="O64" s="93">
        <v>4.0000000000000001E-3</v>
      </c>
      <c r="P64" s="39">
        <f t="shared" si="2"/>
        <v>31134473.994746443</v>
      </c>
      <c r="Q64" s="168">
        <f t="shared" si="3"/>
        <v>73391293.327462211</v>
      </c>
      <c r="R64" s="116">
        <f t="shared" si="5"/>
        <v>70000000</v>
      </c>
      <c r="S64" s="116">
        <f t="shared" si="6"/>
        <v>127391293.32746221</v>
      </c>
      <c r="T64" s="101"/>
    </row>
    <row r="65" spans="1:20" s="18" customFormat="1" x14ac:dyDescent="0.3">
      <c r="B65" s="240"/>
      <c r="C65" s="28">
        <v>2</v>
      </c>
      <c r="D65" s="169">
        <v>1000000</v>
      </c>
      <c r="E65" s="162">
        <v>0</v>
      </c>
      <c r="F65" s="114">
        <v>300000</v>
      </c>
      <c r="G65" s="148">
        <v>100000</v>
      </c>
      <c r="H65" s="114">
        <v>0</v>
      </c>
      <c r="I65" s="114">
        <v>70000000</v>
      </c>
      <c r="J65" s="114">
        <v>54000000</v>
      </c>
      <c r="K65" s="154">
        <f t="shared" si="1"/>
        <v>43424642.080704652</v>
      </c>
      <c r="L65" s="117">
        <v>1.7999999999999999E-2</v>
      </c>
      <c r="M65" s="39">
        <v>0</v>
      </c>
      <c r="N65" s="132">
        <f t="shared" si="4"/>
        <v>32712894.526651878</v>
      </c>
      <c r="O65" s="25">
        <v>1.7999999999999999E-2</v>
      </c>
      <c r="P65" s="39">
        <f t="shared" si="2"/>
        <v>32712894.526651878</v>
      </c>
      <c r="Q65" s="168">
        <f t="shared" si="3"/>
        <v>76137536.607356533</v>
      </c>
      <c r="R65" s="116">
        <f t="shared" si="5"/>
        <v>70000000</v>
      </c>
      <c r="S65" s="116">
        <f t="shared" si="6"/>
        <v>130137536.60735653</v>
      </c>
      <c r="T65" s="99"/>
    </row>
    <row r="66" spans="1:20" s="18" customFormat="1" x14ac:dyDescent="0.3">
      <c r="B66" s="240"/>
      <c r="C66" s="28">
        <v>3</v>
      </c>
      <c r="D66" s="169">
        <v>1000000</v>
      </c>
      <c r="E66" s="162">
        <v>0</v>
      </c>
      <c r="F66" s="114">
        <v>300000</v>
      </c>
      <c r="G66" s="148">
        <v>100000</v>
      </c>
      <c r="H66" s="114">
        <v>0</v>
      </c>
      <c r="I66" s="114">
        <v>70000000</v>
      </c>
      <c r="J66" s="114">
        <v>54000000</v>
      </c>
      <c r="K66" s="154">
        <f t="shared" si="1"/>
        <v>44613485.638157338</v>
      </c>
      <c r="L66" s="117">
        <v>1.7999999999999999E-2</v>
      </c>
      <c r="M66" s="39">
        <v>0</v>
      </c>
      <c r="N66" s="132">
        <f t="shared" si="4"/>
        <v>34319726.628131606</v>
      </c>
      <c r="O66" s="25">
        <v>1.7999999999999999E-2</v>
      </c>
      <c r="P66" s="39">
        <f t="shared" si="2"/>
        <v>34319726.628131606</v>
      </c>
      <c r="Q66" s="168">
        <f t="shared" si="3"/>
        <v>78933212.266288936</v>
      </c>
      <c r="R66" s="116">
        <f t="shared" si="5"/>
        <v>70000000</v>
      </c>
      <c r="S66" s="116">
        <f t="shared" si="6"/>
        <v>132933212.26628894</v>
      </c>
      <c r="T66" s="99"/>
    </row>
    <row r="67" spans="1:20" s="18" customFormat="1" x14ac:dyDescent="0.3">
      <c r="B67" s="240"/>
      <c r="C67" s="28">
        <v>4</v>
      </c>
      <c r="D67" s="169">
        <v>1000000</v>
      </c>
      <c r="E67" s="162">
        <v>0</v>
      </c>
      <c r="F67" s="114">
        <v>300000</v>
      </c>
      <c r="G67" s="148">
        <v>100000</v>
      </c>
      <c r="H67" s="114">
        <v>0</v>
      </c>
      <c r="I67" s="114">
        <v>70000000</v>
      </c>
      <c r="J67" s="114">
        <v>54000000</v>
      </c>
      <c r="K67" s="154">
        <f t="shared" si="1"/>
        <v>45823728.37964417</v>
      </c>
      <c r="L67" s="117">
        <v>1.7999999999999999E-2</v>
      </c>
      <c r="M67" s="39">
        <v>0</v>
      </c>
      <c r="N67" s="132">
        <f t="shared" si="4"/>
        <v>35955481.707437977</v>
      </c>
      <c r="O67" s="25">
        <v>1.7999999999999999E-2</v>
      </c>
      <c r="P67" s="39">
        <f t="shared" si="2"/>
        <v>35955481.707437977</v>
      </c>
      <c r="Q67" s="168">
        <f t="shared" si="3"/>
        <v>81779210.087082148</v>
      </c>
      <c r="R67" s="116">
        <f t="shared" si="5"/>
        <v>70000000</v>
      </c>
      <c r="S67" s="116">
        <f t="shared" si="6"/>
        <v>135779210.08708215</v>
      </c>
      <c r="T67" s="99"/>
    </row>
    <row r="68" spans="1:20" s="18" customFormat="1" x14ac:dyDescent="0.3">
      <c r="B68" s="240"/>
      <c r="C68" s="28">
        <v>5</v>
      </c>
      <c r="D68" s="169">
        <v>1000000</v>
      </c>
      <c r="E68" s="162">
        <v>0</v>
      </c>
      <c r="F68" s="114">
        <v>300000</v>
      </c>
      <c r="G68" s="148">
        <v>100000</v>
      </c>
      <c r="H68" s="114">
        <v>0</v>
      </c>
      <c r="I68" s="114">
        <v>70000000</v>
      </c>
      <c r="J68" s="114">
        <v>54000000</v>
      </c>
      <c r="K68" s="154">
        <f t="shared" si="1"/>
        <v>47055755.490477763</v>
      </c>
      <c r="L68" s="117">
        <v>1.7999999999999999E-2</v>
      </c>
      <c r="M68" s="39">
        <v>0</v>
      </c>
      <c r="N68" s="132">
        <f t="shared" si="4"/>
        <v>37620680.378171861</v>
      </c>
      <c r="O68" s="25">
        <v>1.7999999999999999E-2</v>
      </c>
      <c r="P68" s="39">
        <f t="shared" si="2"/>
        <v>37620680.378171861</v>
      </c>
      <c r="Q68" s="168">
        <f t="shared" si="3"/>
        <v>84676435.868649632</v>
      </c>
      <c r="R68" s="116">
        <f t="shared" si="5"/>
        <v>70000000</v>
      </c>
      <c r="S68" s="116">
        <f t="shared" si="6"/>
        <v>138676435.86864963</v>
      </c>
      <c r="T68" s="99"/>
    </row>
    <row r="69" spans="1:20" s="18" customFormat="1" x14ac:dyDescent="0.3">
      <c r="B69" s="240"/>
      <c r="C69" s="28">
        <v>6</v>
      </c>
      <c r="D69" s="169">
        <v>1000000</v>
      </c>
      <c r="E69" s="162">
        <v>0</v>
      </c>
      <c r="F69" s="114">
        <v>300000</v>
      </c>
      <c r="G69" s="148">
        <v>100000</v>
      </c>
      <c r="H69" s="114">
        <v>0</v>
      </c>
      <c r="I69" s="114">
        <v>70000000</v>
      </c>
      <c r="J69" s="114">
        <v>54000000</v>
      </c>
      <c r="K69" s="154">
        <f t="shared" si="1"/>
        <v>48309959.089306362</v>
      </c>
      <c r="L69" s="117">
        <v>1.7999999999999999E-2</v>
      </c>
      <c r="M69" s="39">
        <v>0</v>
      </c>
      <c r="N69" s="132">
        <f t="shared" si="4"/>
        <v>39315852.624978952</v>
      </c>
      <c r="O69" s="25">
        <v>1.7999999999999999E-2</v>
      </c>
      <c r="P69" s="39">
        <f t="shared" si="2"/>
        <v>39315852.624978952</v>
      </c>
      <c r="Q69" s="168">
        <f t="shared" si="3"/>
        <v>87625811.714285314</v>
      </c>
      <c r="R69" s="116">
        <f t="shared" si="5"/>
        <v>70000000</v>
      </c>
      <c r="S69" s="116">
        <f t="shared" si="6"/>
        <v>141625811.71428531</v>
      </c>
      <c r="T69" s="99"/>
    </row>
    <row r="70" spans="1:20" s="18" customFormat="1" x14ac:dyDescent="0.3">
      <c r="B70" s="240"/>
      <c r="C70" s="28">
        <v>7</v>
      </c>
      <c r="D70" s="169">
        <v>1000000</v>
      </c>
      <c r="E70" s="162">
        <v>0</v>
      </c>
      <c r="F70" s="114">
        <v>300000</v>
      </c>
      <c r="G70" s="148">
        <v>100000</v>
      </c>
      <c r="H70" s="114">
        <v>0</v>
      </c>
      <c r="I70" s="114">
        <v>70000000</v>
      </c>
      <c r="J70" s="114">
        <v>54000000</v>
      </c>
      <c r="K70" s="154">
        <f t="shared" si="1"/>
        <v>49586738.352913879</v>
      </c>
      <c r="L70" s="117">
        <v>1.7999999999999999E-2</v>
      </c>
      <c r="M70" s="39">
        <v>0</v>
      </c>
      <c r="N70" s="132">
        <f t="shared" si="4"/>
        <v>41041537.972228572</v>
      </c>
      <c r="O70" s="25">
        <v>1.7999999999999999E-2</v>
      </c>
      <c r="P70" s="39">
        <f t="shared" si="2"/>
        <v>41041537.972228572</v>
      </c>
      <c r="Q70" s="168">
        <f t="shared" si="3"/>
        <v>90628276.325142443</v>
      </c>
      <c r="R70" s="116">
        <f t="shared" si="5"/>
        <v>70000000</v>
      </c>
      <c r="S70" s="116">
        <f t="shared" si="6"/>
        <v>144628276.32514244</v>
      </c>
      <c r="T70" s="99"/>
    </row>
    <row r="71" spans="1:20" s="18" customFormat="1" x14ac:dyDescent="0.3">
      <c r="B71" s="240"/>
      <c r="C71" s="28">
        <v>8</v>
      </c>
      <c r="D71" s="169">
        <v>1000000</v>
      </c>
      <c r="E71" s="162">
        <v>0</v>
      </c>
      <c r="F71" s="114">
        <v>300000</v>
      </c>
      <c r="G71" s="148">
        <v>100000</v>
      </c>
      <c r="H71" s="114">
        <v>0</v>
      </c>
      <c r="I71" s="114">
        <v>70000000</v>
      </c>
      <c r="J71" s="114">
        <v>54000000</v>
      </c>
      <c r="K71" s="154">
        <f t="shared" si="1"/>
        <v>50886499.643266328</v>
      </c>
      <c r="L71" s="117">
        <v>1.7999999999999999E-2</v>
      </c>
      <c r="M71" s="39">
        <v>0</v>
      </c>
      <c r="N71" s="132">
        <f t="shared" si="4"/>
        <v>42798285.655728683</v>
      </c>
      <c r="O71" s="25">
        <v>1.7999999999999999E-2</v>
      </c>
      <c r="P71" s="39">
        <f t="shared" si="2"/>
        <v>42798285.655728683</v>
      </c>
      <c r="Q71" s="168">
        <f t="shared" si="3"/>
        <v>93684785.298995018</v>
      </c>
      <c r="R71" s="116">
        <f t="shared" si="5"/>
        <v>70000000</v>
      </c>
      <c r="S71" s="116">
        <f t="shared" si="6"/>
        <v>147684785.29899502</v>
      </c>
      <c r="T71" s="99"/>
    </row>
    <row r="72" spans="1:20" s="18" customFormat="1" x14ac:dyDescent="0.3">
      <c r="B72" s="240"/>
      <c r="C72" s="28">
        <v>9</v>
      </c>
      <c r="D72" s="169">
        <v>1000000</v>
      </c>
      <c r="E72" s="162">
        <v>0</v>
      </c>
      <c r="F72" s="114">
        <v>300000</v>
      </c>
      <c r="G72" s="148">
        <v>100000</v>
      </c>
      <c r="H72" s="114">
        <v>0</v>
      </c>
      <c r="I72" s="114">
        <v>70000000</v>
      </c>
      <c r="J72" s="114">
        <v>54000000</v>
      </c>
      <c r="K72" s="154">
        <f t="shared" si="1"/>
        <v>52209656.636845119</v>
      </c>
      <c r="L72" s="117">
        <v>1.7999999999999999E-2</v>
      </c>
      <c r="M72" s="39">
        <v>0</v>
      </c>
      <c r="N72" s="132">
        <f t="shared" si="4"/>
        <v>44586654.797531798</v>
      </c>
      <c r="O72" s="25">
        <v>1.7999999999999999E-2</v>
      </c>
      <c r="P72" s="39">
        <f t="shared" si="2"/>
        <v>44586654.797531798</v>
      </c>
      <c r="Q72" s="168">
        <f t="shared" si="3"/>
        <v>96796311.434376925</v>
      </c>
      <c r="R72" s="116">
        <f t="shared" si="5"/>
        <v>70000000</v>
      </c>
      <c r="S72" s="116">
        <f t="shared" si="6"/>
        <v>150796311.43437693</v>
      </c>
      <c r="T72" s="99"/>
    </row>
    <row r="73" spans="1:20" s="206" customFormat="1" x14ac:dyDescent="0.3">
      <c r="B73" s="240"/>
      <c r="C73" s="207">
        <v>10</v>
      </c>
      <c r="D73" s="169">
        <v>1000000</v>
      </c>
      <c r="E73" s="208">
        <v>0</v>
      </c>
      <c r="F73" s="209">
        <v>300000</v>
      </c>
      <c r="G73" s="210">
        <v>100000</v>
      </c>
      <c r="H73" s="114">
        <v>0</v>
      </c>
      <c r="I73" s="209">
        <v>175000000</v>
      </c>
      <c r="J73" s="209">
        <v>70000000</v>
      </c>
      <c r="K73" s="211">
        <f t="shared" si="1"/>
        <v>53556630.456308335</v>
      </c>
      <c r="L73" s="212">
        <v>1.7999999999999999E-2</v>
      </c>
      <c r="M73" s="213">
        <v>0</v>
      </c>
      <c r="N73" s="214">
        <f t="shared" si="4"/>
        <v>46407214.583887368</v>
      </c>
      <c r="O73" s="215">
        <v>1.7999999999999999E-2</v>
      </c>
      <c r="P73" s="213">
        <f t="shared" si="2"/>
        <v>46407214.583887368</v>
      </c>
      <c r="Q73" s="216">
        <f t="shared" si="3"/>
        <v>99963845.040195704</v>
      </c>
      <c r="R73" s="209">
        <f t="shared" si="5"/>
        <v>175000000</v>
      </c>
      <c r="S73" s="209">
        <f t="shared" si="6"/>
        <v>169963845.0401957</v>
      </c>
      <c r="T73" s="217"/>
    </row>
    <row r="74" spans="1:20" s="29" customFormat="1" ht="17.25" thickBot="1" x14ac:dyDescent="0.35">
      <c r="B74" s="240"/>
      <c r="C74" s="30">
        <v>11</v>
      </c>
      <c r="D74" s="169">
        <v>1000000</v>
      </c>
      <c r="E74" s="162">
        <v>0</v>
      </c>
      <c r="F74" s="114">
        <v>300000</v>
      </c>
      <c r="G74" s="148">
        <v>100000</v>
      </c>
      <c r="H74" s="114">
        <v>0</v>
      </c>
      <c r="I74" s="114">
        <v>175000000</v>
      </c>
      <c r="J74" s="114">
        <v>70000000</v>
      </c>
      <c r="K74" s="154">
        <f t="shared" si="1"/>
        <v>54927849.804521888</v>
      </c>
      <c r="L74" s="117">
        <v>1.7999999999999999E-2</v>
      </c>
      <c r="M74" s="39">
        <v>0</v>
      </c>
      <c r="N74" s="132">
        <f t="shared" si="4"/>
        <v>48260544.446397342</v>
      </c>
      <c r="O74" s="94">
        <v>1.7999999999999999E-2</v>
      </c>
      <c r="P74" s="39">
        <f t="shared" si="2"/>
        <v>48260544.446397342</v>
      </c>
      <c r="Q74" s="168">
        <f t="shared" si="3"/>
        <v>103188394.25091922</v>
      </c>
      <c r="R74" s="116">
        <f t="shared" si="5"/>
        <v>175000000</v>
      </c>
      <c r="S74" s="116">
        <f t="shared" si="6"/>
        <v>173188394.25091922</v>
      </c>
      <c r="T74" s="100"/>
    </row>
    <row r="75" spans="1:20" s="108" customFormat="1" ht="17.25" thickBot="1" x14ac:dyDescent="0.35">
      <c r="A75" s="103"/>
      <c r="B75" s="240"/>
      <c r="C75" s="104">
        <v>12</v>
      </c>
      <c r="D75" s="169">
        <v>1000000</v>
      </c>
      <c r="E75" s="163">
        <v>0</v>
      </c>
      <c r="F75" s="114">
        <v>300000</v>
      </c>
      <c r="G75" s="148">
        <v>100000</v>
      </c>
      <c r="H75" s="114">
        <v>0</v>
      </c>
      <c r="I75" s="114">
        <v>175000000</v>
      </c>
      <c r="J75" s="114">
        <v>70000000</v>
      </c>
      <c r="K75" s="155">
        <f t="shared" si="1"/>
        <v>56323751.101003282</v>
      </c>
      <c r="L75" s="105">
        <v>1.7999999999999999E-2</v>
      </c>
      <c r="M75" s="39">
        <v>0</v>
      </c>
      <c r="N75" s="132">
        <f t="shared" si="4"/>
        <v>50147234.246432491</v>
      </c>
      <c r="O75" s="106">
        <v>1.7999999999999999E-2</v>
      </c>
      <c r="P75" s="39">
        <f t="shared" si="2"/>
        <v>50147234.246432491</v>
      </c>
      <c r="Q75" s="168">
        <f t="shared" si="3"/>
        <v>106470985.34743577</v>
      </c>
      <c r="R75" s="116">
        <f t="shared" si="5"/>
        <v>175000000</v>
      </c>
      <c r="S75" s="116">
        <f t="shared" si="6"/>
        <v>176470985.34743577</v>
      </c>
      <c r="T75" s="107"/>
    </row>
    <row r="76" spans="1:20" s="26" customFormat="1" x14ac:dyDescent="0.3">
      <c r="A76" s="26">
        <v>7</v>
      </c>
      <c r="B76" s="240">
        <v>2028</v>
      </c>
      <c r="C76" s="27">
        <v>1</v>
      </c>
      <c r="D76" s="169">
        <v>1000000</v>
      </c>
      <c r="E76" s="162">
        <v>0</v>
      </c>
      <c r="F76" s="114">
        <v>300000</v>
      </c>
      <c r="G76" s="148">
        <v>100000</v>
      </c>
      <c r="H76" s="114">
        <v>0</v>
      </c>
      <c r="I76" s="114">
        <v>175000000</v>
      </c>
      <c r="J76" s="114">
        <v>70000000</v>
      </c>
      <c r="K76" s="154">
        <f t="shared" si="1"/>
        <v>57744778.620821342</v>
      </c>
      <c r="L76" s="117">
        <v>1.7999999999999999E-2</v>
      </c>
      <c r="M76" s="39">
        <v>0</v>
      </c>
      <c r="N76" s="132">
        <f t="shared" si="4"/>
        <v>51351823.183418222</v>
      </c>
      <c r="O76" s="93">
        <v>4.0000000000000001E-3</v>
      </c>
      <c r="P76" s="39">
        <f t="shared" si="2"/>
        <v>51351823.183418222</v>
      </c>
      <c r="Q76" s="168">
        <f t="shared" si="3"/>
        <v>109096601.80423957</v>
      </c>
      <c r="R76" s="116">
        <f t="shared" si="5"/>
        <v>175000000</v>
      </c>
      <c r="S76" s="116">
        <f t="shared" si="6"/>
        <v>179096601.80423957</v>
      </c>
      <c r="T76" s="101"/>
    </row>
    <row r="77" spans="1:20" s="18" customFormat="1" x14ac:dyDescent="0.3">
      <c r="B77" s="240"/>
      <c r="C77" s="28">
        <v>2</v>
      </c>
      <c r="D77" s="169">
        <v>1000000</v>
      </c>
      <c r="E77" s="162">
        <v>0</v>
      </c>
      <c r="F77" s="114">
        <v>300000</v>
      </c>
      <c r="G77" s="148">
        <v>100000</v>
      </c>
      <c r="H77" s="114">
        <v>0</v>
      </c>
      <c r="I77" s="114">
        <v>175000000</v>
      </c>
      <c r="J77" s="114">
        <v>70000000</v>
      </c>
      <c r="K77" s="154">
        <f t="shared" si="1"/>
        <v>59191384.635996126</v>
      </c>
      <c r="L77" s="117">
        <v>1.7999999999999999E-2</v>
      </c>
      <c r="M77" s="39">
        <v>0</v>
      </c>
      <c r="N77" s="132">
        <f t="shared" si="4"/>
        <v>53294156.000719748</v>
      </c>
      <c r="O77" s="25">
        <v>1.7999999999999999E-2</v>
      </c>
      <c r="P77" s="39">
        <f t="shared" si="2"/>
        <v>53294156.000719748</v>
      </c>
      <c r="Q77" s="168">
        <f t="shared" si="3"/>
        <v>112485540.63671587</v>
      </c>
      <c r="R77" s="116">
        <f t="shared" si="5"/>
        <v>175000000</v>
      </c>
      <c r="S77" s="116">
        <f t="shared" si="6"/>
        <v>182485540.63671589</v>
      </c>
      <c r="T77" s="99"/>
    </row>
    <row r="78" spans="1:20" s="18" customFormat="1" x14ac:dyDescent="0.3">
      <c r="B78" s="240"/>
      <c r="C78" s="28">
        <v>3</v>
      </c>
      <c r="D78" s="169">
        <v>1000000</v>
      </c>
      <c r="E78" s="162">
        <v>0</v>
      </c>
      <c r="F78" s="114">
        <v>300000</v>
      </c>
      <c r="G78" s="148">
        <v>100000</v>
      </c>
      <c r="H78" s="114">
        <v>0</v>
      </c>
      <c r="I78" s="114">
        <v>175000000</v>
      </c>
      <c r="J78" s="114">
        <v>70000000</v>
      </c>
      <c r="K78" s="154">
        <f t="shared" si="1"/>
        <v>60664029.559444055</v>
      </c>
      <c r="L78" s="117">
        <v>1.7999999999999999E-2</v>
      </c>
      <c r="M78" s="39">
        <v>0</v>
      </c>
      <c r="N78" s="132">
        <f t="shared" si="4"/>
        <v>55271450.808732703</v>
      </c>
      <c r="O78" s="25">
        <v>1.7999999999999999E-2</v>
      </c>
      <c r="P78" s="39">
        <f t="shared" si="2"/>
        <v>55271450.808732703</v>
      </c>
      <c r="Q78" s="168">
        <f t="shared" si="3"/>
        <v>115935480.36817676</v>
      </c>
      <c r="R78" s="116">
        <f t="shared" si="5"/>
        <v>175000000</v>
      </c>
      <c r="S78" s="116">
        <f t="shared" si="6"/>
        <v>185935480.36817676</v>
      </c>
      <c r="T78" s="99"/>
    </row>
    <row r="79" spans="1:20" s="18" customFormat="1" x14ac:dyDescent="0.3">
      <c r="B79" s="240"/>
      <c r="C79" s="28">
        <v>4</v>
      </c>
      <c r="D79" s="169">
        <v>1000000</v>
      </c>
      <c r="E79" s="162">
        <v>0</v>
      </c>
      <c r="F79" s="114">
        <v>300000</v>
      </c>
      <c r="G79" s="148">
        <v>100000</v>
      </c>
      <c r="H79" s="114">
        <v>0</v>
      </c>
      <c r="I79" s="114">
        <v>175000000</v>
      </c>
      <c r="J79" s="114">
        <v>70000000</v>
      </c>
      <c r="K79" s="154">
        <f t="shared" si="1"/>
        <v>62163182.091514051</v>
      </c>
      <c r="L79" s="117">
        <v>1.7999999999999999E-2</v>
      </c>
      <c r="M79" s="39">
        <v>0</v>
      </c>
      <c r="N79" s="132">
        <f t="shared" si="4"/>
        <v>57284336.923289895</v>
      </c>
      <c r="O79" s="25">
        <v>1.7999999999999999E-2</v>
      </c>
      <c r="P79" s="39">
        <f t="shared" si="2"/>
        <v>57284336.923289895</v>
      </c>
      <c r="Q79" s="168">
        <f t="shared" si="3"/>
        <v>119447519.01480395</v>
      </c>
      <c r="R79" s="116">
        <f t="shared" si="5"/>
        <v>175000000</v>
      </c>
      <c r="S79" s="116">
        <f t="shared" si="6"/>
        <v>189447519.01480395</v>
      </c>
      <c r="T79" s="99"/>
    </row>
    <row r="80" spans="1:20" s="18" customFormat="1" x14ac:dyDescent="0.3">
      <c r="B80" s="240"/>
      <c r="C80" s="28">
        <v>5</v>
      </c>
      <c r="D80" s="169">
        <v>1000000</v>
      </c>
      <c r="E80" s="162">
        <v>0</v>
      </c>
      <c r="F80" s="114">
        <v>300000</v>
      </c>
      <c r="G80" s="148">
        <v>100000</v>
      </c>
      <c r="H80" s="114">
        <v>0</v>
      </c>
      <c r="I80" s="114">
        <v>175000000</v>
      </c>
      <c r="J80" s="114">
        <v>70000000</v>
      </c>
      <c r="K80" s="154">
        <f t="shared" si="1"/>
        <v>63689319.3691613</v>
      </c>
      <c r="L80" s="117">
        <v>1.7999999999999999E-2</v>
      </c>
      <c r="M80" s="39">
        <v>0</v>
      </c>
      <c r="N80" s="132">
        <f t="shared" si="4"/>
        <v>59333454.987909116</v>
      </c>
      <c r="O80" s="25">
        <v>1.7999999999999999E-2</v>
      </c>
      <c r="P80" s="39">
        <f t="shared" si="2"/>
        <v>59333454.987909116</v>
      </c>
      <c r="Q80" s="168">
        <f t="shared" si="3"/>
        <v>123022774.35707042</v>
      </c>
      <c r="R80" s="116">
        <f t="shared" si="5"/>
        <v>175000000</v>
      </c>
      <c r="S80" s="116">
        <f t="shared" si="6"/>
        <v>193022774.35707042</v>
      </c>
      <c r="T80" s="99"/>
    </row>
    <row r="81" spans="1:20" s="18" customFormat="1" x14ac:dyDescent="0.3">
      <c r="B81" s="240"/>
      <c r="C81" s="28">
        <v>6</v>
      </c>
      <c r="D81" s="169">
        <v>1000000</v>
      </c>
      <c r="E81" s="162">
        <v>0</v>
      </c>
      <c r="F81" s="114">
        <v>300000</v>
      </c>
      <c r="G81" s="148">
        <v>100000</v>
      </c>
      <c r="H81" s="114">
        <v>0</v>
      </c>
      <c r="I81" s="114">
        <v>175000000</v>
      </c>
      <c r="J81" s="114">
        <v>70000000</v>
      </c>
      <c r="K81" s="154">
        <f t="shared" si="1"/>
        <v>65242927.117806204</v>
      </c>
      <c r="L81" s="117">
        <v>1.7999999999999999E-2</v>
      </c>
      <c r="M81" s="39">
        <v>0</v>
      </c>
      <c r="N81" s="132">
        <f t="shared" si="4"/>
        <v>61419457.177691482</v>
      </c>
      <c r="O81" s="25">
        <v>1.7999999999999999E-2</v>
      </c>
      <c r="P81" s="39">
        <f t="shared" si="2"/>
        <v>61419457.177691482</v>
      </c>
      <c r="Q81" s="168">
        <f t="shared" si="3"/>
        <v>126662384.29549769</v>
      </c>
      <c r="R81" s="116">
        <f t="shared" si="5"/>
        <v>175000000</v>
      </c>
      <c r="S81" s="116">
        <f t="shared" si="6"/>
        <v>196662384.29549769</v>
      </c>
      <c r="T81" s="99"/>
    </row>
    <row r="82" spans="1:20" s="18" customFormat="1" x14ac:dyDescent="0.3">
      <c r="B82" s="240"/>
      <c r="C82" s="28">
        <v>7</v>
      </c>
      <c r="D82" s="169">
        <v>1000000</v>
      </c>
      <c r="E82" s="162">
        <v>0</v>
      </c>
      <c r="F82" s="114">
        <v>300000</v>
      </c>
      <c r="G82" s="148">
        <v>100000</v>
      </c>
      <c r="H82" s="114">
        <v>0</v>
      </c>
      <c r="I82" s="114">
        <v>175000000</v>
      </c>
      <c r="J82" s="114">
        <v>70000000</v>
      </c>
      <c r="K82" s="154">
        <f t="shared" si="1"/>
        <v>66824499.805926718</v>
      </c>
      <c r="L82" s="117">
        <v>1.7999999999999999E-2</v>
      </c>
      <c r="M82" s="39">
        <v>0</v>
      </c>
      <c r="N82" s="132">
        <f t="shared" si="4"/>
        <v>63543007.40688993</v>
      </c>
      <c r="O82" s="25">
        <v>1.7999999999999999E-2</v>
      </c>
      <c r="P82" s="39">
        <f t="shared" si="2"/>
        <v>63543007.40688993</v>
      </c>
      <c r="Q82" s="168">
        <f t="shared" si="3"/>
        <v>130367507.21281666</v>
      </c>
      <c r="R82" s="116">
        <f t="shared" si="5"/>
        <v>175000000</v>
      </c>
      <c r="S82" s="116">
        <f t="shared" si="6"/>
        <v>200367507.21281666</v>
      </c>
      <c r="T82" s="99"/>
    </row>
    <row r="83" spans="1:20" s="18" customFormat="1" x14ac:dyDescent="0.3">
      <c r="B83" s="240"/>
      <c r="C83" s="28">
        <v>8</v>
      </c>
      <c r="D83" s="169">
        <v>1000000</v>
      </c>
      <c r="E83" s="162">
        <v>0</v>
      </c>
      <c r="F83" s="114">
        <v>300000</v>
      </c>
      <c r="G83" s="148">
        <v>100000</v>
      </c>
      <c r="H83" s="114">
        <v>0</v>
      </c>
      <c r="I83" s="114">
        <v>175000000</v>
      </c>
      <c r="J83" s="114">
        <v>70000000</v>
      </c>
      <c r="K83" s="154">
        <f t="shared" si="1"/>
        <v>68434540.802433386</v>
      </c>
      <c r="L83" s="117">
        <v>1.7999999999999999E-2</v>
      </c>
      <c r="M83" s="39">
        <v>0</v>
      </c>
      <c r="N83" s="132">
        <f t="shared" si="4"/>
        <v>65704781.54021395</v>
      </c>
      <c r="O83" s="25">
        <v>1.7999999999999999E-2</v>
      </c>
      <c r="P83" s="39">
        <f t="shared" si="2"/>
        <v>65704781.54021395</v>
      </c>
      <c r="Q83" s="168">
        <f t="shared" si="3"/>
        <v>134139322.34264734</v>
      </c>
      <c r="R83" s="116">
        <f t="shared" si="5"/>
        <v>175000000</v>
      </c>
      <c r="S83" s="116">
        <f t="shared" si="6"/>
        <v>204139322.34264734</v>
      </c>
      <c r="T83" s="99"/>
    </row>
    <row r="84" spans="1:20" s="18" customFormat="1" x14ac:dyDescent="0.3">
      <c r="B84" s="240"/>
      <c r="C84" s="28">
        <v>9</v>
      </c>
      <c r="D84" s="169">
        <v>1000000</v>
      </c>
      <c r="E84" s="162">
        <v>0</v>
      </c>
      <c r="F84" s="114">
        <v>300000</v>
      </c>
      <c r="G84" s="148">
        <v>100000</v>
      </c>
      <c r="H84" s="114">
        <v>0</v>
      </c>
      <c r="I84" s="114">
        <v>175000000</v>
      </c>
      <c r="J84" s="114">
        <v>70000000</v>
      </c>
      <c r="K84" s="154">
        <f t="shared" si="1"/>
        <v>70073562.536877185</v>
      </c>
      <c r="L84" s="117">
        <v>1.7999999999999999E-2</v>
      </c>
      <c r="M84" s="39">
        <v>0</v>
      </c>
      <c r="N84" s="132">
        <f t="shared" si="4"/>
        <v>67905467.607937798</v>
      </c>
      <c r="O84" s="25">
        <v>1.7999999999999999E-2</v>
      </c>
      <c r="P84" s="39">
        <f t="shared" si="2"/>
        <v>67905467.607937798</v>
      </c>
      <c r="Q84" s="168">
        <f t="shared" si="3"/>
        <v>137979030.14481497</v>
      </c>
      <c r="R84" s="116">
        <f t="shared" si="5"/>
        <v>175000000</v>
      </c>
      <c r="S84" s="116">
        <f t="shared" si="6"/>
        <v>207979030.14481497</v>
      </c>
      <c r="T84" s="99"/>
    </row>
    <row r="85" spans="1:20" s="18" customFormat="1" x14ac:dyDescent="0.3">
      <c r="B85" s="240"/>
      <c r="C85" s="28">
        <v>10</v>
      </c>
      <c r="D85" s="169">
        <v>1000000</v>
      </c>
      <c r="E85" s="162">
        <v>0</v>
      </c>
      <c r="F85" s="114">
        <v>300000</v>
      </c>
      <c r="G85" s="148">
        <v>100000</v>
      </c>
      <c r="H85" s="114">
        <v>0</v>
      </c>
      <c r="I85" s="114">
        <v>175000000</v>
      </c>
      <c r="J85" s="114">
        <v>70000000</v>
      </c>
      <c r="K85" s="154">
        <f t="shared" si="1"/>
        <v>71742086.662540972</v>
      </c>
      <c r="L85" s="117">
        <v>1.7999999999999999E-2</v>
      </c>
      <c r="M85" s="39">
        <v>0</v>
      </c>
      <c r="N85" s="132">
        <f t="shared" si="4"/>
        <v>70145766.024880677</v>
      </c>
      <c r="O85" s="25">
        <v>1.7999999999999999E-2</v>
      </c>
      <c r="P85" s="39">
        <f t="shared" si="2"/>
        <v>70145766.024880677</v>
      </c>
      <c r="Q85" s="168">
        <f t="shared" si="3"/>
        <v>141887852.68742165</v>
      </c>
      <c r="R85" s="116">
        <f t="shared" si="5"/>
        <v>175000000</v>
      </c>
      <c r="S85" s="116">
        <f t="shared" si="6"/>
        <v>211887852.68742165</v>
      </c>
      <c r="T85" s="99"/>
    </row>
    <row r="86" spans="1:20" s="18" customFormat="1" ht="17.25" thickBot="1" x14ac:dyDescent="0.35">
      <c r="B86" s="240"/>
      <c r="C86" s="30">
        <v>11</v>
      </c>
      <c r="D86" s="169">
        <v>1000000</v>
      </c>
      <c r="E86" s="162">
        <v>0</v>
      </c>
      <c r="F86" s="114">
        <v>300000</v>
      </c>
      <c r="G86" s="148">
        <v>100000</v>
      </c>
      <c r="H86" s="114">
        <v>0</v>
      </c>
      <c r="I86" s="114">
        <v>175000000</v>
      </c>
      <c r="J86" s="114">
        <v>70000000</v>
      </c>
      <c r="K86" s="154">
        <f t="shared" ref="K86:K149" si="7" xml:space="preserve"> (K85 + G86 + F86) + ((K85 + G86 + F86) * L86 )</f>
        <v>73440644.222466707</v>
      </c>
      <c r="L86" s="117">
        <v>1.7999999999999999E-2</v>
      </c>
      <c r="M86" s="39">
        <v>0</v>
      </c>
      <c r="N86" s="132">
        <f t="shared" si="4"/>
        <v>72426389.813328534</v>
      </c>
      <c r="O86" s="94">
        <v>1.7999999999999999E-2</v>
      </c>
      <c r="P86" s="39">
        <f t="shared" ref="P86:P149" si="8" xml:space="preserve"> M86 + N86</f>
        <v>72426389.813328534</v>
      </c>
      <c r="Q86" s="168">
        <f t="shared" ref="Q86:Q149" si="9" xml:space="preserve"> K86 + P86</f>
        <v>145867034.03579524</v>
      </c>
      <c r="R86" s="116">
        <f t="shared" si="5"/>
        <v>175000000</v>
      </c>
      <c r="S86" s="116">
        <f t="shared" si="6"/>
        <v>215867034.03579524</v>
      </c>
      <c r="T86" s="99"/>
    </row>
    <row r="87" spans="1:20" s="109" customFormat="1" ht="17.25" thickBot="1" x14ac:dyDescent="0.35">
      <c r="B87" s="240"/>
      <c r="C87" s="104">
        <v>12</v>
      </c>
      <c r="D87" s="169">
        <v>1000000</v>
      </c>
      <c r="E87" s="163">
        <v>0</v>
      </c>
      <c r="F87" s="114">
        <v>300000</v>
      </c>
      <c r="G87" s="148">
        <v>100000</v>
      </c>
      <c r="H87" s="114">
        <v>0</v>
      </c>
      <c r="I87" s="114">
        <v>175000000</v>
      </c>
      <c r="J87" s="114">
        <v>70000000</v>
      </c>
      <c r="K87" s="155">
        <f t="shared" si="7"/>
        <v>75169775.818471104</v>
      </c>
      <c r="L87" s="105">
        <v>1.7999999999999999E-2</v>
      </c>
      <c r="M87" s="39">
        <v>0</v>
      </c>
      <c r="N87" s="132">
        <f t="shared" si="4"/>
        <v>74748064.829968452</v>
      </c>
      <c r="O87" s="106">
        <v>1.7999999999999999E-2</v>
      </c>
      <c r="P87" s="39">
        <f t="shared" si="8"/>
        <v>74748064.829968452</v>
      </c>
      <c r="Q87" s="168">
        <f t="shared" si="9"/>
        <v>149917840.64843956</v>
      </c>
      <c r="R87" s="116">
        <f t="shared" si="5"/>
        <v>175000000</v>
      </c>
      <c r="S87" s="116">
        <f t="shared" si="6"/>
        <v>219917840.64843956</v>
      </c>
      <c r="T87" s="122"/>
    </row>
    <row r="88" spans="1:20" s="18" customFormat="1" x14ac:dyDescent="0.3">
      <c r="A88" s="18">
        <v>8</v>
      </c>
      <c r="B88" s="240">
        <v>2029</v>
      </c>
      <c r="C88" s="27">
        <v>1</v>
      </c>
      <c r="D88" s="169">
        <v>1000000</v>
      </c>
      <c r="E88" s="162">
        <v>0</v>
      </c>
      <c r="F88" s="114">
        <v>300000</v>
      </c>
      <c r="G88" s="148">
        <v>100000</v>
      </c>
      <c r="H88" s="114">
        <v>0</v>
      </c>
      <c r="I88" s="114">
        <v>175000000</v>
      </c>
      <c r="J88" s="114">
        <v>70000000</v>
      </c>
      <c r="K88" s="154">
        <f t="shared" si="7"/>
        <v>76930031.783203587</v>
      </c>
      <c r="L88" s="117">
        <v>1.7999999999999999E-2</v>
      </c>
      <c r="M88" s="39">
        <v>0</v>
      </c>
      <c r="N88" s="132">
        <f t="shared" ref="N88:N151" si="10" xml:space="preserve"> (N87 + D88 - E88 - M88) + ((N87 + D88 - E88 - M88) * O88)</f>
        <v>76051057.089288324</v>
      </c>
      <c r="O88" s="93">
        <v>4.0000000000000001E-3</v>
      </c>
      <c r="P88" s="39">
        <f t="shared" si="8"/>
        <v>76051057.089288324</v>
      </c>
      <c r="Q88" s="168">
        <f t="shared" si="9"/>
        <v>152981088.8724919</v>
      </c>
      <c r="R88" s="116">
        <f t="shared" si="5"/>
        <v>175000000</v>
      </c>
      <c r="S88" s="116">
        <f t="shared" si="6"/>
        <v>222981088.8724919</v>
      </c>
      <c r="T88" s="99"/>
    </row>
    <row r="89" spans="1:20" s="18" customFormat="1" x14ac:dyDescent="0.3">
      <c r="B89" s="240"/>
      <c r="C89" s="28">
        <v>2</v>
      </c>
      <c r="D89" s="169">
        <v>1000000</v>
      </c>
      <c r="E89" s="162">
        <v>0</v>
      </c>
      <c r="F89" s="114">
        <v>300000</v>
      </c>
      <c r="G89" s="148">
        <v>100000</v>
      </c>
      <c r="H89" s="114">
        <v>0</v>
      </c>
      <c r="I89" s="114">
        <v>175000000</v>
      </c>
      <c r="J89" s="114">
        <v>70000000</v>
      </c>
      <c r="K89" s="154">
        <f t="shared" si="7"/>
        <v>78721972.355301246</v>
      </c>
      <c r="L89" s="117">
        <v>1.7999999999999999E-2</v>
      </c>
      <c r="M89" s="39">
        <v>0</v>
      </c>
      <c r="N89" s="132">
        <f t="shared" si="10"/>
        <v>78437976.116895512</v>
      </c>
      <c r="O89" s="25">
        <v>1.7999999999999999E-2</v>
      </c>
      <c r="P89" s="39">
        <f t="shared" si="8"/>
        <v>78437976.116895512</v>
      </c>
      <c r="Q89" s="168">
        <f t="shared" si="9"/>
        <v>157159948.47219676</v>
      </c>
      <c r="R89" s="116">
        <f t="shared" si="5"/>
        <v>175000000</v>
      </c>
      <c r="S89" s="116">
        <f t="shared" si="6"/>
        <v>227159948.47219676</v>
      </c>
      <c r="T89" s="99"/>
    </row>
    <row r="90" spans="1:20" s="18" customFormat="1" x14ac:dyDescent="0.3">
      <c r="B90" s="240"/>
      <c r="C90" s="28">
        <v>3</v>
      </c>
      <c r="D90" s="169">
        <v>1000000</v>
      </c>
      <c r="E90" s="162">
        <v>0</v>
      </c>
      <c r="F90" s="114">
        <v>300000</v>
      </c>
      <c r="G90" s="148">
        <v>100000</v>
      </c>
      <c r="H90" s="114">
        <v>0</v>
      </c>
      <c r="I90" s="114">
        <v>175000000</v>
      </c>
      <c r="J90" s="114">
        <v>70000000</v>
      </c>
      <c r="K90" s="154">
        <f t="shared" si="7"/>
        <v>80546167.857696667</v>
      </c>
      <c r="L90" s="117">
        <v>1.7999999999999999E-2</v>
      </c>
      <c r="M90" s="39">
        <v>0</v>
      </c>
      <c r="N90" s="132">
        <f t="shared" si="10"/>
        <v>80867859.686999634</v>
      </c>
      <c r="O90" s="25">
        <v>1.7999999999999999E-2</v>
      </c>
      <c r="P90" s="39">
        <f t="shared" si="8"/>
        <v>80867859.686999634</v>
      </c>
      <c r="Q90" s="168">
        <f t="shared" si="9"/>
        <v>161414027.5446963</v>
      </c>
      <c r="R90" s="116">
        <f t="shared" si="5"/>
        <v>175000000</v>
      </c>
      <c r="S90" s="116">
        <f t="shared" si="6"/>
        <v>231414027.5446963</v>
      </c>
      <c r="T90" s="99"/>
    </row>
    <row r="91" spans="1:20" s="18" customFormat="1" x14ac:dyDescent="0.3">
      <c r="B91" s="240"/>
      <c r="C91" s="28">
        <v>4</v>
      </c>
      <c r="D91" s="169">
        <v>1000000</v>
      </c>
      <c r="E91" s="162">
        <v>0</v>
      </c>
      <c r="F91" s="114">
        <v>300000</v>
      </c>
      <c r="G91" s="148">
        <v>100000</v>
      </c>
      <c r="H91" s="114">
        <v>0</v>
      </c>
      <c r="I91" s="114">
        <v>175000000</v>
      </c>
      <c r="J91" s="114">
        <v>70000000</v>
      </c>
      <c r="K91" s="154">
        <f t="shared" si="7"/>
        <v>82403198.879135206</v>
      </c>
      <c r="L91" s="117">
        <v>1.7999999999999999E-2</v>
      </c>
      <c r="M91" s="39">
        <v>0</v>
      </c>
      <c r="N91" s="132">
        <f t="shared" si="10"/>
        <v>83341481.161365628</v>
      </c>
      <c r="O91" s="25">
        <v>1.7999999999999999E-2</v>
      </c>
      <c r="P91" s="39">
        <f t="shared" si="8"/>
        <v>83341481.161365628</v>
      </c>
      <c r="Q91" s="168">
        <f t="shared" si="9"/>
        <v>165744680.04050082</v>
      </c>
      <c r="R91" s="116">
        <f t="shared" ref="R91:R154" si="11" xml:space="preserve"> H91 + I91</f>
        <v>175000000</v>
      </c>
      <c r="S91" s="116">
        <f t="shared" ref="S91:S154" si="12" xml:space="preserve"> J91 + Q91</f>
        <v>235744680.04050082</v>
      </c>
      <c r="T91" s="99"/>
    </row>
    <row r="92" spans="1:20" s="18" customFormat="1" x14ac:dyDescent="0.3">
      <c r="B92" s="240"/>
      <c r="C92" s="28">
        <v>5</v>
      </c>
      <c r="D92" s="169">
        <v>1000000</v>
      </c>
      <c r="E92" s="162">
        <v>0</v>
      </c>
      <c r="F92" s="114">
        <v>300000</v>
      </c>
      <c r="G92" s="148">
        <v>100000</v>
      </c>
      <c r="H92" s="114">
        <v>0</v>
      </c>
      <c r="I92" s="114">
        <v>175000000</v>
      </c>
      <c r="J92" s="114">
        <v>70000000</v>
      </c>
      <c r="K92" s="154">
        <f t="shared" si="7"/>
        <v>84293656.458959639</v>
      </c>
      <c r="L92" s="117">
        <v>1.7999999999999999E-2</v>
      </c>
      <c r="M92" s="39">
        <v>0</v>
      </c>
      <c r="N92" s="132">
        <f t="shared" si="10"/>
        <v>85859627.822270215</v>
      </c>
      <c r="O92" s="25">
        <v>1.7999999999999999E-2</v>
      </c>
      <c r="P92" s="39">
        <f t="shared" si="8"/>
        <v>85859627.822270215</v>
      </c>
      <c r="Q92" s="168">
        <f t="shared" si="9"/>
        <v>170153284.28122985</v>
      </c>
      <c r="R92" s="116">
        <f t="shared" si="11"/>
        <v>175000000</v>
      </c>
      <c r="S92" s="116">
        <f t="shared" si="12"/>
        <v>240153284.28122985</v>
      </c>
      <c r="T92" s="99"/>
    </row>
    <row r="93" spans="1:20" s="18" customFormat="1" x14ac:dyDescent="0.3">
      <c r="B93" s="240"/>
      <c r="C93" s="28">
        <v>6</v>
      </c>
      <c r="D93" s="169">
        <v>1000000</v>
      </c>
      <c r="E93" s="162">
        <v>0</v>
      </c>
      <c r="F93" s="114">
        <v>300000</v>
      </c>
      <c r="G93" s="148">
        <v>100000</v>
      </c>
      <c r="H93" s="114">
        <v>0</v>
      </c>
      <c r="I93" s="114">
        <v>175000000</v>
      </c>
      <c r="J93" s="114">
        <v>70000000</v>
      </c>
      <c r="K93" s="154">
        <f t="shared" si="7"/>
        <v>86218142.275220916</v>
      </c>
      <c r="L93" s="117">
        <v>1.7999999999999999E-2</v>
      </c>
      <c r="M93" s="39">
        <v>0</v>
      </c>
      <c r="N93" s="132">
        <f t="shared" si="10"/>
        <v>88423101.123071074</v>
      </c>
      <c r="O93" s="25">
        <v>1.7999999999999999E-2</v>
      </c>
      <c r="P93" s="39">
        <f t="shared" si="8"/>
        <v>88423101.123071074</v>
      </c>
      <c r="Q93" s="168">
        <f t="shared" si="9"/>
        <v>174641243.39829201</v>
      </c>
      <c r="R93" s="116">
        <f t="shared" si="11"/>
        <v>175000000</v>
      </c>
      <c r="S93" s="116">
        <f t="shared" si="12"/>
        <v>244641243.39829201</v>
      </c>
      <c r="T93" s="99"/>
    </row>
    <row r="94" spans="1:20" s="18" customFormat="1" x14ac:dyDescent="0.3">
      <c r="B94" s="240"/>
      <c r="C94" s="28">
        <v>7</v>
      </c>
      <c r="D94" s="169">
        <v>1000000</v>
      </c>
      <c r="E94" s="162">
        <v>0</v>
      </c>
      <c r="F94" s="114">
        <v>300000</v>
      </c>
      <c r="G94" s="148">
        <v>100000</v>
      </c>
      <c r="H94" s="114">
        <v>0</v>
      </c>
      <c r="I94" s="114">
        <v>175000000</v>
      </c>
      <c r="J94" s="114">
        <v>70000000</v>
      </c>
      <c r="K94" s="154">
        <f t="shared" si="7"/>
        <v>88177268.83617489</v>
      </c>
      <c r="L94" s="117">
        <v>1.7999999999999999E-2</v>
      </c>
      <c r="M94" s="39">
        <v>0</v>
      </c>
      <c r="N94" s="132">
        <f t="shared" si="10"/>
        <v>91032716.943286359</v>
      </c>
      <c r="O94" s="25">
        <v>1.7999999999999999E-2</v>
      </c>
      <c r="P94" s="39">
        <f t="shared" si="8"/>
        <v>91032716.943286359</v>
      </c>
      <c r="Q94" s="168">
        <f t="shared" si="9"/>
        <v>179209985.77946126</v>
      </c>
      <c r="R94" s="116">
        <f t="shared" si="11"/>
        <v>175000000</v>
      </c>
      <c r="S94" s="116">
        <f t="shared" si="12"/>
        <v>249209985.77946126</v>
      </c>
      <c r="T94" s="99"/>
    </row>
    <row r="95" spans="1:20" s="18" customFormat="1" x14ac:dyDescent="0.3">
      <c r="B95" s="240"/>
      <c r="C95" s="28">
        <v>8</v>
      </c>
      <c r="D95" s="169">
        <v>1000000</v>
      </c>
      <c r="E95" s="162">
        <v>0</v>
      </c>
      <c r="F95" s="114">
        <v>300000</v>
      </c>
      <c r="G95" s="148">
        <v>100000</v>
      </c>
      <c r="H95" s="114">
        <v>0</v>
      </c>
      <c r="I95" s="114">
        <v>175000000</v>
      </c>
      <c r="J95" s="114">
        <v>70000000</v>
      </c>
      <c r="K95" s="154">
        <f t="shared" si="7"/>
        <v>90171659.675226033</v>
      </c>
      <c r="L95" s="117">
        <v>1.7999999999999999E-2</v>
      </c>
      <c r="M95" s="39">
        <v>0</v>
      </c>
      <c r="N95" s="132">
        <f t="shared" si="10"/>
        <v>93689305.848265514</v>
      </c>
      <c r="O95" s="25">
        <v>1.7999999999999999E-2</v>
      </c>
      <c r="P95" s="39">
        <f t="shared" si="8"/>
        <v>93689305.848265514</v>
      </c>
      <c r="Q95" s="168">
        <f t="shared" si="9"/>
        <v>183860965.52349156</v>
      </c>
      <c r="R95" s="116">
        <f t="shared" si="11"/>
        <v>175000000</v>
      </c>
      <c r="S95" s="116">
        <f t="shared" si="12"/>
        <v>253860965.52349156</v>
      </c>
      <c r="T95" s="99"/>
    </row>
    <row r="96" spans="1:20" s="18" customFormat="1" x14ac:dyDescent="0.3">
      <c r="B96" s="240"/>
      <c r="C96" s="28">
        <v>9</v>
      </c>
      <c r="D96" s="169">
        <v>1000000</v>
      </c>
      <c r="E96" s="162">
        <v>0</v>
      </c>
      <c r="F96" s="114">
        <v>300000</v>
      </c>
      <c r="G96" s="148">
        <v>100000</v>
      </c>
      <c r="H96" s="114">
        <v>0</v>
      </c>
      <c r="I96" s="114">
        <v>175000000</v>
      </c>
      <c r="J96" s="114">
        <v>70000000</v>
      </c>
      <c r="K96" s="154">
        <f t="shared" si="7"/>
        <v>92201949.549380094</v>
      </c>
      <c r="L96" s="117">
        <v>1.7999999999999999E-2</v>
      </c>
      <c r="M96" s="39">
        <v>0</v>
      </c>
      <c r="N96" s="132">
        <f t="shared" si="10"/>
        <v>96393713.353534296</v>
      </c>
      <c r="O96" s="25">
        <v>1.7999999999999999E-2</v>
      </c>
      <c r="P96" s="39">
        <f t="shared" si="8"/>
        <v>96393713.353534296</v>
      </c>
      <c r="Q96" s="168">
        <f t="shared" si="9"/>
        <v>188595662.9029144</v>
      </c>
      <c r="R96" s="116">
        <f t="shared" si="11"/>
        <v>175000000</v>
      </c>
      <c r="S96" s="116">
        <f t="shared" si="12"/>
        <v>258595662.9029144</v>
      </c>
      <c r="T96" s="99"/>
    </row>
    <row r="97" spans="1:20" s="18" customFormat="1" x14ac:dyDescent="0.3">
      <c r="B97" s="240"/>
      <c r="C97" s="28">
        <v>10</v>
      </c>
      <c r="D97" s="169">
        <v>1000000</v>
      </c>
      <c r="E97" s="162">
        <v>0</v>
      </c>
      <c r="F97" s="114">
        <v>300000</v>
      </c>
      <c r="G97" s="148">
        <v>100000</v>
      </c>
      <c r="H97" s="114">
        <v>0</v>
      </c>
      <c r="I97" s="114">
        <v>175000000</v>
      </c>
      <c r="J97" s="114">
        <v>70000000</v>
      </c>
      <c r="K97" s="154">
        <f t="shared" si="7"/>
        <v>94268784.641268939</v>
      </c>
      <c r="L97" s="117">
        <v>1.7999999999999999E-2</v>
      </c>
      <c r="M97" s="39">
        <v>0</v>
      </c>
      <c r="N97" s="132">
        <f t="shared" si="10"/>
        <v>99146800.193897918</v>
      </c>
      <c r="O97" s="25">
        <v>1.7999999999999999E-2</v>
      </c>
      <c r="P97" s="39">
        <f t="shared" si="8"/>
        <v>99146800.193897918</v>
      </c>
      <c r="Q97" s="168">
        <f t="shared" si="9"/>
        <v>193415584.83516687</v>
      </c>
      <c r="R97" s="116">
        <f t="shared" si="11"/>
        <v>175000000</v>
      </c>
      <c r="S97" s="116">
        <f t="shared" si="12"/>
        <v>263415584.83516687</v>
      </c>
      <c r="T97" s="99"/>
    </row>
    <row r="98" spans="1:20" s="18" customFormat="1" ht="17.25" thickBot="1" x14ac:dyDescent="0.35">
      <c r="B98" s="240"/>
      <c r="C98" s="30">
        <v>11</v>
      </c>
      <c r="D98" s="169">
        <v>1000000</v>
      </c>
      <c r="E98" s="162">
        <v>0</v>
      </c>
      <c r="F98" s="114">
        <v>300000</v>
      </c>
      <c r="G98" s="148">
        <v>100000</v>
      </c>
      <c r="H98" s="114">
        <v>0</v>
      </c>
      <c r="I98" s="114">
        <v>175000000</v>
      </c>
      <c r="J98" s="114">
        <v>70000000</v>
      </c>
      <c r="K98" s="154">
        <f t="shared" si="7"/>
        <v>96372822.764811784</v>
      </c>
      <c r="L98" s="117">
        <v>1.7999999999999999E-2</v>
      </c>
      <c r="M98" s="39">
        <v>0</v>
      </c>
      <c r="N98" s="132">
        <f t="shared" si="10"/>
        <v>101949442.59738807</v>
      </c>
      <c r="O98" s="94">
        <v>1.7999999999999999E-2</v>
      </c>
      <c r="P98" s="39">
        <f t="shared" si="8"/>
        <v>101949442.59738807</v>
      </c>
      <c r="Q98" s="168">
        <f t="shared" si="9"/>
        <v>198322265.36219984</v>
      </c>
      <c r="R98" s="116">
        <f t="shared" si="11"/>
        <v>175000000</v>
      </c>
      <c r="S98" s="116">
        <f t="shared" si="12"/>
        <v>268322265.36219984</v>
      </c>
      <c r="T98" s="99"/>
    </row>
    <row r="99" spans="1:20" s="109" customFormat="1" ht="17.25" thickBot="1" x14ac:dyDescent="0.35">
      <c r="B99" s="240"/>
      <c r="C99" s="104">
        <v>12</v>
      </c>
      <c r="D99" s="169">
        <v>1000000</v>
      </c>
      <c r="E99" s="163">
        <v>0</v>
      </c>
      <c r="F99" s="114">
        <v>300000</v>
      </c>
      <c r="G99" s="148">
        <v>100000</v>
      </c>
      <c r="H99" s="114">
        <v>0</v>
      </c>
      <c r="I99" s="114">
        <v>175000000</v>
      </c>
      <c r="J99" s="114">
        <v>70000000</v>
      </c>
      <c r="K99" s="155">
        <f t="shared" si="7"/>
        <v>98514733.57457839</v>
      </c>
      <c r="L99" s="105">
        <v>1.7999999999999999E-2</v>
      </c>
      <c r="M99" s="39">
        <v>0</v>
      </c>
      <c r="N99" s="132">
        <f t="shared" si="10"/>
        <v>104802532.56414106</v>
      </c>
      <c r="O99" s="106">
        <v>1.7999999999999999E-2</v>
      </c>
      <c r="P99" s="39">
        <f t="shared" si="8"/>
        <v>104802532.56414106</v>
      </c>
      <c r="Q99" s="168">
        <f t="shared" si="9"/>
        <v>203317266.13871944</v>
      </c>
      <c r="R99" s="116">
        <f t="shared" si="11"/>
        <v>175000000</v>
      </c>
      <c r="S99" s="116">
        <f t="shared" si="12"/>
        <v>273317266.13871944</v>
      </c>
      <c r="T99" s="122"/>
    </row>
    <row r="100" spans="1:20" s="18" customFormat="1" x14ac:dyDescent="0.3">
      <c r="A100" s="18">
        <v>9</v>
      </c>
      <c r="B100" s="240">
        <v>2030</v>
      </c>
      <c r="C100" s="27">
        <v>1</v>
      </c>
      <c r="D100" s="169">
        <v>1000000</v>
      </c>
      <c r="E100" s="162">
        <v>0</v>
      </c>
      <c r="F100" s="114">
        <v>300000</v>
      </c>
      <c r="G100" s="148">
        <v>100000</v>
      </c>
      <c r="H100" s="114">
        <v>0</v>
      </c>
      <c r="I100" s="114">
        <v>175000000</v>
      </c>
      <c r="J100" s="114">
        <v>70000000</v>
      </c>
      <c r="K100" s="154">
        <f t="shared" si="7"/>
        <v>100695198.7789208</v>
      </c>
      <c r="L100" s="117">
        <v>1.7999999999999999E-2</v>
      </c>
      <c r="M100" s="39">
        <v>0</v>
      </c>
      <c r="N100" s="132">
        <f t="shared" si="10"/>
        <v>106225742.69439763</v>
      </c>
      <c r="O100" s="93">
        <v>4.0000000000000001E-3</v>
      </c>
      <c r="P100" s="39">
        <f t="shared" si="8"/>
        <v>106225742.69439763</v>
      </c>
      <c r="Q100" s="168">
        <f t="shared" si="9"/>
        <v>206920941.47331843</v>
      </c>
      <c r="R100" s="116">
        <f t="shared" si="11"/>
        <v>175000000</v>
      </c>
      <c r="S100" s="116">
        <f t="shared" si="12"/>
        <v>276920941.47331846</v>
      </c>
      <c r="T100" s="99"/>
    </row>
    <row r="101" spans="1:20" s="18" customFormat="1" x14ac:dyDescent="0.3">
      <c r="B101" s="240"/>
      <c r="C101" s="28">
        <v>2</v>
      </c>
      <c r="D101" s="169">
        <v>1000000</v>
      </c>
      <c r="E101" s="162">
        <v>0</v>
      </c>
      <c r="F101" s="114">
        <v>300000</v>
      </c>
      <c r="G101" s="148">
        <v>100000</v>
      </c>
      <c r="H101" s="114">
        <v>0</v>
      </c>
      <c r="I101" s="114">
        <v>175000000</v>
      </c>
      <c r="J101" s="114">
        <v>70000000</v>
      </c>
      <c r="K101" s="154">
        <f t="shared" si="7"/>
        <v>102914912.35694137</v>
      </c>
      <c r="L101" s="117">
        <v>1.7999999999999999E-2</v>
      </c>
      <c r="M101" s="39">
        <v>0</v>
      </c>
      <c r="N101" s="132">
        <f t="shared" si="10"/>
        <v>109155806.06289679</v>
      </c>
      <c r="O101" s="25">
        <v>1.7999999999999999E-2</v>
      </c>
      <c r="P101" s="39">
        <f t="shared" si="8"/>
        <v>109155806.06289679</v>
      </c>
      <c r="Q101" s="168">
        <f t="shared" si="9"/>
        <v>212070718.41983816</v>
      </c>
      <c r="R101" s="116">
        <f t="shared" si="11"/>
        <v>175000000</v>
      </c>
      <c r="S101" s="116">
        <f t="shared" si="12"/>
        <v>282070718.41983819</v>
      </c>
      <c r="T101" s="99"/>
    </row>
    <row r="102" spans="1:20" s="18" customFormat="1" x14ac:dyDescent="0.3">
      <c r="B102" s="240"/>
      <c r="C102" s="28">
        <v>3</v>
      </c>
      <c r="D102" s="169">
        <v>1000000</v>
      </c>
      <c r="E102" s="162">
        <v>0</v>
      </c>
      <c r="F102" s="114">
        <v>300000</v>
      </c>
      <c r="G102" s="148">
        <v>100000</v>
      </c>
      <c r="H102" s="114">
        <v>0</v>
      </c>
      <c r="I102" s="114">
        <v>175000000</v>
      </c>
      <c r="J102" s="114">
        <v>70000000</v>
      </c>
      <c r="K102" s="154">
        <f t="shared" si="7"/>
        <v>105174580.77936631</v>
      </c>
      <c r="L102" s="117">
        <v>1.7999999999999999E-2</v>
      </c>
      <c r="M102" s="39">
        <v>0</v>
      </c>
      <c r="N102" s="132">
        <f t="shared" si="10"/>
        <v>112138610.57202893</v>
      </c>
      <c r="O102" s="25">
        <v>1.7999999999999999E-2</v>
      </c>
      <c r="P102" s="39">
        <f t="shared" si="8"/>
        <v>112138610.57202893</v>
      </c>
      <c r="Q102" s="168">
        <f t="shared" si="9"/>
        <v>217313191.35139525</v>
      </c>
      <c r="R102" s="116">
        <f t="shared" si="11"/>
        <v>175000000</v>
      </c>
      <c r="S102" s="116">
        <f t="shared" si="12"/>
        <v>287313191.35139525</v>
      </c>
      <c r="T102" s="99"/>
    </row>
    <row r="103" spans="1:20" s="18" customFormat="1" x14ac:dyDescent="0.3">
      <c r="B103" s="240"/>
      <c r="C103" s="28">
        <v>4</v>
      </c>
      <c r="D103" s="169">
        <v>1000000</v>
      </c>
      <c r="E103" s="162">
        <v>0</v>
      </c>
      <c r="F103" s="114">
        <v>300000</v>
      </c>
      <c r="G103" s="148">
        <v>100000</v>
      </c>
      <c r="H103" s="114">
        <v>0</v>
      </c>
      <c r="I103" s="114">
        <v>175000000</v>
      </c>
      <c r="J103" s="114">
        <v>70000000</v>
      </c>
      <c r="K103" s="154">
        <f t="shared" si="7"/>
        <v>107474923.23339491</v>
      </c>
      <c r="L103" s="117">
        <v>1.7999999999999999E-2</v>
      </c>
      <c r="M103" s="39">
        <v>0</v>
      </c>
      <c r="N103" s="132">
        <f t="shared" si="10"/>
        <v>115175105.56232546</v>
      </c>
      <c r="O103" s="25">
        <v>1.7999999999999999E-2</v>
      </c>
      <c r="P103" s="39">
        <f t="shared" si="8"/>
        <v>115175105.56232546</v>
      </c>
      <c r="Q103" s="168">
        <f t="shared" si="9"/>
        <v>222650028.79572037</v>
      </c>
      <c r="R103" s="116">
        <f t="shared" si="11"/>
        <v>175000000</v>
      </c>
      <c r="S103" s="116">
        <f t="shared" si="12"/>
        <v>292650028.79572034</v>
      </c>
      <c r="T103" s="99"/>
    </row>
    <row r="104" spans="1:20" s="18" customFormat="1" x14ac:dyDescent="0.3">
      <c r="B104" s="240"/>
      <c r="C104" s="28">
        <v>5</v>
      </c>
      <c r="D104" s="169">
        <v>1000000</v>
      </c>
      <c r="E104" s="162">
        <v>0</v>
      </c>
      <c r="F104" s="114">
        <v>300000</v>
      </c>
      <c r="G104" s="148">
        <v>100000</v>
      </c>
      <c r="H104" s="114">
        <v>0</v>
      </c>
      <c r="I104" s="114">
        <v>175000000</v>
      </c>
      <c r="J104" s="114">
        <v>70000000</v>
      </c>
      <c r="K104" s="154">
        <f t="shared" si="7"/>
        <v>109816671.85159601</v>
      </c>
      <c r="L104" s="117">
        <v>1.7999999999999999E-2</v>
      </c>
      <c r="M104" s="39">
        <v>0</v>
      </c>
      <c r="N104" s="132">
        <f t="shared" si="10"/>
        <v>118266257.46244732</v>
      </c>
      <c r="O104" s="25">
        <v>1.7999999999999999E-2</v>
      </c>
      <c r="P104" s="39">
        <f t="shared" si="8"/>
        <v>118266257.46244732</v>
      </c>
      <c r="Q104" s="168">
        <f t="shared" si="9"/>
        <v>228082929.31404334</v>
      </c>
      <c r="R104" s="116">
        <f t="shared" si="11"/>
        <v>175000000</v>
      </c>
      <c r="S104" s="116">
        <f t="shared" si="12"/>
        <v>298082929.31404334</v>
      </c>
      <c r="T104" s="99"/>
    </row>
    <row r="105" spans="1:20" s="18" customFormat="1" x14ac:dyDescent="0.3">
      <c r="B105" s="240"/>
      <c r="C105" s="28">
        <v>6</v>
      </c>
      <c r="D105" s="169">
        <v>1000000</v>
      </c>
      <c r="E105" s="162">
        <v>0</v>
      </c>
      <c r="F105" s="114">
        <v>300000</v>
      </c>
      <c r="G105" s="148">
        <v>100000</v>
      </c>
      <c r="H105" s="114">
        <v>0</v>
      </c>
      <c r="I105" s="114">
        <v>175000000</v>
      </c>
      <c r="J105" s="114">
        <v>70000000</v>
      </c>
      <c r="K105" s="154">
        <f t="shared" si="7"/>
        <v>112200571.94492474</v>
      </c>
      <c r="L105" s="117">
        <v>1.7999999999999999E-2</v>
      </c>
      <c r="M105" s="39">
        <v>0</v>
      </c>
      <c r="N105" s="132">
        <f t="shared" si="10"/>
        <v>121413050.09677136</v>
      </c>
      <c r="O105" s="25">
        <v>1.7999999999999999E-2</v>
      </c>
      <c r="P105" s="39">
        <f t="shared" si="8"/>
        <v>121413050.09677136</v>
      </c>
      <c r="Q105" s="168">
        <f t="shared" si="9"/>
        <v>233613622.0416961</v>
      </c>
      <c r="R105" s="116">
        <f t="shared" si="11"/>
        <v>175000000</v>
      </c>
      <c r="S105" s="116">
        <f t="shared" si="12"/>
        <v>303613622.04169607</v>
      </c>
      <c r="T105" s="99"/>
    </row>
    <row r="106" spans="1:20" s="18" customFormat="1" x14ac:dyDescent="0.3">
      <c r="B106" s="240"/>
      <c r="C106" s="28">
        <v>7</v>
      </c>
      <c r="D106" s="169">
        <v>1000000</v>
      </c>
      <c r="E106" s="162">
        <v>0</v>
      </c>
      <c r="F106" s="114">
        <v>300000</v>
      </c>
      <c r="G106" s="148">
        <v>100000</v>
      </c>
      <c r="H106" s="114">
        <v>0</v>
      </c>
      <c r="I106" s="114">
        <v>175000000</v>
      </c>
      <c r="J106" s="114">
        <v>70000000</v>
      </c>
      <c r="K106" s="154">
        <f t="shared" si="7"/>
        <v>114627382.23993339</v>
      </c>
      <c r="L106" s="117">
        <v>1.7999999999999999E-2</v>
      </c>
      <c r="M106" s="39">
        <v>0</v>
      </c>
      <c r="N106" s="132">
        <f t="shared" si="10"/>
        <v>124616484.99851324</v>
      </c>
      <c r="O106" s="25">
        <v>1.7999999999999999E-2</v>
      </c>
      <c r="P106" s="39">
        <f t="shared" si="8"/>
        <v>124616484.99851324</v>
      </c>
      <c r="Q106" s="168">
        <f t="shared" si="9"/>
        <v>239243867.23844662</v>
      </c>
      <c r="R106" s="116">
        <f t="shared" si="11"/>
        <v>175000000</v>
      </c>
      <c r="S106" s="116">
        <f t="shared" si="12"/>
        <v>309243867.23844659</v>
      </c>
      <c r="T106" s="99"/>
    </row>
    <row r="107" spans="1:20" s="18" customFormat="1" x14ac:dyDescent="0.3">
      <c r="B107" s="240"/>
      <c r="C107" s="28">
        <v>8</v>
      </c>
      <c r="D107" s="169">
        <v>1000000</v>
      </c>
      <c r="E107" s="162">
        <v>0</v>
      </c>
      <c r="F107" s="114">
        <v>300000</v>
      </c>
      <c r="G107" s="148">
        <v>100000</v>
      </c>
      <c r="H107" s="114">
        <v>0</v>
      </c>
      <c r="I107" s="114">
        <v>175000000</v>
      </c>
      <c r="J107" s="114">
        <v>70000000</v>
      </c>
      <c r="K107" s="154">
        <f t="shared" si="7"/>
        <v>117097875.12025219</v>
      </c>
      <c r="L107" s="117">
        <v>1.7999999999999999E-2</v>
      </c>
      <c r="M107" s="39">
        <v>0</v>
      </c>
      <c r="N107" s="132">
        <f t="shared" si="10"/>
        <v>127877581.72848648</v>
      </c>
      <c r="O107" s="25">
        <v>1.7999999999999999E-2</v>
      </c>
      <c r="P107" s="39">
        <f t="shared" si="8"/>
        <v>127877581.72848648</v>
      </c>
      <c r="Q107" s="168">
        <f t="shared" si="9"/>
        <v>244975456.84873867</v>
      </c>
      <c r="R107" s="116">
        <f t="shared" si="11"/>
        <v>175000000</v>
      </c>
      <c r="S107" s="116">
        <f t="shared" si="12"/>
        <v>314975456.84873867</v>
      </c>
      <c r="T107" s="99"/>
    </row>
    <row r="108" spans="1:20" s="18" customFormat="1" x14ac:dyDescent="0.3">
      <c r="B108" s="240"/>
      <c r="C108" s="28">
        <v>9</v>
      </c>
      <c r="D108" s="169">
        <v>1000000</v>
      </c>
      <c r="E108" s="162">
        <v>0</v>
      </c>
      <c r="F108" s="114">
        <v>300000</v>
      </c>
      <c r="G108" s="148">
        <v>100000</v>
      </c>
      <c r="H108" s="114">
        <v>0</v>
      </c>
      <c r="I108" s="114">
        <v>175000000</v>
      </c>
      <c r="J108" s="114">
        <v>70000000</v>
      </c>
      <c r="K108" s="154">
        <f t="shared" si="7"/>
        <v>119612836.87241673</v>
      </c>
      <c r="L108" s="117">
        <v>1.7999999999999999E-2</v>
      </c>
      <c r="M108" s="39">
        <v>0</v>
      </c>
      <c r="N108" s="132">
        <f t="shared" si="10"/>
        <v>131197378.19959924</v>
      </c>
      <c r="O108" s="25">
        <v>1.7999999999999999E-2</v>
      </c>
      <c r="P108" s="39">
        <f t="shared" si="8"/>
        <v>131197378.19959924</v>
      </c>
      <c r="Q108" s="168">
        <f t="shared" si="9"/>
        <v>250810215.07201597</v>
      </c>
      <c r="R108" s="116">
        <f t="shared" si="11"/>
        <v>175000000</v>
      </c>
      <c r="S108" s="116">
        <f t="shared" si="12"/>
        <v>320810215.072016</v>
      </c>
      <c r="T108" s="99"/>
    </row>
    <row r="109" spans="1:20" s="18" customFormat="1" x14ac:dyDescent="0.3">
      <c r="B109" s="240"/>
      <c r="C109" s="28">
        <v>10</v>
      </c>
      <c r="D109" s="169">
        <v>1000000</v>
      </c>
      <c r="E109" s="162">
        <v>0</v>
      </c>
      <c r="F109" s="114">
        <v>300000</v>
      </c>
      <c r="G109" s="148">
        <v>100000</v>
      </c>
      <c r="H109" s="114">
        <v>0</v>
      </c>
      <c r="I109" s="114">
        <v>175000000</v>
      </c>
      <c r="J109" s="114">
        <v>70000000</v>
      </c>
      <c r="K109" s="154">
        <f t="shared" si="7"/>
        <v>122173067.93612024</v>
      </c>
      <c r="L109" s="117">
        <v>1.7999999999999999E-2</v>
      </c>
      <c r="M109" s="39">
        <v>0</v>
      </c>
      <c r="N109" s="132">
        <f t="shared" si="10"/>
        <v>134576931.00719202</v>
      </c>
      <c r="O109" s="25">
        <v>1.7999999999999999E-2</v>
      </c>
      <c r="P109" s="39">
        <f t="shared" si="8"/>
        <v>134576931.00719202</v>
      </c>
      <c r="Q109" s="168">
        <f t="shared" si="9"/>
        <v>256749998.94331226</v>
      </c>
      <c r="R109" s="116">
        <f t="shared" si="11"/>
        <v>175000000</v>
      </c>
      <c r="S109" s="116">
        <f t="shared" si="12"/>
        <v>326749998.94331229</v>
      </c>
      <c r="T109" s="99"/>
    </row>
    <row r="110" spans="1:20" s="18" customFormat="1" ht="17.25" thickBot="1" x14ac:dyDescent="0.35">
      <c r="B110" s="240"/>
      <c r="C110" s="30">
        <v>11</v>
      </c>
      <c r="D110" s="169">
        <v>1000000</v>
      </c>
      <c r="E110" s="162">
        <v>0</v>
      </c>
      <c r="F110" s="114">
        <v>300000</v>
      </c>
      <c r="G110" s="148">
        <v>100000</v>
      </c>
      <c r="H110" s="114">
        <v>0</v>
      </c>
      <c r="I110" s="114">
        <v>175000000</v>
      </c>
      <c r="J110" s="114">
        <v>70000000</v>
      </c>
      <c r="K110" s="154">
        <f t="shared" si="7"/>
        <v>124779383.1589704</v>
      </c>
      <c r="L110" s="117">
        <v>1.7999999999999999E-2</v>
      </c>
      <c r="M110" s="39">
        <v>0</v>
      </c>
      <c r="N110" s="132">
        <f t="shared" si="10"/>
        <v>138017315.76532146</v>
      </c>
      <c r="O110" s="94">
        <v>1.7999999999999999E-2</v>
      </c>
      <c r="P110" s="39">
        <f t="shared" si="8"/>
        <v>138017315.76532146</v>
      </c>
      <c r="Q110" s="168">
        <f t="shared" si="9"/>
        <v>262796698.92429185</v>
      </c>
      <c r="R110" s="116">
        <f t="shared" si="11"/>
        <v>175000000</v>
      </c>
      <c r="S110" s="116">
        <f t="shared" si="12"/>
        <v>332796698.92429185</v>
      </c>
      <c r="T110" s="99"/>
    </row>
    <row r="111" spans="1:20" s="109" customFormat="1" ht="17.25" thickBot="1" x14ac:dyDescent="0.35">
      <c r="B111" s="240"/>
      <c r="C111" s="104">
        <v>12</v>
      </c>
      <c r="D111" s="169">
        <v>1000000</v>
      </c>
      <c r="E111" s="163">
        <v>0</v>
      </c>
      <c r="F111" s="114">
        <v>300000</v>
      </c>
      <c r="G111" s="148">
        <v>100000</v>
      </c>
      <c r="H111" s="114">
        <v>0</v>
      </c>
      <c r="I111" s="114">
        <v>175000000</v>
      </c>
      <c r="J111" s="114">
        <v>70000000</v>
      </c>
      <c r="K111" s="155">
        <f t="shared" si="7"/>
        <v>127432612.05583186</v>
      </c>
      <c r="L111" s="105">
        <v>1.7999999999999999E-2</v>
      </c>
      <c r="M111" s="39">
        <v>0</v>
      </c>
      <c r="N111" s="132">
        <f t="shared" si="10"/>
        <v>141519627.44909725</v>
      </c>
      <c r="O111" s="106">
        <v>1.7999999999999999E-2</v>
      </c>
      <c r="P111" s="39">
        <f t="shared" si="8"/>
        <v>141519627.44909725</v>
      </c>
      <c r="Q111" s="168">
        <f t="shared" si="9"/>
        <v>268952239.50492913</v>
      </c>
      <c r="R111" s="116">
        <f t="shared" si="11"/>
        <v>175000000</v>
      </c>
      <c r="S111" s="116">
        <f t="shared" si="12"/>
        <v>338952239.50492913</v>
      </c>
      <c r="T111" s="122"/>
    </row>
    <row r="112" spans="1:20" s="18" customFormat="1" x14ac:dyDescent="0.3">
      <c r="A112" s="18">
        <v>10</v>
      </c>
      <c r="B112" s="240">
        <v>2031</v>
      </c>
      <c r="C112" s="27">
        <v>1</v>
      </c>
      <c r="D112" s="169">
        <v>1000000</v>
      </c>
      <c r="E112" s="162">
        <v>0</v>
      </c>
      <c r="F112" s="114">
        <v>300000</v>
      </c>
      <c r="G112" s="148">
        <v>100000</v>
      </c>
      <c r="H112" s="114">
        <v>0</v>
      </c>
      <c r="I112" s="114">
        <v>175000000</v>
      </c>
      <c r="J112" s="114">
        <v>70000000</v>
      </c>
      <c r="K112" s="154">
        <f t="shared" si="7"/>
        <v>130133599.07283683</v>
      </c>
      <c r="L112" s="117">
        <v>1.7999999999999999E-2</v>
      </c>
      <c r="M112" s="39">
        <v>0</v>
      </c>
      <c r="N112" s="132">
        <f t="shared" si="10"/>
        <v>143089705.95889363</v>
      </c>
      <c r="O112" s="93">
        <v>4.0000000000000001E-3</v>
      </c>
      <c r="P112" s="39">
        <f t="shared" si="8"/>
        <v>143089705.95889363</v>
      </c>
      <c r="Q112" s="168">
        <f t="shared" si="9"/>
        <v>273223305.03173047</v>
      </c>
      <c r="R112" s="116">
        <f t="shared" si="11"/>
        <v>175000000</v>
      </c>
      <c r="S112" s="116">
        <f t="shared" si="12"/>
        <v>343223305.03173047</v>
      </c>
      <c r="T112" s="99"/>
    </row>
    <row r="113" spans="1:20" s="18" customFormat="1" x14ac:dyDescent="0.3">
      <c r="B113" s="240"/>
      <c r="C113" s="28">
        <v>2</v>
      </c>
      <c r="D113" s="169">
        <v>1000000</v>
      </c>
      <c r="E113" s="162">
        <v>0</v>
      </c>
      <c r="F113" s="114">
        <v>300000</v>
      </c>
      <c r="G113" s="148">
        <v>100000</v>
      </c>
      <c r="H113" s="114">
        <v>0</v>
      </c>
      <c r="I113" s="114">
        <v>175000000</v>
      </c>
      <c r="J113" s="114">
        <v>70000000</v>
      </c>
      <c r="K113" s="154">
        <f t="shared" si="7"/>
        <v>132883203.8561479</v>
      </c>
      <c r="L113" s="117">
        <v>1.7999999999999999E-2</v>
      </c>
      <c r="M113" s="39">
        <v>0</v>
      </c>
      <c r="N113" s="132">
        <f t="shared" si="10"/>
        <v>146683320.6661537</v>
      </c>
      <c r="O113" s="25">
        <v>1.7999999999999999E-2</v>
      </c>
      <c r="P113" s="39">
        <f t="shared" si="8"/>
        <v>146683320.6661537</v>
      </c>
      <c r="Q113" s="168">
        <f t="shared" si="9"/>
        <v>279566524.52230161</v>
      </c>
      <c r="R113" s="116">
        <f t="shared" si="11"/>
        <v>175000000</v>
      </c>
      <c r="S113" s="116">
        <f t="shared" si="12"/>
        <v>349566524.52230161</v>
      </c>
      <c r="T113" s="99"/>
    </row>
    <row r="114" spans="1:20" s="18" customFormat="1" x14ac:dyDescent="0.3">
      <c r="B114" s="240"/>
      <c r="C114" s="28">
        <v>3</v>
      </c>
      <c r="D114" s="169">
        <v>1000000</v>
      </c>
      <c r="E114" s="162">
        <v>0</v>
      </c>
      <c r="F114" s="114">
        <v>300000</v>
      </c>
      <c r="G114" s="148">
        <v>100000</v>
      </c>
      <c r="H114" s="114">
        <v>0</v>
      </c>
      <c r="I114" s="114">
        <v>175000000</v>
      </c>
      <c r="J114" s="114">
        <v>70000000</v>
      </c>
      <c r="K114" s="154">
        <f t="shared" si="7"/>
        <v>135682301.52555856</v>
      </c>
      <c r="L114" s="117">
        <v>1.7999999999999999E-2</v>
      </c>
      <c r="M114" s="39">
        <v>0</v>
      </c>
      <c r="N114" s="132">
        <f t="shared" si="10"/>
        <v>150341620.43814448</v>
      </c>
      <c r="O114" s="25">
        <v>1.7999999999999999E-2</v>
      </c>
      <c r="P114" s="39">
        <f t="shared" si="8"/>
        <v>150341620.43814448</v>
      </c>
      <c r="Q114" s="168">
        <f t="shared" si="9"/>
        <v>286023921.96370304</v>
      </c>
      <c r="R114" s="116">
        <f t="shared" si="11"/>
        <v>175000000</v>
      </c>
      <c r="S114" s="116">
        <f t="shared" si="12"/>
        <v>356023921.96370304</v>
      </c>
      <c r="T114" s="99"/>
    </row>
    <row r="115" spans="1:20" s="18" customFormat="1" x14ac:dyDescent="0.3">
      <c r="B115" s="240"/>
      <c r="C115" s="28">
        <v>4</v>
      </c>
      <c r="D115" s="169">
        <v>1000000</v>
      </c>
      <c r="E115" s="162">
        <v>0</v>
      </c>
      <c r="F115" s="114">
        <v>300000</v>
      </c>
      <c r="G115" s="148">
        <v>100000</v>
      </c>
      <c r="H115" s="114">
        <v>0</v>
      </c>
      <c r="I115" s="114">
        <v>175000000</v>
      </c>
      <c r="J115" s="114">
        <v>70000000</v>
      </c>
      <c r="K115" s="154">
        <f t="shared" si="7"/>
        <v>138531782.95301861</v>
      </c>
      <c r="L115" s="117">
        <v>1.7999999999999999E-2</v>
      </c>
      <c r="M115" s="39">
        <v>0</v>
      </c>
      <c r="N115" s="132">
        <f t="shared" si="10"/>
        <v>154065769.60603109</v>
      </c>
      <c r="O115" s="25">
        <v>1.7999999999999999E-2</v>
      </c>
      <c r="P115" s="39">
        <f t="shared" si="8"/>
        <v>154065769.60603109</v>
      </c>
      <c r="Q115" s="168">
        <f t="shared" si="9"/>
        <v>292597552.55904973</v>
      </c>
      <c r="R115" s="116">
        <f t="shared" si="11"/>
        <v>175000000</v>
      </c>
      <c r="S115" s="116">
        <f t="shared" si="12"/>
        <v>362597552.55904973</v>
      </c>
      <c r="T115" s="99"/>
    </row>
    <row r="116" spans="1:20" s="18" customFormat="1" x14ac:dyDescent="0.3">
      <c r="B116" s="240"/>
      <c r="C116" s="28">
        <v>5</v>
      </c>
      <c r="D116" s="169">
        <v>1000000</v>
      </c>
      <c r="E116" s="162">
        <v>0</v>
      </c>
      <c r="F116" s="114">
        <v>300000</v>
      </c>
      <c r="G116" s="148">
        <v>100000</v>
      </c>
      <c r="H116" s="114">
        <v>0</v>
      </c>
      <c r="I116" s="114">
        <v>175000000</v>
      </c>
      <c r="J116" s="114">
        <v>70000000</v>
      </c>
      <c r="K116" s="154">
        <f t="shared" si="7"/>
        <v>141432555.04617295</v>
      </c>
      <c r="L116" s="117">
        <v>1.7999999999999999E-2</v>
      </c>
      <c r="M116" s="39">
        <v>0</v>
      </c>
      <c r="N116" s="132">
        <f t="shared" si="10"/>
        <v>157856953.45893964</v>
      </c>
      <c r="O116" s="25">
        <v>1.7999999999999999E-2</v>
      </c>
      <c r="P116" s="39">
        <f t="shared" si="8"/>
        <v>157856953.45893964</v>
      </c>
      <c r="Q116" s="168">
        <f t="shared" si="9"/>
        <v>299289508.50511259</v>
      </c>
      <c r="R116" s="116">
        <f t="shared" si="11"/>
        <v>175000000</v>
      </c>
      <c r="S116" s="116">
        <f t="shared" si="12"/>
        <v>369289508.50511259</v>
      </c>
      <c r="T116" s="99"/>
    </row>
    <row r="117" spans="1:20" s="18" customFormat="1" x14ac:dyDescent="0.3">
      <c r="B117" s="240"/>
      <c r="C117" s="28">
        <v>6</v>
      </c>
      <c r="D117" s="169">
        <v>1000000</v>
      </c>
      <c r="E117" s="162">
        <v>0</v>
      </c>
      <c r="F117" s="114">
        <v>300000</v>
      </c>
      <c r="G117" s="148">
        <v>100000</v>
      </c>
      <c r="H117" s="114">
        <v>0</v>
      </c>
      <c r="I117" s="114">
        <v>175000000</v>
      </c>
      <c r="J117" s="114">
        <v>70000000</v>
      </c>
      <c r="K117" s="154">
        <f t="shared" si="7"/>
        <v>144385541.03700405</v>
      </c>
      <c r="L117" s="117">
        <v>1.7999999999999999E-2</v>
      </c>
      <c r="M117" s="39">
        <v>0</v>
      </c>
      <c r="N117" s="132">
        <f t="shared" si="10"/>
        <v>161716378.62120056</v>
      </c>
      <c r="O117" s="25">
        <v>1.7999999999999999E-2</v>
      </c>
      <c r="P117" s="39">
        <f t="shared" si="8"/>
        <v>161716378.62120056</v>
      </c>
      <c r="Q117" s="168">
        <f t="shared" si="9"/>
        <v>306101919.65820462</v>
      </c>
      <c r="R117" s="116">
        <f t="shared" si="11"/>
        <v>175000000</v>
      </c>
      <c r="S117" s="116">
        <f t="shared" si="12"/>
        <v>376101919.65820462</v>
      </c>
      <c r="T117" s="99"/>
    </row>
    <row r="118" spans="1:20" s="18" customFormat="1" x14ac:dyDescent="0.3">
      <c r="B118" s="240"/>
      <c r="C118" s="28">
        <v>7</v>
      </c>
      <c r="D118" s="169">
        <v>1000000</v>
      </c>
      <c r="E118" s="162">
        <v>0</v>
      </c>
      <c r="F118" s="114">
        <v>300000</v>
      </c>
      <c r="G118" s="148">
        <v>100000</v>
      </c>
      <c r="H118" s="114">
        <v>0</v>
      </c>
      <c r="I118" s="114">
        <v>175000000</v>
      </c>
      <c r="J118" s="114">
        <v>70000000</v>
      </c>
      <c r="K118" s="154">
        <f t="shared" si="7"/>
        <v>147391680.77567014</v>
      </c>
      <c r="L118" s="117">
        <v>1.7999999999999999E-2</v>
      </c>
      <c r="M118" s="39">
        <v>0</v>
      </c>
      <c r="N118" s="132">
        <f t="shared" si="10"/>
        <v>165645273.43638217</v>
      </c>
      <c r="O118" s="25">
        <v>1.7999999999999999E-2</v>
      </c>
      <c r="P118" s="39">
        <f t="shared" si="8"/>
        <v>165645273.43638217</v>
      </c>
      <c r="Q118" s="168">
        <f t="shared" si="9"/>
        <v>313036954.21205235</v>
      </c>
      <c r="R118" s="116">
        <f t="shared" si="11"/>
        <v>175000000</v>
      </c>
      <c r="S118" s="116">
        <f t="shared" si="12"/>
        <v>383036954.21205235</v>
      </c>
      <c r="T118" s="99"/>
    </row>
    <row r="119" spans="1:20" s="18" customFormat="1" x14ac:dyDescent="0.3">
      <c r="B119" s="240"/>
      <c r="C119" s="28">
        <v>8</v>
      </c>
      <c r="D119" s="169">
        <v>1000000</v>
      </c>
      <c r="E119" s="162">
        <v>0</v>
      </c>
      <c r="F119" s="114">
        <v>300000</v>
      </c>
      <c r="G119" s="148">
        <v>100000</v>
      </c>
      <c r="H119" s="114">
        <v>0</v>
      </c>
      <c r="I119" s="114">
        <v>175000000</v>
      </c>
      <c r="J119" s="114">
        <v>70000000</v>
      </c>
      <c r="K119" s="154">
        <f t="shared" si="7"/>
        <v>150451931.02963221</v>
      </c>
      <c r="L119" s="117">
        <v>1.7999999999999999E-2</v>
      </c>
      <c r="M119" s="39">
        <v>0</v>
      </c>
      <c r="N119" s="132">
        <f t="shared" si="10"/>
        <v>169644888.35823706</v>
      </c>
      <c r="O119" s="25">
        <v>1.7999999999999999E-2</v>
      </c>
      <c r="P119" s="39">
        <f t="shared" si="8"/>
        <v>169644888.35823706</v>
      </c>
      <c r="Q119" s="168">
        <f t="shared" si="9"/>
        <v>320096819.38786924</v>
      </c>
      <c r="R119" s="116">
        <f t="shared" si="11"/>
        <v>175000000</v>
      </c>
      <c r="S119" s="116">
        <f t="shared" si="12"/>
        <v>390096819.38786924</v>
      </c>
      <c r="T119" s="99"/>
    </row>
    <row r="120" spans="1:20" s="18" customFormat="1" x14ac:dyDescent="0.3">
      <c r="B120" s="240"/>
      <c r="C120" s="28">
        <v>9</v>
      </c>
      <c r="D120" s="169">
        <v>1000000</v>
      </c>
      <c r="E120" s="162">
        <v>0</v>
      </c>
      <c r="F120" s="114">
        <v>300000</v>
      </c>
      <c r="G120" s="148">
        <v>100000</v>
      </c>
      <c r="H120" s="114">
        <v>0</v>
      </c>
      <c r="I120" s="114">
        <v>175000000</v>
      </c>
      <c r="J120" s="114">
        <v>70000000</v>
      </c>
      <c r="K120" s="154">
        <f t="shared" si="7"/>
        <v>153567265.7881656</v>
      </c>
      <c r="L120" s="117">
        <v>1.7999999999999999E-2</v>
      </c>
      <c r="M120" s="39">
        <v>0</v>
      </c>
      <c r="N120" s="132">
        <f t="shared" si="10"/>
        <v>173716496.34868532</v>
      </c>
      <c r="O120" s="25">
        <v>1.7999999999999999E-2</v>
      </c>
      <c r="P120" s="39">
        <f t="shared" si="8"/>
        <v>173716496.34868532</v>
      </c>
      <c r="Q120" s="168">
        <f t="shared" si="9"/>
        <v>327283762.13685095</v>
      </c>
      <c r="R120" s="116">
        <f t="shared" si="11"/>
        <v>175000000</v>
      </c>
      <c r="S120" s="116">
        <f t="shared" si="12"/>
        <v>397283762.13685095</v>
      </c>
      <c r="T120" s="99"/>
    </row>
    <row r="121" spans="1:20" s="18" customFormat="1" x14ac:dyDescent="0.3">
      <c r="B121" s="240"/>
      <c r="C121" s="28">
        <v>10</v>
      </c>
      <c r="D121" s="169">
        <v>1000000</v>
      </c>
      <c r="E121" s="162">
        <v>0</v>
      </c>
      <c r="F121" s="114">
        <v>300000</v>
      </c>
      <c r="G121" s="148">
        <v>100000</v>
      </c>
      <c r="H121" s="114">
        <v>0</v>
      </c>
      <c r="I121" s="114">
        <v>175000000</v>
      </c>
      <c r="J121" s="114">
        <v>70000000</v>
      </c>
      <c r="K121" s="154">
        <f t="shared" si="7"/>
        <v>156738676.57235259</v>
      </c>
      <c r="L121" s="117">
        <v>1.7999999999999999E-2</v>
      </c>
      <c r="M121" s="39">
        <v>0</v>
      </c>
      <c r="N121" s="132">
        <f t="shared" si="10"/>
        <v>177861393.28296167</v>
      </c>
      <c r="O121" s="25">
        <v>1.7999999999999999E-2</v>
      </c>
      <c r="P121" s="39">
        <f t="shared" si="8"/>
        <v>177861393.28296167</v>
      </c>
      <c r="Q121" s="168">
        <f t="shared" si="9"/>
        <v>334600069.85531425</v>
      </c>
      <c r="R121" s="116">
        <f t="shared" si="11"/>
        <v>175000000</v>
      </c>
      <c r="S121" s="116">
        <f t="shared" si="12"/>
        <v>404600069.85531425</v>
      </c>
      <c r="T121" s="99"/>
    </row>
    <row r="122" spans="1:20" s="18" customFormat="1" ht="17.25" thickBot="1" x14ac:dyDescent="0.35">
      <c r="B122" s="240"/>
      <c r="C122" s="30">
        <v>11</v>
      </c>
      <c r="D122" s="169">
        <v>1000000</v>
      </c>
      <c r="E122" s="162">
        <v>0</v>
      </c>
      <c r="F122" s="114">
        <v>300000</v>
      </c>
      <c r="G122" s="148">
        <v>100000</v>
      </c>
      <c r="H122" s="114">
        <v>0</v>
      </c>
      <c r="I122" s="114">
        <v>175000000</v>
      </c>
      <c r="J122" s="114">
        <v>70000000</v>
      </c>
      <c r="K122" s="154">
        <f t="shared" si="7"/>
        <v>159967172.75065494</v>
      </c>
      <c r="L122" s="117">
        <v>1.7999999999999999E-2</v>
      </c>
      <c r="M122" s="39">
        <v>0</v>
      </c>
      <c r="N122" s="132">
        <f t="shared" si="10"/>
        <v>182080898.36205497</v>
      </c>
      <c r="O122" s="94">
        <v>1.7999999999999999E-2</v>
      </c>
      <c r="P122" s="39">
        <f t="shared" si="8"/>
        <v>182080898.36205497</v>
      </c>
      <c r="Q122" s="168">
        <f t="shared" si="9"/>
        <v>342048071.11270988</v>
      </c>
      <c r="R122" s="116">
        <f t="shared" si="11"/>
        <v>175000000</v>
      </c>
      <c r="S122" s="116">
        <f t="shared" si="12"/>
        <v>412048071.11270988</v>
      </c>
      <c r="T122" s="99"/>
    </row>
    <row r="123" spans="1:20" s="109" customFormat="1" ht="17.25" thickBot="1" x14ac:dyDescent="0.35">
      <c r="B123" s="240"/>
      <c r="C123" s="104">
        <v>12</v>
      </c>
      <c r="D123" s="169">
        <v>1000000</v>
      </c>
      <c r="E123" s="163">
        <v>0</v>
      </c>
      <c r="F123" s="114">
        <v>300000</v>
      </c>
      <c r="G123" s="148">
        <v>100000</v>
      </c>
      <c r="H123" s="114">
        <v>0</v>
      </c>
      <c r="I123" s="114">
        <v>175000000</v>
      </c>
      <c r="J123" s="114">
        <v>70000000</v>
      </c>
      <c r="K123" s="155">
        <f t="shared" si="7"/>
        <v>163253781.86016673</v>
      </c>
      <c r="L123" s="105">
        <v>1.7999999999999999E-2</v>
      </c>
      <c r="M123" s="39">
        <v>0</v>
      </c>
      <c r="N123" s="132">
        <f t="shared" si="10"/>
        <v>186376354.53257197</v>
      </c>
      <c r="O123" s="106">
        <v>1.7999999999999999E-2</v>
      </c>
      <c r="P123" s="39">
        <f t="shared" si="8"/>
        <v>186376354.53257197</v>
      </c>
      <c r="Q123" s="168">
        <f t="shared" si="9"/>
        <v>349630136.3927387</v>
      </c>
      <c r="R123" s="116">
        <f t="shared" si="11"/>
        <v>175000000</v>
      </c>
      <c r="S123" s="116">
        <f t="shared" si="12"/>
        <v>419630136.3927387</v>
      </c>
      <c r="T123" s="122"/>
    </row>
    <row r="124" spans="1:20" s="18" customFormat="1" x14ac:dyDescent="0.3">
      <c r="A124" s="18">
        <v>11</v>
      </c>
      <c r="B124" s="240">
        <v>2032</v>
      </c>
      <c r="C124" s="27">
        <v>1</v>
      </c>
      <c r="D124" s="169">
        <v>1000000</v>
      </c>
      <c r="E124" s="162">
        <v>0</v>
      </c>
      <c r="F124" s="114">
        <v>300000</v>
      </c>
      <c r="G124" s="148">
        <v>100000</v>
      </c>
      <c r="H124" s="114">
        <v>0</v>
      </c>
      <c r="I124" s="114">
        <v>175000000</v>
      </c>
      <c r="J124" s="114">
        <v>70000000</v>
      </c>
      <c r="K124" s="154">
        <f t="shared" si="7"/>
        <v>166599549.93364972</v>
      </c>
      <c r="L124" s="117">
        <v>1.7999999999999999E-2</v>
      </c>
      <c r="M124" s="39">
        <v>0</v>
      </c>
      <c r="N124" s="132">
        <f t="shared" si="10"/>
        <v>188125859.95070225</v>
      </c>
      <c r="O124" s="93">
        <v>4.0000000000000001E-3</v>
      </c>
      <c r="P124" s="39">
        <f t="shared" si="8"/>
        <v>188125859.95070225</v>
      </c>
      <c r="Q124" s="168">
        <f t="shared" si="9"/>
        <v>354725409.88435197</v>
      </c>
      <c r="R124" s="116">
        <f t="shared" si="11"/>
        <v>175000000</v>
      </c>
      <c r="S124" s="116">
        <f t="shared" si="12"/>
        <v>424725409.88435197</v>
      </c>
      <c r="T124" s="99"/>
    </row>
    <row r="125" spans="1:20" s="18" customFormat="1" x14ac:dyDescent="0.3">
      <c r="B125" s="240"/>
      <c r="C125" s="28">
        <v>2</v>
      </c>
      <c r="D125" s="169">
        <v>1000000</v>
      </c>
      <c r="E125" s="162">
        <v>0</v>
      </c>
      <c r="F125" s="114">
        <v>300000</v>
      </c>
      <c r="G125" s="148">
        <v>100000</v>
      </c>
      <c r="H125" s="114">
        <v>0</v>
      </c>
      <c r="I125" s="114">
        <v>175000000</v>
      </c>
      <c r="J125" s="114">
        <v>70000000</v>
      </c>
      <c r="K125" s="154">
        <f t="shared" si="7"/>
        <v>170005541.83245543</v>
      </c>
      <c r="L125" s="117">
        <v>1.7999999999999999E-2</v>
      </c>
      <c r="M125" s="39">
        <v>0</v>
      </c>
      <c r="N125" s="132">
        <f t="shared" si="10"/>
        <v>192530125.42981488</v>
      </c>
      <c r="O125" s="25">
        <v>1.7999999999999999E-2</v>
      </c>
      <c r="P125" s="39">
        <f t="shared" si="8"/>
        <v>192530125.42981488</v>
      </c>
      <c r="Q125" s="168">
        <f t="shared" si="9"/>
        <v>362535667.26227033</v>
      </c>
      <c r="R125" s="116">
        <f t="shared" si="11"/>
        <v>175000000</v>
      </c>
      <c r="S125" s="116">
        <f t="shared" si="12"/>
        <v>432535667.26227033</v>
      </c>
      <c r="T125" s="99"/>
    </row>
    <row r="126" spans="1:20" s="18" customFormat="1" x14ac:dyDescent="0.3">
      <c r="B126" s="240"/>
      <c r="C126" s="28">
        <v>3</v>
      </c>
      <c r="D126" s="169">
        <v>1000000</v>
      </c>
      <c r="E126" s="162">
        <v>0</v>
      </c>
      <c r="F126" s="114">
        <v>300000</v>
      </c>
      <c r="G126" s="148">
        <v>100000</v>
      </c>
      <c r="H126" s="114">
        <v>0</v>
      </c>
      <c r="I126" s="114">
        <v>175000000</v>
      </c>
      <c r="J126" s="114">
        <v>70000000</v>
      </c>
      <c r="K126" s="154">
        <f t="shared" si="7"/>
        <v>173472841.58543962</v>
      </c>
      <c r="L126" s="117">
        <v>1.7999999999999999E-2</v>
      </c>
      <c r="M126" s="39">
        <v>0</v>
      </c>
      <c r="N126" s="132">
        <f t="shared" si="10"/>
        <v>197013667.68755153</v>
      </c>
      <c r="O126" s="25">
        <v>1.7999999999999999E-2</v>
      </c>
      <c r="P126" s="39">
        <f t="shared" si="8"/>
        <v>197013667.68755153</v>
      </c>
      <c r="Q126" s="168">
        <f t="shared" si="9"/>
        <v>370486509.27299118</v>
      </c>
      <c r="R126" s="116">
        <f t="shared" si="11"/>
        <v>175000000</v>
      </c>
      <c r="S126" s="116">
        <f t="shared" si="12"/>
        <v>440486509.27299118</v>
      </c>
      <c r="T126" s="99"/>
    </row>
    <row r="127" spans="1:20" s="18" customFormat="1" x14ac:dyDescent="0.3">
      <c r="B127" s="240"/>
      <c r="C127" s="28">
        <v>4</v>
      </c>
      <c r="D127" s="169">
        <v>1000000</v>
      </c>
      <c r="E127" s="162">
        <v>0</v>
      </c>
      <c r="F127" s="114">
        <v>300000</v>
      </c>
      <c r="G127" s="148">
        <v>100000</v>
      </c>
      <c r="H127" s="114">
        <v>0</v>
      </c>
      <c r="I127" s="114">
        <v>175000000</v>
      </c>
      <c r="J127" s="114">
        <v>70000000</v>
      </c>
      <c r="K127" s="154">
        <f t="shared" si="7"/>
        <v>177002552.73397753</v>
      </c>
      <c r="L127" s="117">
        <v>1.7999999999999999E-2</v>
      </c>
      <c r="M127" s="39">
        <v>0</v>
      </c>
      <c r="N127" s="132">
        <f t="shared" si="10"/>
        <v>201577913.70592746</v>
      </c>
      <c r="O127" s="25">
        <v>1.7999999999999999E-2</v>
      </c>
      <c r="P127" s="39">
        <f t="shared" si="8"/>
        <v>201577913.70592746</v>
      </c>
      <c r="Q127" s="168">
        <f t="shared" si="9"/>
        <v>378580466.43990499</v>
      </c>
      <c r="R127" s="116">
        <f t="shared" si="11"/>
        <v>175000000</v>
      </c>
      <c r="S127" s="116">
        <f t="shared" si="12"/>
        <v>448580466.43990499</v>
      </c>
      <c r="T127" s="99"/>
    </row>
    <row r="128" spans="1:20" s="18" customFormat="1" x14ac:dyDescent="0.3">
      <c r="B128" s="240"/>
      <c r="C128" s="28">
        <v>5</v>
      </c>
      <c r="D128" s="169">
        <v>1000000</v>
      </c>
      <c r="E128" s="162">
        <v>0</v>
      </c>
      <c r="F128" s="114">
        <v>300000</v>
      </c>
      <c r="G128" s="148">
        <v>100000</v>
      </c>
      <c r="H128" s="114">
        <v>0</v>
      </c>
      <c r="I128" s="114">
        <v>175000000</v>
      </c>
      <c r="J128" s="114">
        <v>70000000</v>
      </c>
      <c r="K128" s="154">
        <f t="shared" si="7"/>
        <v>180595798.68318912</v>
      </c>
      <c r="L128" s="117">
        <v>1.7999999999999999E-2</v>
      </c>
      <c r="M128" s="39">
        <v>0</v>
      </c>
      <c r="N128" s="132">
        <f t="shared" si="10"/>
        <v>206224316.15263414</v>
      </c>
      <c r="O128" s="25">
        <v>1.7999999999999999E-2</v>
      </c>
      <c r="P128" s="39">
        <f t="shared" si="8"/>
        <v>206224316.15263414</v>
      </c>
      <c r="Q128" s="168">
        <f t="shared" si="9"/>
        <v>386820114.8358233</v>
      </c>
      <c r="R128" s="116">
        <f t="shared" si="11"/>
        <v>175000000</v>
      </c>
      <c r="S128" s="116">
        <f t="shared" si="12"/>
        <v>456820114.8358233</v>
      </c>
      <c r="T128" s="99"/>
    </row>
    <row r="129" spans="1:20" s="18" customFormat="1" x14ac:dyDescent="0.3">
      <c r="B129" s="240"/>
      <c r="C129" s="28">
        <v>6</v>
      </c>
      <c r="D129" s="169">
        <v>1000000</v>
      </c>
      <c r="E129" s="162">
        <v>0</v>
      </c>
      <c r="F129" s="114">
        <v>300000</v>
      </c>
      <c r="G129" s="148">
        <v>100000</v>
      </c>
      <c r="H129" s="114">
        <v>0</v>
      </c>
      <c r="I129" s="114">
        <v>175000000</v>
      </c>
      <c r="J129" s="114">
        <v>70000000</v>
      </c>
      <c r="K129" s="154">
        <f t="shared" si="7"/>
        <v>184253723.05948654</v>
      </c>
      <c r="L129" s="117">
        <v>1.7999999999999999E-2</v>
      </c>
      <c r="M129" s="39">
        <v>0</v>
      </c>
      <c r="N129" s="132">
        <f t="shared" si="10"/>
        <v>210954353.84338155</v>
      </c>
      <c r="O129" s="25">
        <v>1.7999999999999999E-2</v>
      </c>
      <c r="P129" s="39">
        <f t="shared" si="8"/>
        <v>210954353.84338155</v>
      </c>
      <c r="Q129" s="168">
        <f t="shared" si="9"/>
        <v>395208076.90286809</v>
      </c>
      <c r="R129" s="116">
        <f t="shared" si="11"/>
        <v>175000000</v>
      </c>
      <c r="S129" s="116">
        <f t="shared" si="12"/>
        <v>465208076.90286809</v>
      </c>
      <c r="T129" s="99"/>
    </row>
    <row r="130" spans="1:20" s="18" customFormat="1" x14ac:dyDescent="0.3">
      <c r="B130" s="240"/>
      <c r="C130" s="28">
        <v>7</v>
      </c>
      <c r="D130" s="169">
        <v>1000000</v>
      </c>
      <c r="E130" s="162">
        <v>0</v>
      </c>
      <c r="F130" s="114">
        <v>300000</v>
      </c>
      <c r="G130" s="148">
        <v>100000</v>
      </c>
      <c r="H130" s="114">
        <v>0</v>
      </c>
      <c r="I130" s="114">
        <v>175000000</v>
      </c>
      <c r="J130" s="114">
        <v>70000000</v>
      </c>
      <c r="K130" s="154">
        <f t="shared" si="7"/>
        <v>187977490.0745573</v>
      </c>
      <c r="L130" s="117">
        <v>1.7999999999999999E-2</v>
      </c>
      <c r="M130" s="39">
        <v>0</v>
      </c>
      <c r="N130" s="132">
        <f t="shared" si="10"/>
        <v>215769532.21256241</v>
      </c>
      <c r="O130" s="25">
        <v>1.7999999999999999E-2</v>
      </c>
      <c r="P130" s="39">
        <f t="shared" si="8"/>
        <v>215769532.21256241</v>
      </c>
      <c r="Q130" s="168">
        <f t="shared" si="9"/>
        <v>403747022.28711975</v>
      </c>
      <c r="R130" s="116">
        <f t="shared" si="11"/>
        <v>175000000</v>
      </c>
      <c r="S130" s="116">
        <f t="shared" si="12"/>
        <v>473747022.28711975</v>
      </c>
      <c r="T130" s="99"/>
    </row>
    <row r="131" spans="1:20" s="18" customFormat="1" x14ac:dyDescent="0.3">
      <c r="B131" s="240"/>
      <c r="C131" s="28">
        <v>8</v>
      </c>
      <c r="D131" s="169">
        <v>1000000</v>
      </c>
      <c r="E131" s="162">
        <v>0</v>
      </c>
      <c r="F131" s="114">
        <v>300000</v>
      </c>
      <c r="G131" s="148">
        <v>100000</v>
      </c>
      <c r="H131" s="114">
        <v>0</v>
      </c>
      <c r="I131" s="114">
        <v>175000000</v>
      </c>
      <c r="J131" s="114">
        <v>70000000</v>
      </c>
      <c r="K131" s="154">
        <f t="shared" si="7"/>
        <v>191768284.89589933</v>
      </c>
      <c r="L131" s="117">
        <v>1.7999999999999999E-2</v>
      </c>
      <c r="M131" s="39">
        <v>0</v>
      </c>
      <c r="N131" s="132">
        <f t="shared" si="10"/>
        <v>220671383.79238853</v>
      </c>
      <c r="O131" s="25">
        <v>1.7999999999999999E-2</v>
      </c>
      <c r="P131" s="39">
        <f t="shared" si="8"/>
        <v>220671383.79238853</v>
      </c>
      <c r="Q131" s="168">
        <f t="shared" si="9"/>
        <v>412439668.68828785</v>
      </c>
      <c r="R131" s="116">
        <f t="shared" si="11"/>
        <v>175000000</v>
      </c>
      <c r="S131" s="116">
        <f t="shared" si="12"/>
        <v>482439668.68828785</v>
      </c>
      <c r="T131" s="99"/>
    </row>
    <row r="132" spans="1:20" s="18" customFormat="1" x14ac:dyDescent="0.3">
      <c r="B132" s="240"/>
      <c r="C132" s="28">
        <v>9</v>
      </c>
      <c r="D132" s="169">
        <v>1000000</v>
      </c>
      <c r="E132" s="162">
        <v>0</v>
      </c>
      <c r="F132" s="114">
        <v>300000</v>
      </c>
      <c r="G132" s="148">
        <v>100000</v>
      </c>
      <c r="H132" s="114">
        <v>0</v>
      </c>
      <c r="I132" s="114">
        <v>175000000</v>
      </c>
      <c r="J132" s="114">
        <v>70000000</v>
      </c>
      <c r="K132" s="154">
        <f t="shared" si="7"/>
        <v>195627314.0240255</v>
      </c>
      <c r="L132" s="117">
        <v>1.7999999999999999E-2</v>
      </c>
      <c r="M132" s="39">
        <v>0</v>
      </c>
      <c r="N132" s="132">
        <f t="shared" si="10"/>
        <v>225661468.70065153</v>
      </c>
      <c r="O132" s="25">
        <v>1.7999999999999999E-2</v>
      </c>
      <c r="P132" s="39">
        <f t="shared" si="8"/>
        <v>225661468.70065153</v>
      </c>
      <c r="Q132" s="168">
        <f t="shared" si="9"/>
        <v>421288782.72467703</v>
      </c>
      <c r="R132" s="116">
        <f t="shared" si="11"/>
        <v>175000000</v>
      </c>
      <c r="S132" s="116">
        <f t="shared" si="12"/>
        <v>491288782.72467703</v>
      </c>
      <c r="T132" s="99"/>
    </row>
    <row r="133" spans="1:20" s="18" customFormat="1" x14ac:dyDescent="0.3">
      <c r="B133" s="240"/>
      <c r="C133" s="28">
        <v>10</v>
      </c>
      <c r="D133" s="169">
        <v>1000000</v>
      </c>
      <c r="E133" s="162">
        <v>0</v>
      </c>
      <c r="F133" s="114">
        <v>300000</v>
      </c>
      <c r="G133" s="148">
        <v>100000</v>
      </c>
      <c r="H133" s="114">
        <v>0</v>
      </c>
      <c r="I133" s="114">
        <v>175000000</v>
      </c>
      <c r="J133" s="114">
        <v>70000000</v>
      </c>
      <c r="K133" s="154">
        <f t="shared" si="7"/>
        <v>199555805.67645797</v>
      </c>
      <c r="L133" s="117">
        <v>1.7999999999999999E-2</v>
      </c>
      <c r="M133" s="39">
        <v>0</v>
      </c>
      <c r="N133" s="132">
        <f t="shared" si="10"/>
        <v>230741375.13726327</v>
      </c>
      <c r="O133" s="25">
        <v>1.7999999999999999E-2</v>
      </c>
      <c r="P133" s="39">
        <f t="shared" si="8"/>
        <v>230741375.13726327</v>
      </c>
      <c r="Q133" s="168">
        <f t="shared" si="9"/>
        <v>430297180.81372124</v>
      </c>
      <c r="R133" s="116">
        <f t="shared" si="11"/>
        <v>175000000</v>
      </c>
      <c r="S133" s="116">
        <f t="shared" si="12"/>
        <v>500297180.81372124</v>
      </c>
      <c r="T133" s="99"/>
    </row>
    <row r="134" spans="1:20" s="18" customFormat="1" ht="18" customHeight="1" thickBot="1" x14ac:dyDescent="0.35">
      <c r="B134" s="240"/>
      <c r="C134" s="30">
        <v>11</v>
      </c>
      <c r="D134" s="169">
        <v>1000000</v>
      </c>
      <c r="E134" s="162">
        <v>0</v>
      </c>
      <c r="F134" s="114">
        <v>300000</v>
      </c>
      <c r="G134" s="148">
        <v>100000</v>
      </c>
      <c r="H134" s="114">
        <v>0</v>
      </c>
      <c r="I134" s="114">
        <v>175000000</v>
      </c>
      <c r="J134" s="114">
        <v>70000000</v>
      </c>
      <c r="K134" s="154">
        <f t="shared" si="7"/>
        <v>203555010.17863423</v>
      </c>
      <c r="L134" s="117">
        <v>1.7999999999999999E-2</v>
      </c>
      <c r="M134" s="39">
        <v>0</v>
      </c>
      <c r="N134" s="132">
        <f t="shared" si="10"/>
        <v>235912719.889734</v>
      </c>
      <c r="O134" s="94">
        <v>1.7999999999999999E-2</v>
      </c>
      <c r="P134" s="39">
        <f t="shared" si="8"/>
        <v>235912719.889734</v>
      </c>
      <c r="Q134" s="168">
        <f t="shared" si="9"/>
        <v>439467730.0683682</v>
      </c>
      <c r="R134" s="116">
        <f t="shared" si="11"/>
        <v>175000000</v>
      </c>
      <c r="S134" s="116">
        <f t="shared" si="12"/>
        <v>509467730.0683682</v>
      </c>
      <c r="T134" s="99"/>
    </row>
    <row r="135" spans="1:20" s="40" customFormat="1" ht="17.25" thickBot="1" x14ac:dyDescent="0.35">
      <c r="B135" s="240"/>
      <c r="C135" s="20">
        <v>12</v>
      </c>
      <c r="D135" s="169">
        <v>1000000</v>
      </c>
      <c r="E135" s="161">
        <v>0</v>
      </c>
      <c r="F135" s="115">
        <v>300000</v>
      </c>
      <c r="G135" s="149">
        <v>100000</v>
      </c>
      <c r="H135" s="115">
        <v>0</v>
      </c>
      <c r="I135" s="115">
        <v>175000000</v>
      </c>
      <c r="J135" s="115">
        <v>70000000</v>
      </c>
      <c r="K135" s="293">
        <f t="shared" si="7"/>
        <v>207626200.36184964</v>
      </c>
      <c r="L135" s="294">
        <v>1.7999999999999999E-2</v>
      </c>
      <c r="M135" s="295">
        <v>0</v>
      </c>
      <c r="N135" s="132">
        <f t="shared" si="10"/>
        <v>241177148.8477492</v>
      </c>
      <c r="O135" s="296">
        <v>1.7999999999999999E-2</v>
      </c>
      <c r="P135" s="295">
        <f t="shared" si="8"/>
        <v>241177148.8477492</v>
      </c>
      <c r="Q135" s="297">
        <f t="shared" si="9"/>
        <v>448803349.20959884</v>
      </c>
      <c r="R135" s="115">
        <f t="shared" si="11"/>
        <v>175000000</v>
      </c>
      <c r="S135" s="115">
        <f t="shared" si="12"/>
        <v>518803349.20959884</v>
      </c>
      <c r="T135" s="298"/>
    </row>
    <row r="136" spans="1:20" s="37" customFormat="1" x14ac:dyDescent="0.3">
      <c r="A136" s="32">
        <v>12</v>
      </c>
      <c r="B136" s="240">
        <v>2033</v>
      </c>
      <c r="C136" s="36">
        <v>1</v>
      </c>
      <c r="D136" s="169">
        <v>1000000</v>
      </c>
      <c r="E136" s="162">
        <v>0</v>
      </c>
      <c r="F136" s="114">
        <v>300000</v>
      </c>
      <c r="G136" s="148">
        <v>100000</v>
      </c>
      <c r="H136" s="114">
        <v>0</v>
      </c>
      <c r="I136" s="114">
        <v>175000000</v>
      </c>
      <c r="J136" s="114">
        <v>70000000</v>
      </c>
      <c r="K136" s="154">
        <f t="shared" si="7"/>
        <v>211770671.96836293</v>
      </c>
      <c r="L136" s="117">
        <v>1.7999999999999999E-2</v>
      </c>
      <c r="M136" s="39">
        <v>0</v>
      </c>
      <c r="N136" s="132">
        <f t="shared" si="10"/>
        <v>243145857.44314021</v>
      </c>
      <c r="O136" s="93">
        <v>4.0000000000000001E-3</v>
      </c>
      <c r="P136" s="39">
        <f t="shared" si="8"/>
        <v>243145857.44314021</v>
      </c>
      <c r="Q136" s="168">
        <f t="shared" si="9"/>
        <v>454916529.41150314</v>
      </c>
      <c r="R136" s="116">
        <f t="shared" si="11"/>
        <v>175000000</v>
      </c>
      <c r="S136" s="116">
        <f t="shared" si="12"/>
        <v>524916529.41150314</v>
      </c>
    </row>
    <row r="137" spans="1:20" x14ac:dyDescent="0.3">
      <c r="A137" s="18"/>
      <c r="B137" s="240"/>
      <c r="C137" s="28">
        <v>2</v>
      </c>
      <c r="D137" s="169">
        <v>1000000</v>
      </c>
      <c r="E137" s="162">
        <v>0</v>
      </c>
      <c r="F137" s="114">
        <v>300000</v>
      </c>
      <c r="G137" s="148">
        <v>100000</v>
      </c>
      <c r="H137" s="114">
        <v>0</v>
      </c>
      <c r="I137" s="114">
        <v>175000000</v>
      </c>
      <c r="J137" s="114">
        <v>70000000</v>
      </c>
      <c r="K137" s="154">
        <f t="shared" si="7"/>
        <v>215989744.06379345</v>
      </c>
      <c r="L137" s="117">
        <v>1.7999999999999999E-2</v>
      </c>
      <c r="M137" s="39">
        <v>0</v>
      </c>
      <c r="N137" s="132">
        <f t="shared" si="10"/>
        <v>248540482.87711674</v>
      </c>
      <c r="O137" s="25">
        <v>1.7999999999999999E-2</v>
      </c>
      <c r="P137" s="39">
        <f t="shared" si="8"/>
        <v>248540482.87711674</v>
      </c>
      <c r="Q137" s="168">
        <f t="shared" si="9"/>
        <v>464530226.94091022</v>
      </c>
      <c r="R137" s="116">
        <f t="shared" si="11"/>
        <v>175000000</v>
      </c>
      <c r="S137" s="116">
        <f t="shared" si="12"/>
        <v>534530226.94091022</v>
      </c>
    </row>
    <row r="138" spans="1:20" x14ac:dyDescent="0.3">
      <c r="A138" s="18"/>
      <c r="B138" s="240"/>
      <c r="C138" s="28">
        <v>3</v>
      </c>
      <c r="D138" s="169">
        <v>1000000</v>
      </c>
      <c r="E138" s="162">
        <v>0</v>
      </c>
      <c r="F138" s="114">
        <v>300000</v>
      </c>
      <c r="G138" s="148">
        <v>100000</v>
      </c>
      <c r="H138" s="114">
        <v>0</v>
      </c>
      <c r="I138" s="114">
        <v>175000000</v>
      </c>
      <c r="J138" s="114">
        <v>70000000</v>
      </c>
      <c r="K138" s="154">
        <f t="shared" si="7"/>
        <v>220284759.45694172</v>
      </c>
      <c r="L138" s="117">
        <v>1.7999999999999999E-2</v>
      </c>
      <c r="M138" s="39">
        <v>0</v>
      </c>
      <c r="N138" s="132">
        <f t="shared" si="10"/>
        <v>254032211.56890485</v>
      </c>
      <c r="O138" s="25">
        <v>1.7999999999999999E-2</v>
      </c>
      <c r="P138" s="39">
        <f t="shared" si="8"/>
        <v>254032211.56890485</v>
      </c>
      <c r="Q138" s="168">
        <f t="shared" si="9"/>
        <v>474316971.0258466</v>
      </c>
      <c r="R138" s="116">
        <f t="shared" si="11"/>
        <v>175000000</v>
      </c>
      <c r="S138" s="116">
        <f t="shared" si="12"/>
        <v>544316971.0258466</v>
      </c>
    </row>
    <row r="139" spans="1:20" x14ac:dyDescent="0.3">
      <c r="A139" s="18"/>
      <c r="B139" s="240"/>
      <c r="C139" s="28">
        <v>4</v>
      </c>
      <c r="D139" s="169">
        <v>1000000</v>
      </c>
      <c r="E139" s="162">
        <v>0</v>
      </c>
      <c r="F139" s="114">
        <v>300000</v>
      </c>
      <c r="G139" s="148">
        <v>100000</v>
      </c>
      <c r="H139" s="114">
        <v>0</v>
      </c>
      <c r="I139" s="114">
        <v>175000000</v>
      </c>
      <c r="J139" s="114">
        <v>70000000</v>
      </c>
      <c r="K139" s="154">
        <f t="shared" si="7"/>
        <v>224657085.12716669</v>
      </c>
      <c r="L139" s="117">
        <v>1.7999999999999999E-2</v>
      </c>
      <c r="M139" s="39">
        <v>0</v>
      </c>
      <c r="N139" s="132">
        <f t="shared" si="10"/>
        <v>259622791.37714514</v>
      </c>
      <c r="O139" s="25">
        <v>1.7999999999999999E-2</v>
      </c>
      <c r="P139" s="39">
        <f t="shared" si="8"/>
        <v>259622791.37714514</v>
      </c>
      <c r="Q139" s="168">
        <f t="shared" si="9"/>
        <v>484279876.5043118</v>
      </c>
      <c r="R139" s="116">
        <f t="shared" si="11"/>
        <v>175000000</v>
      </c>
      <c r="S139" s="116">
        <f t="shared" si="12"/>
        <v>554279876.5043118</v>
      </c>
    </row>
    <row r="140" spans="1:20" x14ac:dyDescent="0.3">
      <c r="A140" s="18"/>
      <c r="B140" s="240"/>
      <c r="C140" s="28">
        <v>5</v>
      </c>
      <c r="D140" s="169">
        <v>1000000</v>
      </c>
      <c r="E140" s="162">
        <v>0</v>
      </c>
      <c r="F140" s="114">
        <v>300000</v>
      </c>
      <c r="G140" s="148">
        <v>100000</v>
      </c>
      <c r="H140" s="114">
        <v>0</v>
      </c>
      <c r="I140" s="114">
        <v>175000000</v>
      </c>
      <c r="J140" s="114">
        <v>70000000</v>
      </c>
      <c r="K140" s="154">
        <f t="shared" si="7"/>
        <v>229108112.65945569</v>
      </c>
      <c r="L140" s="117">
        <v>1.7999999999999999E-2</v>
      </c>
      <c r="M140" s="39">
        <v>0</v>
      </c>
      <c r="N140" s="132">
        <f t="shared" si="10"/>
        <v>265314001.62193376</v>
      </c>
      <c r="O140" s="25">
        <v>1.7999999999999999E-2</v>
      </c>
      <c r="P140" s="39">
        <f t="shared" si="8"/>
        <v>265314001.62193376</v>
      </c>
      <c r="Q140" s="168">
        <f t="shared" si="9"/>
        <v>494422114.28138947</v>
      </c>
      <c r="R140" s="116">
        <f t="shared" si="11"/>
        <v>175000000</v>
      </c>
      <c r="S140" s="116">
        <f t="shared" si="12"/>
        <v>564422114.28138947</v>
      </c>
    </row>
    <row r="141" spans="1:20" x14ac:dyDescent="0.3">
      <c r="A141" s="18"/>
      <c r="B141" s="240"/>
      <c r="C141" s="28">
        <v>6</v>
      </c>
      <c r="D141" s="169">
        <v>1000000</v>
      </c>
      <c r="E141" s="162">
        <v>0</v>
      </c>
      <c r="F141" s="114">
        <v>300000</v>
      </c>
      <c r="G141" s="148">
        <v>100000</v>
      </c>
      <c r="H141" s="114">
        <v>0</v>
      </c>
      <c r="I141" s="114">
        <v>175000000</v>
      </c>
      <c r="J141" s="114">
        <v>70000000</v>
      </c>
      <c r="K141" s="154">
        <f t="shared" si="7"/>
        <v>233639258.68732589</v>
      </c>
      <c r="L141" s="117">
        <v>1.7999999999999999E-2</v>
      </c>
      <c r="M141" s="39">
        <v>0</v>
      </c>
      <c r="N141" s="132">
        <f t="shared" si="10"/>
        <v>271107653.65112859</v>
      </c>
      <c r="O141" s="25">
        <v>1.7999999999999999E-2</v>
      </c>
      <c r="P141" s="39">
        <f t="shared" si="8"/>
        <v>271107653.65112859</v>
      </c>
      <c r="Q141" s="168">
        <f t="shared" si="9"/>
        <v>504746912.33845448</v>
      </c>
      <c r="R141" s="116">
        <f t="shared" si="11"/>
        <v>175000000</v>
      </c>
      <c r="S141" s="116">
        <f t="shared" si="12"/>
        <v>574746912.33845448</v>
      </c>
    </row>
    <row r="142" spans="1:20" x14ac:dyDescent="0.3">
      <c r="A142" s="18"/>
      <c r="B142" s="240"/>
      <c r="C142" s="28">
        <v>7</v>
      </c>
      <c r="D142" s="169">
        <v>1000000</v>
      </c>
      <c r="E142" s="162">
        <v>0</v>
      </c>
      <c r="F142" s="114">
        <v>300000</v>
      </c>
      <c r="G142" s="148">
        <v>100000</v>
      </c>
      <c r="H142" s="114">
        <v>0</v>
      </c>
      <c r="I142" s="114">
        <v>175000000</v>
      </c>
      <c r="J142" s="114">
        <v>70000000</v>
      </c>
      <c r="K142" s="154">
        <f t="shared" si="7"/>
        <v>238251965.34369776</v>
      </c>
      <c r="L142" s="117">
        <v>1.7999999999999999E-2</v>
      </c>
      <c r="M142" s="39">
        <v>0</v>
      </c>
      <c r="N142" s="132">
        <f t="shared" si="10"/>
        <v>277005591.4168489</v>
      </c>
      <c r="O142" s="25">
        <v>1.7999999999999999E-2</v>
      </c>
      <c r="P142" s="39">
        <f t="shared" si="8"/>
        <v>277005591.4168489</v>
      </c>
      <c r="Q142" s="168">
        <f t="shared" si="9"/>
        <v>515257556.76054668</v>
      </c>
      <c r="R142" s="116">
        <f t="shared" si="11"/>
        <v>175000000</v>
      </c>
      <c r="S142" s="116">
        <f t="shared" si="12"/>
        <v>585257556.76054668</v>
      </c>
    </row>
    <row r="143" spans="1:20" x14ac:dyDescent="0.3">
      <c r="A143" s="18"/>
      <c r="B143" s="240"/>
      <c r="C143" s="28">
        <v>8</v>
      </c>
      <c r="D143" s="169">
        <v>1000000</v>
      </c>
      <c r="E143" s="162">
        <v>0</v>
      </c>
      <c r="F143" s="114">
        <v>300000</v>
      </c>
      <c r="G143" s="148">
        <v>100000</v>
      </c>
      <c r="H143" s="114">
        <v>0</v>
      </c>
      <c r="I143" s="114">
        <v>175000000</v>
      </c>
      <c r="J143" s="114">
        <v>70000000</v>
      </c>
      <c r="K143" s="154">
        <f t="shared" si="7"/>
        <v>242947700.71988431</v>
      </c>
      <c r="L143" s="117">
        <v>1.7999999999999999E-2</v>
      </c>
      <c r="M143" s="39">
        <v>0</v>
      </c>
      <c r="N143" s="132">
        <f t="shared" si="10"/>
        <v>283009692.06235218</v>
      </c>
      <c r="O143" s="25">
        <v>1.7999999999999999E-2</v>
      </c>
      <c r="P143" s="39">
        <f t="shared" si="8"/>
        <v>283009692.06235218</v>
      </c>
      <c r="Q143" s="168">
        <f t="shared" si="9"/>
        <v>525957392.78223646</v>
      </c>
      <c r="R143" s="116">
        <f t="shared" si="11"/>
        <v>175000000</v>
      </c>
      <c r="S143" s="116">
        <f t="shared" si="12"/>
        <v>595957392.78223646</v>
      </c>
    </row>
    <row r="144" spans="1:20" x14ac:dyDescent="0.3">
      <c r="A144" s="18"/>
      <c r="B144" s="240"/>
      <c r="C144" s="28">
        <v>9</v>
      </c>
      <c r="D144" s="169">
        <v>1000000</v>
      </c>
      <c r="E144" s="162">
        <v>0</v>
      </c>
      <c r="F144" s="114">
        <v>300000</v>
      </c>
      <c r="G144" s="148">
        <v>100000</v>
      </c>
      <c r="H144" s="114">
        <v>0</v>
      </c>
      <c r="I144" s="114">
        <v>175000000</v>
      </c>
      <c r="J144" s="114">
        <v>70000000</v>
      </c>
      <c r="K144" s="154">
        <f t="shared" si="7"/>
        <v>247727959.33284223</v>
      </c>
      <c r="L144" s="117">
        <v>1.7999999999999999E-2</v>
      </c>
      <c r="M144" s="39">
        <v>0</v>
      </c>
      <c r="N144" s="132">
        <f t="shared" si="10"/>
        <v>289121866.51947451</v>
      </c>
      <c r="O144" s="25">
        <v>1.7999999999999999E-2</v>
      </c>
      <c r="P144" s="39">
        <f t="shared" si="8"/>
        <v>289121866.51947451</v>
      </c>
      <c r="Q144" s="168">
        <f t="shared" si="9"/>
        <v>536849825.85231674</v>
      </c>
      <c r="R144" s="116">
        <f t="shared" si="11"/>
        <v>175000000</v>
      </c>
      <c r="S144" s="116">
        <f t="shared" si="12"/>
        <v>606849825.85231674</v>
      </c>
    </row>
    <row r="145" spans="1:19" x14ac:dyDescent="0.3">
      <c r="A145" s="18"/>
      <c r="B145" s="240"/>
      <c r="C145" s="28">
        <v>10</v>
      </c>
      <c r="D145" s="169">
        <v>1000000</v>
      </c>
      <c r="E145" s="162">
        <v>0</v>
      </c>
      <c r="F145" s="114">
        <v>300000</v>
      </c>
      <c r="G145" s="148">
        <v>100000</v>
      </c>
      <c r="H145" s="114">
        <v>0</v>
      </c>
      <c r="I145" s="114">
        <v>175000000</v>
      </c>
      <c r="J145" s="114">
        <v>70000000</v>
      </c>
      <c r="K145" s="154">
        <f t="shared" si="7"/>
        <v>252594262.60083339</v>
      </c>
      <c r="L145" s="117">
        <v>1.7999999999999999E-2</v>
      </c>
      <c r="M145" s="39">
        <v>0</v>
      </c>
      <c r="N145" s="132">
        <f t="shared" si="10"/>
        <v>295344060.11682504</v>
      </c>
      <c r="O145" s="25">
        <v>1.7999999999999999E-2</v>
      </c>
      <c r="P145" s="39">
        <f t="shared" si="8"/>
        <v>295344060.11682504</v>
      </c>
      <c r="Q145" s="168">
        <f t="shared" si="9"/>
        <v>547938322.7176584</v>
      </c>
      <c r="R145" s="116">
        <f t="shared" si="11"/>
        <v>175000000</v>
      </c>
      <c r="S145" s="116">
        <f t="shared" si="12"/>
        <v>617938322.7176584</v>
      </c>
    </row>
    <row r="146" spans="1:19" ht="17.25" thickBot="1" x14ac:dyDescent="0.35">
      <c r="A146" s="18"/>
      <c r="B146" s="240"/>
      <c r="C146" s="30">
        <v>11</v>
      </c>
      <c r="D146" s="169">
        <v>1000000</v>
      </c>
      <c r="E146" s="162">
        <v>0</v>
      </c>
      <c r="F146" s="114">
        <v>300000</v>
      </c>
      <c r="G146" s="148">
        <v>100000</v>
      </c>
      <c r="H146" s="114">
        <v>0</v>
      </c>
      <c r="I146" s="114">
        <v>175000000</v>
      </c>
      <c r="J146" s="114">
        <v>70000000</v>
      </c>
      <c r="K146" s="154">
        <f t="shared" si="7"/>
        <v>257548159.3276484</v>
      </c>
      <c r="L146" s="117">
        <v>1.7999999999999999E-2</v>
      </c>
      <c r="M146" s="39">
        <v>0</v>
      </c>
      <c r="N146" s="132">
        <f t="shared" si="10"/>
        <v>301678253.19892788</v>
      </c>
      <c r="O146" s="94">
        <v>1.7999999999999999E-2</v>
      </c>
      <c r="P146" s="39">
        <f t="shared" si="8"/>
        <v>301678253.19892788</v>
      </c>
      <c r="Q146" s="168">
        <f t="shared" si="9"/>
        <v>559226412.52657628</v>
      </c>
      <c r="R146" s="116">
        <f t="shared" si="11"/>
        <v>175000000</v>
      </c>
      <c r="S146" s="116">
        <f t="shared" si="12"/>
        <v>629226412.52657628</v>
      </c>
    </row>
    <row r="147" spans="1:19" s="123" customFormat="1" ht="17.25" thickBot="1" x14ac:dyDescent="0.35">
      <c r="A147" s="109"/>
      <c r="B147" s="240"/>
      <c r="C147" s="104">
        <v>12</v>
      </c>
      <c r="D147" s="169">
        <v>1000000</v>
      </c>
      <c r="E147" s="163">
        <v>0</v>
      </c>
      <c r="F147" s="114">
        <v>300000</v>
      </c>
      <c r="G147" s="148">
        <v>100000</v>
      </c>
      <c r="H147" s="114">
        <v>0</v>
      </c>
      <c r="I147" s="114">
        <v>175000000</v>
      </c>
      <c r="J147" s="114">
        <v>70000000</v>
      </c>
      <c r="K147" s="155">
        <f t="shared" si="7"/>
        <v>262591226.19554606</v>
      </c>
      <c r="L147" s="105">
        <v>1.7999999999999999E-2</v>
      </c>
      <c r="M147" s="39">
        <v>0</v>
      </c>
      <c r="N147" s="132">
        <f t="shared" si="10"/>
        <v>308126461.75650859</v>
      </c>
      <c r="O147" s="106">
        <v>1.7999999999999999E-2</v>
      </c>
      <c r="P147" s="39">
        <f t="shared" si="8"/>
        <v>308126461.75650859</v>
      </c>
      <c r="Q147" s="168">
        <f t="shared" si="9"/>
        <v>570717687.95205462</v>
      </c>
      <c r="R147" s="116">
        <f t="shared" si="11"/>
        <v>175000000</v>
      </c>
      <c r="S147" s="116">
        <f t="shared" si="12"/>
        <v>640717687.95205462</v>
      </c>
    </row>
    <row r="148" spans="1:19" x14ac:dyDescent="0.3">
      <c r="A148" s="18">
        <v>13</v>
      </c>
      <c r="B148" s="240">
        <v>2034</v>
      </c>
      <c r="C148" s="27">
        <v>1</v>
      </c>
      <c r="D148" s="169">
        <v>1000000</v>
      </c>
      <c r="E148" s="162">
        <v>0</v>
      </c>
      <c r="F148" s="114">
        <v>0</v>
      </c>
      <c r="G148" s="148">
        <v>0</v>
      </c>
      <c r="H148" s="114">
        <v>0</v>
      </c>
      <c r="I148" s="114">
        <v>175000000</v>
      </c>
      <c r="J148" s="114">
        <v>70000000</v>
      </c>
      <c r="K148" s="154">
        <f t="shared" si="7"/>
        <v>267317868.26706588</v>
      </c>
      <c r="L148" s="117">
        <v>1.7999999999999999E-2</v>
      </c>
      <c r="M148" s="39">
        <v>0</v>
      </c>
      <c r="N148" s="132">
        <f t="shared" si="10"/>
        <v>310362967.60353464</v>
      </c>
      <c r="O148" s="93">
        <v>4.0000000000000001E-3</v>
      </c>
      <c r="P148" s="39">
        <f t="shared" si="8"/>
        <v>310362967.60353464</v>
      </c>
      <c r="Q148" s="168">
        <f t="shared" si="9"/>
        <v>577680835.87060046</v>
      </c>
      <c r="R148" s="116">
        <f t="shared" si="11"/>
        <v>175000000</v>
      </c>
      <c r="S148" s="116">
        <f t="shared" si="12"/>
        <v>647680835.87060046</v>
      </c>
    </row>
    <row r="149" spans="1:19" x14ac:dyDescent="0.3">
      <c r="A149" s="18"/>
      <c r="B149" s="240"/>
      <c r="C149" s="28">
        <v>2</v>
      </c>
      <c r="D149" s="169">
        <v>1000000</v>
      </c>
      <c r="E149" s="162">
        <v>0</v>
      </c>
      <c r="F149" s="114">
        <v>0</v>
      </c>
      <c r="G149" s="148">
        <v>0</v>
      </c>
      <c r="H149" s="114">
        <v>0</v>
      </c>
      <c r="I149" s="114">
        <v>175000000</v>
      </c>
      <c r="J149" s="114">
        <v>70000000</v>
      </c>
      <c r="K149" s="154">
        <f t="shared" si="7"/>
        <v>272129589.89587307</v>
      </c>
      <c r="L149" s="117">
        <v>1.7999999999999999E-2</v>
      </c>
      <c r="M149" s="39">
        <v>0</v>
      </c>
      <c r="N149" s="132">
        <f t="shared" si="10"/>
        <v>316967501.02039826</v>
      </c>
      <c r="O149" s="25">
        <v>1.7999999999999999E-2</v>
      </c>
      <c r="P149" s="39">
        <f t="shared" si="8"/>
        <v>316967501.02039826</v>
      </c>
      <c r="Q149" s="168">
        <f t="shared" si="9"/>
        <v>589097090.91627133</v>
      </c>
      <c r="R149" s="116">
        <f t="shared" si="11"/>
        <v>175000000</v>
      </c>
      <c r="S149" s="116">
        <f t="shared" si="12"/>
        <v>659097090.91627133</v>
      </c>
    </row>
    <row r="150" spans="1:19" x14ac:dyDescent="0.3">
      <c r="A150" s="18"/>
      <c r="B150" s="240"/>
      <c r="C150" s="28">
        <v>3</v>
      </c>
      <c r="D150" s="169">
        <v>1000000</v>
      </c>
      <c r="E150" s="162">
        <v>0</v>
      </c>
      <c r="F150" s="114">
        <v>0</v>
      </c>
      <c r="G150" s="148">
        <v>0</v>
      </c>
      <c r="H150" s="114">
        <v>0</v>
      </c>
      <c r="I150" s="114">
        <v>175000000</v>
      </c>
      <c r="J150" s="114">
        <v>70000000</v>
      </c>
      <c r="K150" s="154">
        <f t="shared" ref="K150:K213" si="13" xml:space="preserve"> (K149 + G150 + F150) + ((K149 + G150 + F150) * L150 )</f>
        <v>277027922.51399881</v>
      </c>
      <c r="L150" s="117">
        <v>1.7999999999999999E-2</v>
      </c>
      <c r="M150" s="39">
        <v>0</v>
      </c>
      <c r="N150" s="132">
        <f t="shared" si="10"/>
        <v>323690916.03876543</v>
      </c>
      <c r="O150" s="25">
        <v>1.7999999999999999E-2</v>
      </c>
      <c r="P150" s="39">
        <f t="shared" ref="P150:P213" si="14" xml:space="preserve"> M150 + N150</f>
        <v>323690916.03876543</v>
      </c>
      <c r="Q150" s="168">
        <f t="shared" ref="Q150:Q213" si="15" xml:space="preserve"> K150 + P150</f>
        <v>600718838.55276418</v>
      </c>
      <c r="R150" s="116">
        <f t="shared" si="11"/>
        <v>175000000</v>
      </c>
      <c r="S150" s="116">
        <f t="shared" si="12"/>
        <v>670718838.55276418</v>
      </c>
    </row>
    <row r="151" spans="1:19" x14ac:dyDescent="0.3">
      <c r="A151" s="18"/>
      <c r="B151" s="240"/>
      <c r="C151" s="28">
        <v>4</v>
      </c>
      <c r="D151" s="169">
        <v>1000000</v>
      </c>
      <c r="E151" s="162">
        <v>0</v>
      </c>
      <c r="F151" s="114">
        <v>0</v>
      </c>
      <c r="G151" s="148">
        <v>0</v>
      </c>
      <c r="H151" s="114">
        <v>0</v>
      </c>
      <c r="I151" s="114">
        <v>175000000</v>
      </c>
      <c r="J151" s="114">
        <v>70000000</v>
      </c>
      <c r="K151" s="154">
        <f t="shared" si="13"/>
        <v>282014425.11925077</v>
      </c>
      <c r="L151" s="117">
        <v>1.7999999999999999E-2</v>
      </c>
      <c r="M151" s="39">
        <v>0</v>
      </c>
      <c r="N151" s="132">
        <f t="shared" si="10"/>
        <v>330535352.5274632</v>
      </c>
      <c r="O151" s="25">
        <v>1.7999999999999999E-2</v>
      </c>
      <c r="P151" s="39">
        <f t="shared" si="14"/>
        <v>330535352.5274632</v>
      </c>
      <c r="Q151" s="168">
        <f t="shared" si="15"/>
        <v>612549777.64671397</v>
      </c>
      <c r="R151" s="116">
        <f t="shared" si="11"/>
        <v>175000000</v>
      </c>
      <c r="S151" s="116">
        <f t="shared" si="12"/>
        <v>682549777.64671397</v>
      </c>
    </row>
    <row r="152" spans="1:19" x14ac:dyDescent="0.3">
      <c r="A152" s="18"/>
      <c r="B152" s="240"/>
      <c r="C152" s="28">
        <v>5</v>
      </c>
      <c r="D152" s="169">
        <v>1000000</v>
      </c>
      <c r="E152" s="162">
        <v>0</v>
      </c>
      <c r="F152" s="114">
        <v>0</v>
      </c>
      <c r="G152" s="148">
        <v>0</v>
      </c>
      <c r="H152" s="114">
        <v>0</v>
      </c>
      <c r="I152" s="114">
        <v>175000000</v>
      </c>
      <c r="J152" s="114">
        <v>70000000</v>
      </c>
      <c r="K152" s="154">
        <f t="shared" si="13"/>
        <v>287090684.77139729</v>
      </c>
      <c r="L152" s="117">
        <v>1.7999999999999999E-2</v>
      </c>
      <c r="M152" s="39">
        <v>0</v>
      </c>
      <c r="N152" s="132">
        <f t="shared" ref="N152:N215" si="16" xml:space="preserve"> (N151 + D152 - E152 - M152) + ((N151 + D152 - E152 - M152) * O152)</f>
        <v>337502988.87295753</v>
      </c>
      <c r="O152" s="25">
        <v>1.7999999999999999E-2</v>
      </c>
      <c r="P152" s="39">
        <f t="shared" si="14"/>
        <v>337502988.87295753</v>
      </c>
      <c r="Q152" s="168">
        <f t="shared" si="15"/>
        <v>624593673.64435482</v>
      </c>
      <c r="R152" s="116">
        <f t="shared" si="11"/>
        <v>175000000</v>
      </c>
      <c r="S152" s="116">
        <f t="shared" si="12"/>
        <v>694593673.64435482</v>
      </c>
    </row>
    <row r="153" spans="1:19" x14ac:dyDescent="0.3">
      <c r="A153" s="18"/>
      <c r="B153" s="240"/>
      <c r="C153" s="28">
        <v>6</v>
      </c>
      <c r="D153" s="169">
        <v>1000000</v>
      </c>
      <c r="E153" s="162">
        <v>0</v>
      </c>
      <c r="F153" s="114">
        <v>0</v>
      </c>
      <c r="G153" s="148">
        <v>0</v>
      </c>
      <c r="H153" s="114">
        <v>0</v>
      </c>
      <c r="I153" s="114">
        <v>175000000</v>
      </c>
      <c r="J153" s="114">
        <v>70000000</v>
      </c>
      <c r="K153" s="154">
        <f t="shared" si="13"/>
        <v>292258317.09728247</v>
      </c>
      <c r="L153" s="117">
        <v>1.7999999999999999E-2</v>
      </c>
      <c r="M153" s="39">
        <v>0</v>
      </c>
      <c r="N153" s="132">
        <f t="shared" si="16"/>
        <v>344596042.67267078</v>
      </c>
      <c r="O153" s="25">
        <v>1.7999999999999999E-2</v>
      </c>
      <c r="P153" s="39">
        <f t="shared" si="14"/>
        <v>344596042.67267078</v>
      </c>
      <c r="Q153" s="168">
        <f t="shared" si="15"/>
        <v>636854359.76995325</v>
      </c>
      <c r="R153" s="116">
        <f t="shared" si="11"/>
        <v>175000000</v>
      </c>
      <c r="S153" s="116">
        <f t="shared" si="12"/>
        <v>706854359.76995325</v>
      </c>
    </row>
    <row r="154" spans="1:19" x14ac:dyDescent="0.3">
      <c r="A154" s="18"/>
      <c r="B154" s="240"/>
      <c r="C154" s="28">
        <v>7</v>
      </c>
      <c r="D154" s="169">
        <v>1000000</v>
      </c>
      <c r="E154" s="162">
        <v>0</v>
      </c>
      <c r="F154" s="114">
        <v>0</v>
      </c>
      <c r="G154" s="148">
        <v>0</v>
      </c>
      <c r="H154" s="114">
        <v>0</v>
      </c>
      <c r="I154" s="114">
        <v>175000000</v>
      </c>
      <c r="J154" s="114">
        <v>70000000</v>
      </c>
      <c r="K154" s="154">
        <f t="shared" si="13"/>
        <v>297518966.80503356</v>
      </c>
      <c r="L154" s="117">
        <v>1.7999999999999999E-2</v>
      </c>
      <c r="M154" s="39">
        <v>0</v>
      </c>
      <c r="N154" s="132">
        <f t="shared" si="16"/>
        <v>351816771.44077885</v>
      </c>
      <c r="O154" s="25">
        <v>1.7999999999999999E-2</v>
      </c>
      <c r="P154" s="39">
        <f t="shared" si="14"/>
        <v>351816771.44077885</v>
      </c>
      <c r="Q154" s="168">
        <f t="shared" si="15"/>
        <v>649335738.24581242</v>
      </c>
      <c r="R154" s="116">
        <f t="shared" si="11"/>
        <v>175000000</v>
      </c>
      <c r="S154" s="116">
        <f t="shared" si="12"/>
        <v>719335738.24581242</v>
      </c>
    </row>
    <row r="155" spans="1:19" x14ac:dyDescent="0.3">
      <c r="A155" s="18"/>
      <c r="B155" s="240"/>
      <c r="C155" s="28">
        <v>8</v>
      </c>
      <c r="D155" s="169">
        <v>1000000</v>
      </c>
      <c r="E155" s="162">
        <v>0</v>
      </c>
      <c r="F155" s="114">
        <v>0</v>
      </c>
      <c r="G155" s="148">
        <v>0</v>
      </c>
      <c r="H155" s="114">
        <v>0</v>
      </c>
      <c r="I155" s="114">
        <v>175000000</v>
      </c>
      <c r="J155" s="114">
        <v>70000000</v>
      </c>
      <c r="K155" s="154">
        <f t="shared" si="13"/>
        <v>302874308.20752418</v>
      </c>
      <c r="L155" s="117">
        <v>1.7999999999999999E-2</v>
      </c>
      <c r="M155" s="39">
        <v>0</v>
      </c>
      <c r="N155" s="132">
        <f t="shared" si="16"/>
        <v>359167473.32671285</v>
      </c>
      <c r="O155" s="25">
        <v>1.7999999999999999E-2</v>
      </c>
      <c r="P155" s="39">
        <f t="shared" si="14"/>
        <v>359167473.32671285</v>
      </c>
      <c r="Q155" s="168">
        <f t="shared" si="15"/>
        <v>662041781.53423703</v>
      </c>
      <c r="R155" s="116">
        <f t="shared" ref="R155:R218" si="17" xml:space="preserve"> H155 + I155</f>
        <v>175000000</v>
      </c>
      <c r="S155" s="116">
        <f t="shared" ref="S155:S218" si="18" xml:space="preserve"> J155 + Q155</f>
        <v>732041781.53423703</v>
      </c>
    </row>
    <row r="156" spans="1:19" x14ac:dyDescent="0.3">
      <c r="A156" s="18"/>
      <c r="B156" s="240"/>
      <c r="C156" s="28">
        <v>9</v>
      </c>
      <c r="D156" s="169">
        <v>1000000</v>
      </c>
      <c r="E156" s="162">
        <v>0</v>
      </c>
      <c r="F156" s="114">
        <v>0</v>
      </c>
      <c r="G156" s="148">
        <v>0</v>
      </c>
      <c r="H156" s="114">
        <v>0</v>
      </c>
      <c r="I156" s="114">
        <v>175000000</v>
      </c>
      <c r="J156" s="114">
        <v>70000000</v>
      </c>
      <c r="K156" s="154">
        <f t="shared" si="13"/>
        <v>308326045.75525963</v>
      </c>
      <c r="L156" s="117">
        <v>1.7999999999999999E-2</v>
      </c>
      <c r="M156" s="39">
        <v>0</v>
      </c>
      <c r="N156" s="132">
        <f t="shared" si="16"/>
        <v>366650487.84659368</v>
      </c>
      <c r="O156" s="25">
        <v>1.7999999999999999E-2</v>
      </c>
      <c r="P156" s="39">
        <f t="shared" si="14"/>
        <v>366650487.84659368</v>
      </c>
      <c r="Q156" s="168">
        <f t="shared" si="15"/>
        <v>674976533.60185337</v>
      </c>
      <c r="R156" s="116">
        <f t="shared" si="17"/>
        <v>175000000</v>
      </c>
      <c r="S156" s="116">
        <f t="shared" si="18"/>
        <v>744976533.60185337</v>
      </c>
    </row>
    <row r="157" spans="1:19" x14ac:dyDescent="0.3">
      <c r="A157" s="18"/>
      <c r="B157" s="240"/>
      <c r="C157" s="28">
        <v>10</v>
      </c>
      <c r="D157" s="169">
        <v>1000000</v>
      </c>
      <c r="E157" s="162">
        <v>0</v>
      </c>
      <c r="F157" s="114">
        <v>0</v>
      </c>
      <c r="G157" s="148">
        <v>0</v>
      </c>
      <c r="H157" s="114">
        <v>0</v>
      </c>
      <c r="I157" s="114">
        <v>175000000</v>
      </c>
      <c r="J157" s="114">
        <v>70000000</v>
      </c>
      <c r="K157" s="154">
        <f t="shared" si="13"/>
        <v>313875914.57885432</v>
      </c>
      <c r="L157" s="117">
        <v>1.7999999999999999E-2</v>
      </c>
      <c r="M157" s="39">
        <v>0</v>
      </c>
      <c r="N157" s="132">
        <f t="shared" si="16"/>
        <v>374268196.62783235</v>
      </c>
      <c r="O157" s="25">
        <v>1.7999999999999999E-2</v>
      </c>
      <c r="P157" s="39">
        <f t="shared" si="14"/>
        <v>374268196.62783235</v>
      </c>
      <c r="Q157" s="168">
        <f t="shared" si="15"/>
        <v>688144111.20668674</v>
      </c>
      <c r="R157" s="116">
        <f t="shared" si="17"/>
        <v>175000000</v>
      </c>
      <c r="S157" s="116">
        <f t="shared" si="18"/>
        <v>758144111.20668674</v>
      </c>
    </row>
    <row r="158" spans="1:19" ht="17.25" thickBot="1" x14ac:dyDescent="0.35">
      <c r="A158" s="18"/>
      <c r="B158" s="240"/>
      <c r="C158" s="30">
        <v>11</v>
      </c>
      <c r="D158" s="169">
        <v>1000000</v>
      </c>
      <c r="E158" s="162">
        <v>0</v>
      </c>
      <c r="F158" s="114">
        <v>0</v>
      </c>
      <c r="G158" s="148">
        <v>0</v>
      </c>
      <c r="H158" s="114">
        <v>0</v>
      </c>
      <c r="I158" s="114">
        <v>175000000</v>
      </c>
      <c r="J158" s="114">
        <v>70000000</v>
      </c>
      <c r="K158" s="154">
        <f t="shared" si="13"/>
        <v>319525681.04127371</v>
      </c>
      <c r="L158" s="117">
        <v>1.7999999999999999E-2</v>
      </c>
      <c r="M158" s="39">
        <v>0</v>
      </c>
      <c r="N158" s="132">
        <f t="shared" si="16"/>
        <v>382023024.16713333</v>
      </c>
      <c r="O158" s="94">
        <v>1.7999999999999999E-2</v>
      </c>
      <c r="P158" s="39">
        <f t="shared" si="14"/>
        <v>382023024.16713333</v>
      </c>
      <c r="Q158" s="168">
        <f t="shared" si="15"/>
        <v>701548705.20840704</v>
      </c>
      <c r="R158" s="116">
        <f t="shared" si="17"/>
        <v>175000000</v>
      </c>
      <c r="S158" s="116">
        <f t="shared" si="18"/>
        <v>771548705.20840704</v>
      </c>
    </row>
    <row r="159" spans="1:19" ht="17.25" thickBot="1" x14ac:dyDescent="0.35">
      <c r="A159" s="18"/>
      <c r="B159" s="240"/>
      <c r="C159" s="20">
        <v>12</v>
      </c>
      <c r="D159" s="169">
        <v>1000000</v>
      </c>
      <c r="E159" s="162">
        <v>0</v>
      </c>
      <c r="F159" s="114">
        <v>0</v>
      </c>
      <c r="G159" s="148">
        <v>0</v>
      </c>
      <c r="H159" s="114">
        <v>0</v>
      </c>
      <c r="I159" s="114">
        <v>175000000</v>
      </c>
      <c r="J159" s="114">
        <v>70000000</v>
      </c>
      <c r="K159" s="154">
        <f t="shared" si="13"/>
        <v>325277143.30001664</v>
      </c>
      <c r="L159" s="117">
        <v>1.7999999999999999E-2</v>
      </c>
      <c r="M159" s="39">
        <v>0</v>
      </c>
      <c r="N159" s="132">
        <f t="shared" si="16"/>
        <v>389917438.60214174</v>
      </c>
      <c r="O159" s="95">
        <v>1.7999999999999999E-2</v>
      </c>
      <c r="P159" s="39">
        <f t="shared" si="14"/>
        <v>389917438.60214174</v>
      </c>
      <c r="Q159" s="168">
        <f t="shared" si="15"/>
        <v>715194581.90215838</v>
      </c>
      <c r="R159" s="116">
        <f t="shared" si="17"/>
        <v>175000000</v>
      </c>
      <c r="S159" s="116">
        <f t="shared" si="18"/>
        <v>785194581.90215838</v>
      </c>
    </row>
    <row r="160" spans="1:19" x14ac:dyDescent="0.3">
      <c r="A160" s="18">
        <v>14</v>
      </c>
      <c r="B160" s="240">
        <v>2035</v>
      </c>
      <c r="C160" s="27">
        <v>1</v>
      </c>
      <c r="D160" s="169">
        <v>1000000</v>
      </c>
      <c r="E160" s="162">
        <v>0</v>
      </c>
      <c r="F160" s="114">
        <v>0</v>
      </c>
      <c r="G160" s="148">
        <v>0</v>
      </c>
      <c r="H160" s="114">
        <v>0</v>
      </c>
      <c r="I160" s="114">
        <v>175000000</v>
      </c>
      <c r="J160" s="114">
        <v>70000000</v>
      </c>
      <c r="K160" s="154">
        <f t="shared" si="13"/>
        <v>331132131.87941694</v>
      </c>
      <c r="L160" s="117">
        <v>1.7999999999999999E-2</v>
      </c>
      <c r="M160" s="39">
        <v>0</v>
      </c>
      <c r="N160" s="132">
        <f t="shared" si="16"/>
        <v>392481108.35655028</v>
      </c>
      <c r="O160" s="93">
        <v>4.0000000000000001E-3</v>
      </c>
      <c r="P160" s="39">
        <f t="shared" si="14"/>
        <v>392481108.35655028</v>
      </c>
      <c r="Q160" s="168">
        <f t="shared" si="15"/>
        <v>723613240.23596716</v>
      </c>
      <c r="R160" s="116">
        <f t="shared" si="17"/>
        <v>175000000</v>
      </c>
      <c r="S160" s="116">
        <f t="shared" si="18"/>
        <v>793613240.23596716</v>
      </c>
    </row>
    <row r="161" spans="1:19" x14ac:dyDescent="0.3">
      <c r="A161" s="18"/>
      <c r="B161" s="240"/>
      <c r="C161" s="28">
        <v>2</v>
      </c>
      <c r="D161" s="169">
        <v>1000000</v>
      </c>
      <c r="E161" s="162">
        <v>0</v>
      </c>
      <c r="F161" s="114">
        <v>0</v>
      </c>
      <c r="G161" s="148">
        <v>0</v>
      </c>
      <c r="H161" s="114">
        <v>0</v>
      </c>
      <c r="I161" s="114">
        <v>175000000</v>
      </c>
      <c r="J161" s="114">
        <v>70000000</v>
      </c>
      <c r="K161" s="154">
        <f t="shared" si="13"/>
        <v>337092510.25324643</v>
      </c>
      <c r="L161" s="117">
        <v>1.7999999999999999E-2</v>
      </c>
      <c r="M161" s="39">
        <v>0</v>
      </c>
      <c r="N161" s="132">
        <f t="shared" si="16"/>
        <v>400563768.30696815</v>
      </c>
      <c r="O161" s="25">
        <v>1.7999999999999999E-2</v>
      </c>
      <c r="P161" s="39">
        <f t="shared" si="14"/>
        <v>400563768.30696815</v>
      </c>
      <c r="Q161" s="168">
        <f t="shared" si="15"/>
        <v>737656278.56021452</v>
      </c>
      <c r="R161" s="116">
        <f t="shared" si="17"/>
        <v>175000000</v>
      </c>
      <c r="S161" s="116">
        <f t="shared" si="18"/>
        <v>807656278.56021452</v>
      </c>
    </row>
    <row r="162" spans="1:19" x14ac:dyDescent="0.3">
      <c r="A162" s="18"/>
      <c r="B162" s="240"/>
      <c r="C162" s="28">
        <v>3</v>
      </c>
      <c r="D162" s="169">
        <v>1000000</v>
      </c>
      <c r="E162" s="162">
        <v>0</v>
      </c>
      <c r="F162" s="114">
        <v>0</v>
      </c>
      <c r="G162" s="148">
        <v>0</v>
      </c>
      <c r="H162" s="114">
        <v>0</v>
      </c>
      <c r="I162" s="114">
        <v>175000000</v>
      </c>
      <c r="J162" s="114">
        <v>70000000</v>
      </c>
      <c r="K162" s="154">
        <f t="shared" si="13"/>
        <v>343160175.43780488</v>
      </c>
      <c r="L162" s="117">
        <v>1.7999999999999999E-2</v>
      </c>
      <c r="M162" s="39">
        <v>0</v>
      </c>
      <c r="N162" s="132">
        <f t="shared" si="16"/>
        <v>408791916.13649356</v>
      </c>
      <c r="O162" s="25">
        <v>1.7999999999999999E-2</v>
      </c>
      <c r="P162" s="39">
        <f t="shared" si="14"/>
        <v>408791916.13649356</v>
      </c>
      <c r="Q162" s="168">
        <f t="shared" si="15"/>
        <v>751952091.57429838</v>
      </c>
      <c r="R162" s="116">
        <f t="shared" si="17"/>
        <v>175000000</v>
      </c>
      <c r="S162" s="116">
        <f t="shared" si="18"/>
        <v>821952091.57429838</v>
      </c>
    </row>
    <row r="163" spans="1:19" x14ac:dyDescent="0.3">
      <c r="A163" s="18"/>
      <c r="B163" s="240"/>
      <c r="C163" s="28">
        <v>4</v>
      </c>
      <c r="D163" s="169">
        <v>1000000</v>
      </c>
      <c r="E163" s="162">
        <v>0</v>
      </c>
      <c r="F163" s="114">
        <v>0</v>
      </c>
      <c r="G163" s="148">
        <v>0</v>
      </c>
      <c r="H163" s="114">
        <v>0</v>
      </c>
      <c r="I163" s="114">
        <v>175000000</v>
      </c>
      <c r="J163" s="114">
        <v>70000000</v>
      </c>
      <c r="K163" s="154">
        <f t="shared" si="13"/>
        <v>349337058.59568536</v>
      </c>
      <c r="L163" s="117">
        <v>1.7999999999999999E-2</v>
      </c>
      <c r="M163" s="39">
        <v>0</v>
      </c>
      <c r="N163" s="132">
        <f t="shared" si="16"/>
        <v>417168170.62695044</v>
      </c>
      <c r="O163" s="25">
        <v>1.7999999999999999E-2</v>
      </c>
      <c r="P163" s="39">
        <f t="shared" si="14"/>
        <v>417168170.62695044</v>
      </c>
      <c r="Q163" s="168">
        <f t="shared" si="15"/>
        <v>766505229.22263575</v>
      </c>
      <c r="R163" s="116">
        <f t="shared" si="17"/>
        <v>175000000</v>
      </c>
      <c r="S163" s="116">
        <f t="shared" si="18"/>
        <v>836505229.22263575</v>
      </c>
    </row>
    <row r="164" spans="1:19" x14ac:dyDescent="0.3">
      <c r="A164" s="18"/>
      <c r="B164" s="240"/>
      <c r="C164" s="28">
        <v>5</v>
      </c>
      <c r="D164" s="169">
        <v>1000000</v>
      </c>
      <c r="E164" s="162">
        <v>0</v>
      </c>
      <c r="F164" s="114">
        <v>0</v>
      </c>
      <c r="G164" s="148">
        <v>0</v>
      </c>
      <c r="H164" s="114">
        <v>0</v>
      </c>
      <c r="I164" s="114">
        <v>175000000</v>
      </c>
      <c r="J164" s="114">
        <v>70000000</v>
      </c>
      <c r="K164" s="154">
        <f t="shared" si="13"/>
        <v>355625125.65040767</v>
      </c>
      <c r="L164" s="117">
        <v>1.7999999999999999E-2</v>
      </c>
      <c r="M164" s="39">
        <v>0</v>
      </c>
      <c r="N164" s="132">
        <f t="shared" si="16"/>
        <v>425695197.69823557</v>
      </c>
      <c r="O164" s="25">
        <v>1.7999999999999999E-2</v>
      </c>
      <c r="P164" s="39">
        <f t="shared" si="14"/>
        <v>425695197.69823557</v>
      </c>
      <c r="Q164" s="168">
        <f t="shared" si="15"/>
        <v>781320323.3486433</v>
      </c>
      <c r="R164" s="116">
        <f t="shared" si="17"/>
        <v>175000000</v>
      </c>
      <c r="S164" s="116">
        <f t="shared" si="18"/>
        <v>851320323.3486433</v>
      </c>
    </row>
    <row r="165" spans="1:19" x14ac:dyDescent="0.3">
      <c r="A165" s="18"/>
      <c r="B165" s="240"/>
      <c r="C165" s="28">
        <v>6</v>
      </c>
      <c r="D165" s="169">
        <v>1000000</v>
      </c>
      <c r="E165" s="162">
        <v>0</v>
      </c>
      <c r="F165" s="114">
        <v>0</v>
      </c>
      <c r="G165" s="148">
        <v>0</v>
      </c>
      <c r="H165" s="114">
        <v>0</v>
      </c>
      <c r="I165" s="114">
        <v>175000000</v>
      </c>
      <c r="J165" s="114">
        <v>70000000</v>
      </c>
      <c r="K165" s="154">
        <f t="shared" si="13"/>
        <v>362026377.91211504</v>
      </c>
      <c r="L165" s="117">
        <v>1.7999999999999999E-2</v>
      </c>
      <c r="M165" s="39">
        <v>0</v>
      </c>
      <c r="N165" s="132">
        <f t="shared" si="16"/>
        <v>434375711.25680381</v>
      </c>
      <c r="O165" s="25">
        <v>1.7999999999999999E-2</v>
      </c>
      <c r="P165" s="39">
        <f t="shared" si="14"/>
        <v>434375711.25680381</v>
      </c>
      <c r="Q165" s="168">
        <f t="shared" si="15"/>
        <v>796402089.16891885</v>
      </c>
      <c r="R165" s="116">
        <f t="shared" si="17"/>
        <v>175000000</v>
      </c>
      <c r="S165" s="116">
        <f t="shared" si="18"/>
        <v>866402089.16891885</v>
      </c>
    </row>
    <row r="166" spans="1:19" x14ac:dyDescent="0.3">
      <c r="A166" s="18"/>
      <c r="B166" s="240"/>
      <c r="C166" s="28">
        <v>7</v>
      </c>
      <c r="D166" s="169">
        <v>1000000</v>
      </c>
      <c r="E166" s="162">
        <v>0</v>
      </c>
      <c r="F166" s="114">
        <v>0</v>
      </c>
      <c r="G166" s="148">
        <v>0</v>
      </c>
      <c r="H166" s="114">
        <v>0</v>
      </c>
      <c r="I166" s="114">
        <v>175000000</v>
      </c>
      <c r="J166" s="114">
        <v>70000000</v>
      </c>
      <c r="K166" s="154">
        <f t="shared" si="13"/>
        <v>368542852.71453309</v>
      </c>
      <c r="L166" s="117">
        <v>1.7999999999999999E-2</v>
      </c>
      <c r="M166" s="39">
        <v>0</v>
      </c>
      <c r="N166" s="132">
        <f t="shared" si="16"/>
        <v>443212474.05942631</v>
      </c>
      <c r="O166" s="25">
        <v>1.7999999999999999E-2</v>
      </c>
      <c r="P166" s="39">
        <f t="shared" si="14"/>
        <v>443212474.05942631</v>
      </c>
      <c r="Q166" s="168">
        <f t="shared" si="15"/>
        <v>811755326.7739594</v>
      </c>
      <c r="R166" s="116">
        <f t="shared" si="17"/>
        <v>175000000</v>
      </c>
      <c r="S166" s="116">
        <f t="shared" si="18"/>
        <v>881755326.7739594</v>
      </c>
    </row>
    <row r="167" spans="1:19" x14ac:dyDescent="0.3">
      <c r="A167" s="18"/>
      <c r="B167" s="240"/>
      <c r="C167" s="28">
        <v>8</v>
      </c>
      <c r="D167" s="169">
        <v>1000000</v>
      </c>
      <c r="E167" s="162">
        <v>0</v>
      </c>
      <c r="F167" s="114">
        <v>0</v>
      </c>
      <c r="G167" s="148">
        <v>0</v>
      </c>
      <c r="H167" s="114">
        <v>0</v>
      </c>
      <c r="I167" s="114">
        <v>175000000</v>
      </c>
      <c r="J167" s="114">
        <v>70000000</v>
      </c>
      <c r="K167" s="154">
        <f t="shared" si="13"/>
        <v>375176624.06339467</v>
      </c>
      <c r="L167" s="117">
        <v>1.7999999999999999E-2</v>
      </c>
      <c r="M167" s="39">
        <v>0</v>
      </c>
      <c r="N167" s="132">
        <f t="shared" si="16"/>
        <v>452208298.59249598</v>
      </c>
      <c r="O167" s="25">
        <v>1.7999999999999999E-2</v>
      </c>
      <c r="P167" s="39">
        <f t="shared" si="14"/>
        <v>452208298.59249598</v>
      </c>
      <c r="Q167" s="168">
        <f t="shared" si="15"/>
        <v>827384922.6558907</v>
      </c>
      <c r="R167" s="116">
        <f t="shared" si="17"/>
        <v>175000000</v>
      </c>
      <c r="S167" s="116">
        <f t="shared" si="18"/>
        <v>897384922.6558907</v>
      </c>
    </row>
    <row r="168" spans="1:19" x14ac:dyDescent="0.3">
      <c r="A168" s="18"/>
      <c r="B168" s="240"/>
      <c r="C168" s="28">
        <v>9</v>
      </c>
      <c r="D168" s="169">
        <v>1000000</v>
      </c>
      <c r="E168" s="162">
        <v>0</v>
      </c>
      <c r="F168" s="114">
        <v>0</v>
      </c>
      <c r="G168" s="148">
        <v>0</v>
      </c>
      <c r="H168" s="114">
        <v>0</v>
      </c>
      <c r="I168" s="114">
        <v>175000000</v>
      </c>
      <c r="J168" s="114">
        <v>70000000</v>
      </c>
      <c r="K168" s="154">
        <f t="shared" si="13"/>
        <v>381929803.29653579</v>
      </c>
      <c r="L168" s="117">
        <v>1.7999999999999999E-2</v>
      </c>
      <c r="M168" s="39">
        <v>0</v>
      </c>
      <c r="N168" s="132">
        <f t="shared" si="16"/>
        <v>461366047.96716088</v>
      </c>
      <c r="O168" s="25">
        <v>1.7999999999999999E-2</v>
      </c>
      <c r="P168" s="39">
        <f t="shared" si="14"/>
        <v>461366047.96716088</v>
      </c>
      <c r="Q168" s="168">
        <f t="shared" si="15"/>
        <v>843295851.26369667</v>
      </c>
      <c r="R168" s="116">
        <f t="shared" si="17"/>
        <v>175000000</v>
      </c>
      <c r="S168" s="116">
        <f t="shared" si="18"/>
        <v>913295851.26369667</v>
      </c>
    </row>
    <row r="169" spans="1:19" x14ac:dyDescent="0.3">
      <c r="A169" s="18"/>
      <c r="B169" s="240"/>
      <c r="C169" s="28">
        <v>10</v>
      </c>
      <c r="D169" s="169">
        <v>1000000</v>
      </c>
      <c r="E169" s="162">
        <v>0</v>
      </c>
      <c r="F169" s="114">
        <v>0</v>
      </c>
      <c r="G169" s="148">
        <v>0</v>
      </c>
      <c r="H169" s="114">
        <v>0</v>
      </c>
      <c r="I169" s="114">
        <v>175000000</v>
      </c>
      <c r="J169" s="114">
        <v>70000000</v>
      </c>
      <c r="K169" s="154">
        <f t="shared" si="13"/>
        <v>388804539.75587344</v>
      </c>
      <c r="L169" s="117">
        <v>1.7999999999999999E-2</v>
      </c>
      <c r="M169" s="39">
        <v>0</v>
      </c>
      <c r="N169" s="132">
        <f t="shared" si="16"/>
        <v>470688636.8305698</v>
      </c>
      <c r="O169" s="25">
        <v>1.7999999999999999E-2</v>
      </c>
      <c r="P169" s="39">
        <f t="shared" si="14"/>
        <v>470688636.8305698</v>
      </c>
      <c r="Q169" s="168">
        <f t="shared" si="15"/>
        <v>859493176.58644319</v>
      </c>
      <c r="R169" s="116">
        <f t="shared" si="17"/>
        <v>175000000</v>
      </c>
      <c r="S169" s="116">
        <f t="shared" si="18"/>
        <v>929493176.58644319</v>
      </c>
    </row>
    <row r="170" spans="1:19" ht="17.25" thickBot="1" x14ac:dyDescent="0.35">
      <c r="A170" s="18"/>
      <c r="B170" s="240"/>
      <c r="C170" s="30">
        <v>11</v>
      </c>
      <c r="D170" s="169">
        <v>1000000</v>
      </c>
      <c r="E170" s="162">
        <v>0</v>
      </c>
      <c r="F170" s="114">
        <v>0</v>
      </c>
      <c r="G170" s="148">
        <v>0</v>
      </c>
      <c r="H170" s="114">
        <v>0</v>
      </c>
      <c r="I170" s="114">
        <v>175000000</v>
      </c>
      <c r="J170" s="114">
        <v>70000000</v>
      </c>
      <c r="K170" s="154">
        <f t="shared" si="13"/>
        <v>395803021.47147918</v>
      </c>
      <c r="L170" s="117">
        <v>1.7999999999999999E-2</v>
      </c>
      <c r="M170" s="39">
        <v>0</v>
      </c>
      <c r="N170" s="132">
        <f t="shared" si="16"/>
        <v>480179032.29352003</v>
      </c>
      <c r="O170" s="94">
        <v>1.7999999999999999E-2</v>
      </c>
      <c r="P170" s="39">
        <f t="shared" si="14"/>
        <v>480179032.29352003</v>
      </c>
      <c r="Q170" s="168">
        <f t="shared" si="15"/>
        <v>875982053.76499915</v>
      </c>
      <c r="R170" s="116">
        <f t="shared" si="17"/>
        <v>175000000</v>
      </c>
      <c r="S170" s="116">
        <f t="shared" si="18"/>
        <v>945982053.76499915</v>
      </c>
    </row>
    <row r="171" spans="1:19" ht="17.25" thickBot="1" x14ac:dyDescent="0.35">
      <c r="A171" s="18"/>
      <c r="B171" s="240"/>
      <c r="C171" s="20">
        <v>12</v>
      </c>
      <c r="D171" s="169">
        <v>1000000</v>
      </c>
      <c r="E171" s="162">
        <v>0</v>
      </c>
      <c r="F171" s="114">
        <v>0</v>
      </c>
      <c r="G171" s="148">
        <v>0</v>
      </c>
      <c r="H171" s="114">
        <v>0</v>
      </c>
      <c r="I171" s="114">
        <v>175000000</v>
      </c>
      <c r="J171" s="114">
        <v>70000000</v>
      </c>
      <c r="K171" s="154">
        <f t="shared" si="13"/>
        <v>402927475.85796583</v>
      </c>
      <c r="L171" s="117">
        <v>1.7999999999999999E-2</v>
      </c>
      <c r="M171" s="39">
        <v>0</v>
      </c>
      <c r="N171" s="132">
        <f t="shared" si="16"/>
        <v>489840254.87480342</v>
      </c>
      <c r="O171" s="95">
        <v>1.7999999999999999E-2</v>
      </c>
      <c r="P171" s="39">
        <f t="shared" si="14"/>
        <v>489840254.87480342</v>
      </c>
      <c r="Q171" s="168">
        <f t="shared" si="15"/>
        <v>892767730.73276925</v>
      </c>
      <c r="R171" s="116">
        <f t="shared" si="17"/>
        <v>175000000</v>
      </c>
      <c r="S171" s="116">
        <f t="shared" si="18"/>
        <v>962767730.73276925</v>
      </c>
    </row>
    <row r="172" spans="1:19" x14ac:dyDescent="0.3">
      <c r="A172" s="18">
        <v>15</v>
      </c>
      <c r="B172" s="240">
        <v>2036</v>
      </c>
      <c r="C172" s="27">
        <v>1</v>
      </c>
      <c r="D172" s="169">
        <v>1000000</v>
      </c>
      <c r="E172" s="162">
        <v>0</v>
      </c>
      <c r="F172" s="114">
        <v>0</v>
      </c>
      <c r="G172" s="148">
        <v>0</v>
      </c>
      <c r="H172" s="114">
        <v>0</v>
      </c>
      <c r="I172" s="114">
        <v>175000000</v>
      </c>
      <c r="J172" s="114">
        <v>70000000</v>
      </c>
      <c r="K172" s="154">
        <f t="shared" si="13"/>
        <v>410180170.42340922</v>
      </c>
      <c r="L172" s="117">
        <v>1.7999999999999999E-2</v>
      </c>
      <c r="M172" s="39">
        <v>0</v>
      </c>
      <c r="N172" s="132">
        <f t="shared" si="16"/>
        <v>492803615.89430267</v>
      </c>
      <c r="O172" s="93">
        <v>4.0000000000000001E-3</v>
      </c>
      <c r="P172" s="39">
        <f t="shared" si="14"/>
        <v>492803615.89430267</v>
      </c>
      <c r="Q172" s="168">
        <f t="shared" si="15"/>
        <v>902983786.31771183</v>
      </c>
      <c r="R172" s="116">
        <f t="shared" si="17"/>
        <v>175000000</v>
      </c>
      <c r="S172" s="116">
        <f t="shared" si="18"/>
        <v>972983786.31771183</v>
      </c>
    </row>
    <row r="173" spans="1:19" x14ac:dyDescent="0.3">
      <c r="A173" s="18"/>
      <c r="B173" s="240"/>
      <c r="C173" s="28">
        <v>2</v>
      </c>
      <c r="D173" s="169">
        <v>1000000</v>
      </c>
      <c r="E173" s="162">
        <v>0</v>
      </c>
      <c r="F173" s="114">
        <v>0</v>
      </c>
      <c r="G173" s="148">
        <v>0</v>
      </c>
      <c r="H173" s="114">
        <v>0</v>
      </c>
      <c r="I173" s="114">
        <v>175000000</v>
      </c>
      <c r="J173" s="114">
        <v>70000000</v>
      </c>
      <c r="K173" s="154">
        <f t="shared" si="13"/>
        <v>417563413.49103057</v>
      </c>
      <c r="L173" s="117">
        <v>1.7999999999999999E-2</v>
      </c>
      <c r="M173" s="39">
        <v>0</v>
      </c>
      <c r="N173" s="132">
        <f t="shared" si="16"/>
        <v>502692080.98040009</v>
      </c>
      <c r="O173" s="25">
        <v>1.7999999999999999E-2</v>
      </c>
      <c r="P173" s="39">
        <f t="shared" si="14"/>
        <v>502692080.98040009</v>
      </c>
      <c r="Q173" s="168">
        <f t="shared" si="15"/>
        <v>920255494.47143066</v>
      </c>
      <c r="R173" s="116">
        <f t="shared" si="17"/>
        <v>175000000</v>
      </c>
      <c r="S173" s="116">
        <f t="shared" si="18"/>
        <v>990255494.47143066</v>
      </c>
    </row>
    <row r="174" spans="1:19" x14ac:dyDescent="0.3">
      <c r="A174" s="18"/>
      <c r="B174" s="240"/>
      <c r="C174" s="28">
        <v>3</v>
      </c>
      <c r="D174" s="169">
        <v>1000000</v>
      </c>
      <c r="E174" s="162">
        <v>0</v>
      </c>
      <c r="F174" s="114">
        <v>0</v>
      </c>
      <c r="G174" s="148">
        <v>0</v>
      </c>
      <c r="H174" s="114">
        <v>0</v>
      </c>
      <c r="I174" s="114">
        <v>175000000</v>
      </c>
      <c r="J174" s="114">
        <v>70000000</v>
      </c>
      <c r="K174" s="154">
        <f t="shared" si="13"/>
        <v>425079554.93386912</v>
      </c>
      <c r="L174" s="117">
        <v>1.7999999999999999E-2</v>
      </c>
      <c r="M174" s="39">
        <v>0</v>
      </c>
      <c r="N174" s="132">
        <f t="shared" si="16"/>
        <v>512758538.43804729</v>
      </c>
      <c r="O174" s="25">
        <v>1.7999999999999999E-2</v>
      </c>
      <c r="P174" s="39">
        <f t="shared" si="14"/>
        <v>512758538.43804729</v>
      </c>
      <c r="Q174" s="168">
        <f t="shared" si="15"/>
        <v>937838093.37191641</v>
      </c>
      <c r="R174" s="116">
        <f t="shared" si="17"/>
        <v>175000000</v>
      </c>
      <c r="S174" s="116">
        <f t="shared" si="18"/>
        <v>1007838093.3719164</v>
      </c>
    </row>
    <row r="175" spans="1:19" x14ac:dyDescent="0.3">
      <c r="A175" s="18"/>
      <c r="B175" s="240"/>
      <c r="C175" s="28">
        <v>4</v>
      </c>
      <c r="D175" s="169">
        <v>1000000</v>
      </c>
      <c r="E175" s="162">
        <v>0</v>
      </c>
      <c r="F175" s="114">
        <v>0</v>
      </c>
      <c r="G175" s="148">
        <v>0</v>
      </c>
      <c r="H175" s="114">
        <v>0</v>
      </c>
      <c r="I175" s="114">
        <v>175000000</v>
      </c>
      <c r="J175" s="114">
        <v>70000000</v>
      </c>
      <c r="K175" s="154">
        <f t="shared" si="13"/>
        <v>432730986.92267877</v>
      </c>
      <c r="L175" s="117">
        <v>1.7999999999999999E-2</v>
      </c>
      <c r="M175" s="39">
        <v>0</v>
      </c>
      <c r="N175" s="132">
        <f t="shared" si="16"/>
        <v>523006192.12993217</v>
      </c>
      <c r="O175" s="25">
        <v>1.7999999999999999E-2</v>
      </c>
      <c r="P175" s="39">
        <f t="shared" si="14"/>
        <v>523006192.12993217</v>
      </c>
      <c r="Q175" s="168">
        <f t="shared" si="15"/>
        <v>955737179.05261087</v>
      </c>
      <c r="R175" s="116">
        <f t="shared" si="17"/>
        <v>175000000</v>
      </c>
      <c r="S175" s="116">
        <f t="shared" si="18"/>
        <v>1025737179.0526109</v>
      </c>
    </row>
    <row r="176" spans="1:19" x14ac:dyDescent="0.3">
      <c r="A176" s="18"/>
      <c r="B176" s="240"/>
      <c r="C176" s="28">
        <v>5</v>
      </c>
      <c r="D176" s="169">
        <v>1000000</v>
      </c>
      <c r="E176" s="162">
        <v>0</v>
      </c>
      <c r="F176" s="114">
        <v>0</v>
      </c>
      <c r="G176" s="148">
        <v>0</v>
      </c>
      <c r="H176" s="114">
        <v>0</v>
      </c>
      <c r="I176" s="114">
        <v>175000000</v>
      </c>
      <c r="J176" s="114">
        <v>70000000</v>
      </c>
      <c r="K176" s="154">
        <f t="shared" si="13"/>
        <v>440520144.68728697</v>
      </c>
      <c r="L176" s="117">
        <v>1.7999999999999999E-2</v>
      </c>
      <c r="M176" s="39">
        <v>0</v>
      </c>
      <c r="N176" s="132">
        <f t="shared" si="16"/>
        <v>533438303.58827096</v>
      </c>
      <c r="O176" s="25">
        <v>1.7999999999999999E-2</v>
      </c>
      <c r="P176" s="39">
        <f t="shared" si="14"/>
        <v>533438303.58827096</v>
      </c>
      <c r="Q176" s="168">
        <f t="shared" si="15"/>
        <v>973958448.27555799</v>
      </c>
      <c r="R176" s="116">
        <f t="shared" si="17"/>
        <v>175000000</v>
      </c>
      <c r="S176" s="116">
        <f t="shared" si="18"/>
        <v>1043958448.275558</v>
      </c>
    </row>
    <row r="177" spans="1:19" x14ac:dyDescent="0.3">
      <c r="A177" s="18"/>
      <c r="B177" s="240"/>
      <c r="C177" s="28">
        <v>6</v>
      </c>
      <c r="D177" s="169">
        <v>1000000</v>
      </c>
      <c r="E177" s="162">
        <v>0</v>
      </c>
      <c r="F177" s="114">
        <v>0</v>
      </c>
      <c r="G177" s="148">
        <v>0</v>
      </c>
      <c r="H177" s="114">
        <v>0</v>
      </c>
      <c r="I177" s="114">
        <v>175000000</v>
      </c>
      <c r="J177" s="114">
        <v>70000000</v>
      </c>
      <c r="K177" s="154">
        <f t="shared" si="13"/>
        <v>448449507.29165816</v>
      </c>
      <c r="L177" s="117">
        <v>1.7999999999999999E-2</v>
      </c>
      <c r="M177" s="39">
        <v>0</v>
      </c>
      <c r="N177" s="132">
        <f t="shared" si="16"/>
        <v>544058193.05285978</v>
      </c>
      <c r="O177" s="25">
        <v>1.7999999999999999E-2</v>
      </c>
      <c r="P177" s="39">
        <f t="shared" si="14"/>
        <v>544058193.05285978</v>
      </c>
      <c r="Q177" s="168">
        <f t="shared" si="15"/>
        <v>992507700.34451795</v>
      </c>
      <c r="R177" s="116">
        <f t="shared" si="17"/>
        <v>175000000</v>
      </c>
      <c r="S177" s="116">
        <f t="shared" si="18"/>
        <v>1062507700.3445179</v>
      </c>
    </row>
    <row r="178" spans="1:19" x14ac:dyDescent="0.3">
      <c r="A178" s="18"/>
      <c r="B178" s="240"/>
      <c r="C178" s="28">
        <v>7</v>
      </c>
      <c r="D178" s="169">
        <v>1000000</v>
      </c>
      <c r="E178" s="162">
        <v>0</v>
      </c>
      <c r="F178" s="114">
        <v>0</v>
      </c>
      <c r="G178" s="148">
        <v>0</v>
      </c>
      <c r="H178" s="114">
        <v>0</v>
      </c>
      <c r="I178" s="114">
        <v>175000000</v>
      </c>
      <c r="J178" s="114">
        <v>70000000</v>
      </c>
      <c r="K178" s="154">
        <f t="shared" si="13"/>
        <v>456521598.42290801</v>
      </c>
      <c r="L178" s="117">
        <v>1.7999999999999999E-2</v>
      </c>
      <c r="M178" s="39">
        <v>0</v>
      </c>
      <c r="N178" s="132">
        <f t="shared" si="16"/>
        <v>554869240.52781129</v>
      </c>
      <c r="O178" s="25">
        <v>1.7999999999999999E-2</v>
      </c>
      <c r="P178" s="39">
        <f t="shared" si="14"/>
        <v>554869240.52781129</v>
      </c>
      <c r="Q178" s="168">
        <f t="shared" si="15"/>
        <v>1011390838.9507194</v>
      </c>
      <c r="R178" s="116">
        <f t="shared" si="17"/>
        <v>175000000</v>
      </c>
      <c r="S178" s="116">
        <f t="shared" si="18"/>
        <v>1081390838.9507194</v>
      </c>
    </row>
    <row r="179" spans="1:19" x14ac:dyDescent="0.3">
      <c r="A179" s="18"/>
      <c r="B179" s="240"/>
      <c r="C179" s="28">
        <v>8</v>
      </c>
      <c r="D179" s="169">
        <v>1000000</v>
      </c>
      <c r="E179" s="162">
        <v>0</v>
      </c>
      <c r="F179" s="114">
        <v>0</v>
      </c>
      <c r="G179" s="148">
        <v>0</v>
      </c>
      <c r="H179" s="114">
        <v>0</v>
      </c>
      <c r="I179" s="114">
        <v>175000000</v>
      </c>
      <c r="J179" s="114">
        <v>70000000</v>
      </c>
      <c r="K179" s="154">
        <f t="shared" si="13"/>
        <v>464738987.19452035</v>
      </c>
      <c r="L179" s="117">
        <v>1.7999999999999999E-2</v>
      </c>
      <c r="M179" s="39">
        <v>0</v>
      </c>
      <c r="N179" s="132">
        <f t="shared" si="16"/>
        <v>565874886.85731184</v>
      </c>
      <c r="O179" s="25">
        <v>1.7999999999999999E-2</v>
      </c>
      <c r="P179" s="39">
        <f t="shared" si="14"/>
        <v>565874886.85731184</v>
      </c>
      <c r="Q179" s="168">
        <f t="shared" si="15"/>
        <v>1030613874.0518322</v>
      </c>
      <c r="R179" s="116">
        <f t="shared" si="17"/>
        <v>175000000</v>
      </c>
      <c r="S179" s="116">
        <f t="shared" si="18"/>
        <v>1100613874.0518322</v>
      </c>
    </row>
    <row r="180" spans="1:19" x14ac:dyDescent="0.3">
      <c r="A180" s="18"/>
      <c r="B180" s="240"/>
      <c r="C180" s="28">
        <v>9</v>
      </c>
      <c r="D180" s="169">
        <v>1000000</v>
      </c>
      <c r="E180" s="162">
        <v>0</v>
      </c>
      <c r="F180" s="114">
        <v>0</v>
      </c>
      <c r="G180" s="148">
        <v>0</v>
      </c>
      <c r="H180" s="114">
        <v>0</v>
      </c>
      <c r="I180" s="114">
        <v>175000000</v>
      </c>
      <c r="J180" s="114">
        <v>70000000</v>
      </c>
      <c r="K180" s="154">
        <f t="shared" si="13"/>
        <v>473104288.96402174</v>
      </c>
      <c r="L180" s="117">
        <v>1.7999999999999999E-2</v>
      </c>
      <c r="M180" s="39">
        <v>0</v>
      </c>
      <c r="N180" s="132">
        <f t="shared" si="16"/>
        <v>577078634.82074344</v>
      </c>
      <c r="O180" s="25">
        <v>1.7999999999999999E-2</v>
      </c>
      <c r="P180" s="39">
        <f t="shared" si="14"/>
        <v>577078634.82074344</v>
      </c>
      <c r="Q180" s="168">
        <f t="shared" si="15"/>
        <v>1050182923.7847652</v>
      </c>
      <c r="R180" s="116">
        <f t="shared" si="17"/>
        <v>175000000</v>
      </c>
      <c r="S180" s="116">
        <f t="shared" si="18"/>
        <v>1120182923.7847652</v>
      </c>
    </row>
    <row r="181" spans="1:19" x14ac:dyDescent="0.3">
      <c r="A181" s="18"/>
      <c r="B181" s="240"/>
      <c r="C181" s="28">
        <v>10</v>
      </c>
      <c r="D181" s="169">
        <v>1000000</v>
      </c>
      <c r="E181" s="162">
        <v>0</v>
      </c>
      <c r="F181" s="114">
        <v>0</v>
      </c>
      <c r="G181" s="148">
        <v>0</v>
      </c>
      <c r="H181" s="114">
        <v>0</v>
      </c>
      <c r="I181" s="114">
        <v>175000000</v>
      </c>
      <c r="J181" s="114">
        <v>70000000</v>
      </c>
      <c r="K181" s="154">
        <f t="shared" si="13"/>
        <v>481620166.16537416</v>
      </c>
      <c r="L181" s="117">
        <v>1.7999999999999999E-2</v>
      </c>
      <c r="M181" s="39">
        <v>0</v>
      </c>
      <c r="N181" s="132">
        <f t="shared" si="16"/>
        <v>588484050.24751687</v>
      </c>
      <c r="O181" s="25">
        <v>1.7999999999999999E-2</v>
      </c>
      <c r="P181" s="39">
        <f t="shared" si="14"/>
        <v>588484050.24751687</v>
      </c>
      <c r="Q181" s="168">
        <f t="shared" si="15"/>
        <v>1070104216.412891</v>
      </c>
      <c r="R181" s="116">
        <f t="shared" si="17"/>
        <v>175000000</v>
      </c>
      <c r="S181" s="116">
        <f t="shared" si="18"/>
        <v>1140104216.4128909</v>
      </c>
    </row>
    <row r="182" spans="1:19" ht="17.25" thickBot="1" x14ac:dyDescent="0.35">
      <c r="A182" s="18"/>
      <c r="B182" s="240"/>
      <c r="C182" s="30">
        <v>11</v>
      </c>
      <c r="D182" s="169">
        <v>1000000</v>
      </c>
      <c r="E182" s="162">
        <v>0</v>
      </c>
      <c r="F182" s="114">
        <v>0</v>
      </c>
      <c r="G182" s="148">
        <v>0</v>
      </c>
      <c r="H182" s="114">
        <v>0</v>
      </c>
      <c r="I182" s="114">
        <v>175000000</v>
      </c>
      <c r="J182" s="114">
        <v>70000000</v>
      </c>
      <c r="K182" s="154">
        <f t="shared" si="13"/>
        <v>490289329.15635091</v>
      </c>
      <c r="L182" s="117">
        <v>1.7999999999999999E-2</v>
      </c>
      <c r="M182" s="39">
        <v>0</v>
      </c>
      <c r="N182" s="132">
        <f t="shared" si="16"/>
        <v>600094763.15197217</v>
      </c>
      <c r="O182" s="94">
        <v>1.7999999999999999E-2</v>
      </c>
      <c r="P182" s="39">
        <f t="shared" si="14"/>
        <v>600094763.15197217</v>
      </c>
      <c r="Q182" s="168">
        <f t="shared" si="15"/>
        <v>1090384092.3083231</v>
      </c>
      <c r="R182" s="116">
        <f t="shared" si="17"/>
        <v>175000000</v>
      </c>
      <c r="S182" s="116">
        <f t="shared" si="18"/>
        <v>1160384092.3083231</v>
      </c>
    </row>
    <row r="183" spans="1:19" ht="17.25" thickBot="1" x14ac:dyDescent="0.35">
      <c r="A183" s="18"/>
      <c r="B183" s="240"/>
      <c r="C183" s="20">
        <v>12</v>
      </c>
      <c r="D183" s="169">
        <v>1000000</v>
      </c>
      <c r="E183" s="162">
        <v>0</v>
      </c>
      <c r="F183" s="114">
        <v>0</v>
      </c>
      <c r="G183" s="148">
        <v>0</v>
      </c>
      <c r="H183" s="114">
        <v>0</v>
      </c>
      <c r="I183" s="114">
        <v>175000000</v>
      </c>
      <c r="J183" s="114">
        <v>70000000</v>
      </c>
      <c r="K183" s="154">
        <f t="shared" si="13"/>
        <v>499114537.08116525</v>
      </c>
      <c r="L183" s="117">
        <v>1.7999999999999999E-2</v>
      </c>
      <c r="M183" s="39">
        <v>0</v>
      </c>
      <c r="N183" s="132">
        <f t="shared" si="16"/>
        <v>611914468.88870764</v>
      </c>
      <c r="O183" s="95">
        <v>1.7999999999999999E-2</v>
      </c>
      <c r="P183" s="39">
        <f t="shared" si="14"/>
        <v>611914468.88870764</v>
      </c>
      <c r="Q183" s="168">
        <f t="shared" si="15"/>
        <v>1111029005.969873</v>
      </c>
      <c r="R183" s="116">
        <f t="shared" si="17"/>
        <v>175000000</v>
      </c>
      <c r="S183" s="116">
        <f t="shared" si="18"/>
        <v>1181029005.969873</v>
      </c>
    </row>
    <row r="184" spans="1:19" x14ac:dyDescent="0.3">
      <c r="A184" s="18">
        <v>16</v>
      </c>
      <c r="B184" s="240">
        <v>2037</v>
      </c>
      <c r="C184" s="27">
        <v>1</v>
      </c>
      <c r="D184" s="169">
        <v>1000000</v>
      </c>
      <c r="E184" s="162">
        <v>0</v>
      </c>
      <c r="F184" s="114">
        <v>0</v>
      </c>
      <c r="G184" s="148">
        <v>0</v>
      </c>
      <c r="H184" s="114">
        <v>0</v>
      </c>
      <c r="I184" s="114">
        <v>175000000</v>
      </c>
      <c r="J184" s="114">
        <v>70000000</v>
      </c>
      <c r="K184" s="154">
        <f t="shared" si="13"/>
        <v>508098598.74862623</v>
      </c>
      <c r="L184" s="117">
        <v>1.7999999999999999E-2</v>
      </c>
      <c r="M184" s="39">
        <v>0</v>
      </c>
      <c r="N184" s="132">
        <f t="shared" si="16"/>
        <v>615366126.76426244</v>
      </c>
      <c r="O184" s="93">
        <v>4.0000000000000001E-3</v>
      </c>
      <c r="P184" s="39">
        <f t="shared" si="14"/>
        <v>615366126.76426244</v>
      </c>
      <c r="Q184" s="168">
        <f t="shared" si="15"/>
        <v>1123464725.5128887</v>
      </c>
      <c r="R184" s="116">
        <f t="shared" si="17"/>
        <v>175000000</v>
      </c>
      <c r="S184" s="116">
        <f t="shared" si="18"/>
        <v>1193464725.5128887</v>
      </c>
    </row>
    <row r="185" spans="1:19" x14ac:dyDescent="0.3">
      <c r="A185" s="18"/>
      <c r="B185" s="240"/>
      <c r="C185" s="28">
        <v>2</v>
      </c>
      <c r="D185" s="169">
        <v>1000000</v>
      </c>
      <c r="E185" s="162">
        <v>0</v>
      </c>
      <c r="F185" s="114">
        <v>0</v>
      </c>
      <c r="G185" s="148">
        <v>0</v>
      </c>
      <c r="H185" s="114">
        <v>0</v>
      </c>
      <c r="I185" s="114">
        <v>175000000</v>
      </c>
      <c r="J185" s="114">
        <v>70000000</v>
      </c>
      <c r="K185" s="154">
        <f t="shared" si="13"/>
        <v>517244373.52610153</v>
      </c>
      <c r="L185" s="117">
        <v>1.7999999999999999E-2</v>
      </c>
      <c r="M185" s="39">
        <v>0</v>
      </c>
      <c r="N185" s="132">
        <f t="shared" si="16"/>
        <v>627460717.0460192</v>
      </c>
      <c r="O185" s="25">
        <v>1.7999999999999999E-2</v>
      </c>
      <c r="P185" s="39">
        <f t="shared" si="14"/>
        <v>627460717.0460192</v>
      </c>
      <c r="Q185" s="168">
        <f t="shared" si="15"/>
        <v>1144705090.5721207</v>
      </c>
      <c r="R185" s="116">
        <f t="shared" si="17"/>
        <v>175000000</v>
      </c>
      <c r="S185" s="116">
        <f t="shared" si="18"/>
        <v>1214705090.5721207</v>
      </c>
    </row>
    <row r="186" spans="1:19" x14ac:dyDescent="0.3">
      <c r="A186" s="18"/>
      <c r="B186" s="240"/>
      <c r="C186" s="28">
        <v>3</v>
      </c>
      <c r="D186" s="169">
        <v>1000000</v>
      </c>
      <c r="E186" s="162">
        <v>0</v>
      </c>
      <c r="F186" s="114">
        <v>0</v>
      </c>
      <c r="G186" s="148">
        <v>0</v>
      </c>
      <c r="H186" s="114">
        <v>0</v>
      </c>
      <c r="I186" s="114">
        <v>175000000</v>
      </c>
      <c r="J186" s="114">
        <v>70000000</v>
      </c>
      <c r="K186" s="154">
        <f t="shared" si="13"/>
        <v>526554772.24957138</v>
      </c>
      <c r="L186" s="117">
        <v>1.7999999999999999E-2</v>
      </c>
      <c r="M186" s="39">
        <v>0</v>
      </c>
      <c r="N186" s="132">
        <f t="shared" si="16"/>
        <v>639773009.95284748</v>
      </c>
      <c r="O186" s="25">
        <v>1.7999999999999999E-2</v>
      </c>
      <c r="P186" s="39">
        <f t="shared" si="14"/>
        <v>639773009.95284748</v>
      </c>
      <c r="Q186" s="168">
        <f t="shared" si="15"/>
        <v>1166327782.2024188</v>
      </c>
      <c r="R186" s="116">
        <f t="shared" si="17"/>
        <v>175000000</v>
      </c>
      <c r="S186" s="116">
        <f t="shared" si="18"/>
        <v>1236327782.2024188</v>
      </c>
    </row>
    <row r="187" spans="1:19" x14ac:dyDescent="0.3">
      <c r="A187" s="18"/>
      <c r="B187" s="240"/>
      <c r="C187" s="28">
        <v>4</v>
      </c>
      <c r="D187" s="169">
        <v>1000000</v>
      </c>
      <c r="E187" s="162">
        <v>0</v>
      </c>
      <c r="F187" s="114">
        <v>0</v>
      </c>
      <c r="G187" s="148">
        <v>0</v>
      </c>
      <c r="H187" s="114">
        <v>0</v>
      </c>
      <c r="I187" s="114">
        <v>175000000</v>
      </c>
      <c r="J187" s="114">
        <v>70000000</v>
      </c>
      <c r="K187" s="154">
        <f t="shared" si="13"/>
        <v>536032758.15006369</v>
      </c>
      <c r="L187" s="117">
        <v>1.7999999999999999E-2</v>
      </c>
      <c r="M187" s="39">
        <v>0</v>
      </c>
      <c r="N187" s="132">
        <f t="shared" si="16"/>
        <v>652306924.13199878</v>
      </c>
      <c r="O187" s="25">
        <v>1.7999999999999999E-2</v>
      </c>
      <c r="P187" s="39">
        <f t="shared" si="14"/>
        <v>652306924.13199878</v>
      </c>
      <c r="Q187" s="168">
        <f t="shared" si="15"/>
        <v>1188339682.2820625</v>
      </c>
      <c r="R187" s="116">
        <f t="shared" si="17"/>
        <v>175000000</v>
      </c>
      <c r="S187" s="116">
        <f t="shared" si="18"/>
        <v>1258339682.2820625</v>
      </c>
    </row>
    <row r="188" spans="1:19" x14ac:dyDescent="0.3">
      <c r="A188" s="18"/>
      <c r="B188" s="240"/>
      <c r="C188" s="28">
        <v>5</v>
      </c>
      <c r="D188" s="169">
        <v>1000000</v>
      </c>
      <c r="E188" s="162">
        <v>0</v>
      </c>
      <c r="F188" s="114">
        <v>0</v>
      </c>
      <c r="G188" s="148">
        <v>0</v>
      </c>
      <c r="H188" s="114">
        <v>0</v>
      </c>
      <c r="I188" s="114">
        <v>175000000</v>
      </c>
      <c r="J188" s="114">
        <v>70000000</v>
      </c>
      <c r="K188" s="154">
        <f t="shared" si="13"/>
        <v>545681347.79676485</v>
      </c>
      <c r="L188" s="117">
        <v>1.7999999999999999E-2</v>
      </c>
      <c r="M188" s="39">
        <v>0</v>
      </c>
      <c r="N188" s="132">
        <f t="shared" si="16"/>
        <v>665066448.76637471</v>
      </c>
      <c r="O188" s="25">
        <v>1.7999999999999999E-2</v>
      </c>
      <c r="P188" s="39">
        <f t="shared" si="14"/>
        <v>665066448.76637471</v>
      </c>
      <c r="Q188" s="168">
        <f t="shared" si="15"/>
        <v>1210747796.5631394</v>
      </c>
      <c r="R188" s="116">
        <f t="shared" si="17"/>
        <v>175000000</v>
      </c>
      <c r="S188" s="116">
        <f t="shared" si="18"/>
        <v>1280747796.5631394</v>
      </c>
    </row>
    <row r="189" spans="1:19" x14ac:dyDescent="0.3">
      <c r="A189" s="18"/>
      <c r="B189" s="240"/>
      <c r="C189" s="28">
        <v>6</v>
      </c>
      <c r="D189" s="169">
        <v>1000000</v>
      </c>
      <c r="E189" s="162">
        <v>0</v>
      </c>
      <c r="F189" s="114">
        <v>0</v>
      </c>
      <c r="G189" s="148">
        <v>0</v>
      </c>
      <c r="H189" s="114">
        <v>0</v>
      </c>
      <c r="I189" s="114">
        <v>175000000</v>
      </c>
      <c r="J189" s="114">
        <v>70000000</v>
      </c>
      <c r="K189" s="154">
        <f t="shared" si="13"/>
        <v>555503612.05710661</v>
      </c>
      <c r="L189" s="117">
        <v>1.7999999999999999E-2</v>
      </c>
      <c r="M189" s="39">
        <v>0</v>
      </c>
      <c r="N189" s="132">
        <f t="shared" si="16"/>
        <v>678055644.8441695</v>
      </c>
      <c r="O189" s="25">
        <v>1.7999999999999999E-2</v>
      </c>
      <c r="P189" s="39">
        <f t="shared" si="14"/>
        <v>678055644.8441695</v>
      </c>
      <c r="Q189" s="168">
        <f t="shared" si="15"/>
        <v>1233559256.9012761</v>
      </c>
      <c r="R189" s="116">
        <f t="shared" si="17"/>
        <v>175000000</v>
      </c>
      <c r="S189" s="116">
        <f t="shared" si="18"/>
        <v>1303559256.9012761</v>
      </c>
    </row>
    <row r="190" spans="1:19" x14ac:dyDescent="0.3">
      <c r="A190" s="18"/>
      <c r="B190" s="240"/>
      <c r="C190" s="28">
        <v>7</v>
      </c>
      <c r="D190" s="169">
        <v>1000000</v>
      </c>
      <c r="E190" s="162">
        <v>0</v>
      </c>
      <c r="F190" s="114">
        <v>0</v>
      </c>
      <c r="G190" s="148">
        <v>0</v>
      </c>
      <c r="H190" s="114">
        <v>0</v>
      </c>
      <c r="I190" s="114">
        <v>175000000</v>
      </c>
      <c r="J190" s="114">
        <v>70000000</v>
      </c>
      <c r="K190" s="154">
        <f t="shared" si="13"/>
        <v>565502677.07413459</v>
      </c>
      <c r="L190" s="117">
        <v>1.7999999999999999E-2</v>
      </c>
      <c r="M190" s="39">
        <v>0</v>
      </c>
      <c r="N190" s="132">
        <f t="shared" si="16"/>
        <v>691278646.45136452</v>
      </c>
      <c r="O190" s="25">
        <v>1.7999999999999999E-2</v>
      </c>
      <c r="P190" s="39">
        <f t="shared" si="14"/>
        <v>691278646.45136452</v>
      </c>
      <c r="Q190" s="168">
        <f t="shared" si="15"/>
        <v>1256781323.5254991</v>
      </c>
      <c r="R190" s="116">
        <f t="shared" si="17"/>
        <v>175000000</v>
      </c>
      <c r="S190" s="116">
        <f t="shared" si="18"/>
        <v>1326781323.5254991</v>
      </c>
    </row>
    <row r="191" spans="1:19" x14ac:dyDescent="0.3">
      <c r="A191" s="18"/>
      <c r="B191" s="240"/>
      <c r="C191" s="28">
        <v>8</v>
      </c>
      <c r="D191" s="169">
        <v>1000000</v>
      </c>
      <c r="E191" s="162">
        <v>0</v>
      </c>
      <c r="F191" s="114">
        <v>0</v>
      </c>
      <c r="G191" s="148">
        <v>0</v>
      </c>
      <c r="H191" s="114">
        <v>0</v>
      </c>
      <c r="I191" s="114">
        <v>175000000</v>
      </c>
      <c r="J191" s="114">
        <v>70000000</v>
      </c>
      <c r="K191" s="154">
        <f t="shared" si="13"/>
        <v>575681725.26146901</v>
      </c>
      <c r="L191" s="117">
        <v>1.7999999999999999E-2</v>
      </c>
      <c r="M191" s="39">
        <v>0</v>
      </c>
      <c r="N191" s="132">
        <f t="shared" si="16"/>
        <v>704739662.08748913</v>
      </c>
      <c r="O191" s="25">
        <v>1.7999999999999999E-2</v>
      </c>
      <c r="P191" s="39">
        <f t="shared" si="14"/>
        <v>704739662.08748913</v>
      </c>
      <c r="Q191" s="168">
        <f t="shared" si="15"/>
        <v>1280421387.348958</v>
      </c>
      <c r="R191" s="116">
        <f t="shared" si="17"/>
        <v>175000000</v>
      </c>
      <c r="S191" s="116">
        <f t="shared" si="18"/>
        <v>1350421387.348958</v>
      </c>
    </row>
    <row r="192" spans="1:19" x14ac:dyDescent="0.3">
      <c r="A192" s="18"/>
      <c r="B192" s="240"/>
      <c r="C192" s="28">
        <v>9</v>
      </c>
      <c r="D192" s="169">
        <v>1000000</v>
      </c>
      <c r="E192" s="162">
        <v>0</v>
      </c>
      <c r="F192" s="114">
        <v>0</v>
      </c>
      <c r="G192" s="148">
        <v>0</v>
      </c>
      <c r="H192" s="114">
        <v>0</v>
      </c>
      <c r="I192" s="114">
        <v>175000000</v>
      </c>
      <c r="J192" s="114">
        <v>70000000</v>
      </c>
      <c r="K192" s="154">
        <f t="shared" si="13"/>
        <v>586043996.31617546</v>
      </c>
      <c r="L192" s="117">
        <v>1.7999999999999999E-2</v>
      </c>
      <c r="M192" s="39">
        <v>0</v>
      </c>
      <c r="N192" s="132">
        <f t="shared" si="16"/>
        <v>718442976.00506389</v>
      </c>
      <c r="O192" s="25">
        <v>1.7999999999999999E-2</v>
      </c>
      <c r="P192" s="39">
        <f t="shared" si="14"/>
        <v>718442976.00506389</v>
      </c>
      <c r="Q192" s="168">
        <f t="shared" si="15"/>
        <v>1304486972.3212395</v>
      </c>
      <c r="R192" s="116">
        <f t="shared" si="17"/>
        <v>175000000</v>
      </c>
      <c r="S192" s="116">
        <f t="shared" si="18"/>
        <v>1374486972.3212395</v>
      </c>
    </row>
    <row r="193" spans="1:19" x14ac:dyDescent="0.3">
      <c r="A193" s="18"/>
      <c r="B193" s="240"/>
      <c r="C193" s="28">
        <v>10</v>
      </c>
      <c r="D193" s="169">
        <v>1000000</v>
      </c>
      <c r="E193" s="162">
        <v>0</v>
      </c>
      <c r="F193" s="114">
        <v>0</v>
      </c>
      <c r="G193" s="148">
        <v>0</v>
      </c>
      <c r="H193" s="114">
        <v>0</v>
      </c>
      <c r="I193" s="114">
        <v>175000000</v>
      </c>
      <c r="J193" s="114">
        <v>70000000</v>
      </c>
      <c r="K193" s="154">
        <f t="shared" si="13"/>
        <v>596592788.2498666</v>
      </c>
      <c r="L193" s="117">
        <v>1.7999999999999999E-2</v>
      </c>
      <c r="M193" s="39">
        <v>0</v>
      </c>
      <c r="N193" s="132">
        <f t="shared" si="16"/>
        <v>732392949.57315505</v>
      </c>
      <c r="O193" s="25">
        <v>1.7999999999999999E-2</v>
      </c>
      <c r="P193" s="39">
        <f t="shared" si="14"/>
        <v>732392949.57315505</v>
      </c>
      <c r="Q193" s="168">
        <f t="shared" si="15"/>
        <v>1328985737.8230217</v>
      </c>
      <c r="R193" s="116">
        <f t="shared" si="17"/>
        <v>175000000</v>
      </c>
      <c r="S193" s="116">
        <f t="shared" si="18"/>
        <v>1398985737.8230217</v>
      </c>
    </row>
    <row r="194" spans="1:19" ht="17.25" thickBot="1" x14ac:dyDescent="0.35">
      <c r="A194" s="29"/>
      <c r="B194" s="240"/>
      <c r="C194" s="30">
        <v>11</v>
      </c>
      <c r="D194" s="169">
        <v>1000000</v>
      </c>
      <c r="E194" s="162">
        <v>0</v>
      </c>
      <c r="F194" s="114">
        <v>0</v>
      </c>
      <c r="G194" s="148">
        <v>0</v>
      </c>
      <c r="H194" s="114">
        <v>0</v>
      </c>
      <c r="I194" s="114">
        <v>175000000</v>
      </c>
      <c r="J194" s="114">
        <v>70000000</v>
      </c>
      <c r="K194" s="154">
        <f t="shared" si="13"/>
        <v>607331458.43836415</v>
      </c>
      <c r="L194" s="117">
        <v>1.7999999999999999E-2</v>
      </c>
      <c r="M194" s="39">
        <v>0</v>
      </c>
      <c r="N194" s="132">
        <f t="shared" si="16"/>
        <v>746594022.66547179</v>
      </c>
      <c r="O194" s="94">
        <v>1.7999999999999999E-2</v>
      </c>
      <c r="P194" s="39">
        <f t="shared" si="14"/>
        <v>746594022.66547179</v>
      </c>
      <c r="Q194" s="168">
        <f t="shared" si="15"/>
        <v>1353925481.1038361</v>
      </c>
      <c r="R194" s="116">
        <f t="shared" si="17"/>
        <v>175000000</v>
      </c>
      <c r="S194" s="116">
        <f t="shared" si="18"/>
        <v>1423925481.1038361</v>
      </c>
    </row>
    <row r="195" spans="1:19" s="34" customFormat="1" ht="17.25" thickBot="1" x14ac:dyDescent="0.35">
      <c r="A195" s="31"/>
      <c r="B195" s="240"/>
      <c r="C195" s="20">
        <v>12</v>
      </c>
      <c r="D195" s="169">
        <v>1000000</v>
      </c>
      <c r="E195" s="162">
        <v>0</v>
      </c>
      <c r="F195" s="114">
        <v>0</v>
      </c>
      <c r="G195" s="148">
        <v>0</v>
      </c>
      <c r="H195" s="114">
        <v>0</v>
      </c>
      <c r="I195" s="114">
        <v>175000000</v>
      </c>
      <c r="J195" s="114">
        <v>70000000</v>
      </c>
      <c r="K195" s="154">
        <f t="shared" si="13"/>
        <v>618263424.69025469</v>
      </c>
      <c r="L195" s="117">
        <v>1.7999999999999999E-2</v>
      </c>
      <c r="M195" s="39">
        <v>0</v>
      </c>
      <c r="N195" s="132">
        <f t="shared" si="16"/>
        <v>761050715.07345033</v>
      </c>
      <c r="O195" s="95">
        <v>1.7999999999999999E-2</v>
      </c>
      <c r="P195" s="39">
        <f t="shared" si="14"/>
        <v>761050715.07345033</v>
      </c>
      <c r="Q195" s="168">
        <f t="shared" si="15"/>
        <v>1379314139.763705</v>
      </c>
      <c r="R195" s="116">
        <f t="shared" si="17"/>
        <v>175000000</v>
      </c>
      <c r="S195" s="116">
        <f t="shared" si="18"/>
        <v>1449314139.763705</v>
      </c>
    </row>
    <row r="196" spans="1:19" s="48" customFormat="1" x14ac:dyDescent="0.3">
      <c r="A196" s="46" t="s">
        <v>87</v>
      </c>
      <c r="B196" s="244">
        <v>2038</v>
      </c>
      <c r="C196" s="47">
        <v>1</v>
      </c>
      <c r="D196" s="169">
        <v>1000000</v>
      </c>
      <c r="E196" s="162">
        <v>0</v>
      </c>
      <c r="F196" s="114">
        <v>0</v>
      </c>
      <c r="G196" s="148">
        <v>0</v>
      </c>
      <c r="H196" s="114">
        <v>0</v>
      </c>
      <c r="I196" s="114">
        <v>175000000</v>
      </c>
      <c r="J196" s="114">
        <v>70000000</v>
      </c>
      <c r="K196" s="154">
        <f t="shared" si="13"/>
        <v>629392166.33467925</v>
      </c>
      <c r="L196" s="117">
        <v>1.7999999999999999E-2</v>
      </c>
      <c r="M196" s="39">
        <v>0</v>
      </c>
      <c r="N196" s="132">
        <f t="shared" si="16"/>
        <v>765098917.93374407</v>
      </c>
      <c r="O196" s="93">
        <v>4.0000000000000001E-3</v>
      </c>
      <c r="P196" s="39">
        <f t="shared" si="14"/>
        <v>765098917.93374407</v>
      </c>
      <c r="Q196" s="168">
        <f t="shared" si="15"/>
        <v>1394491084.2684233</v>
      </c>
      <c r="R196" s="116">
        <f t="shared" si="17"/>
        <v>175000000</v>
      </c>
      <c r="S196" s="116">
        <f t="shared" si="18"/>
        <v>1464491084.2684233</v>
      </c>
    </row>
    <row r="197" spans="1:19" s="48" customFormat="1" x14ac:dyDescent="0.3">
      <c r="A197" s="49"/>
      <c r="B197" s="244"/>
      <c r="C197" s="50">
        <v>2</v>
      </c>
      <c r="D197" s="169">
        <v>1000000</v>
      </c>
      <c r="E197" s="162">
        <v>0</v>
      </c>
      <c r="F197" s="114">
        <v>0</v>
      </c>
      <c r="G197" s="148">
        <v>0</v>
      </c>
      <c r="H197" s="114">
        <v>0</v>
      </c>
      <c r="I197" s="114">
        <v>175000000</v>
      </c>
      <c r="J197" s="114">
        <v>70000000</v>
      </c>
      <c r="K197" s="154">
        <f t="shared" si="13"/>
        <v>640721225.32870352</v>
      </c>
      <c r="L197" s="117">
        <v>1.7999999999999999E-2</v>
      </c>
      <c r="M197" s="39">
        <v>0</v>
      </c>
      <c r="N197" s="132">
        <f t="shared" si="16"/>
        <v>779888698.45655143</v>
      </c>
      <c r="O197" s="25">
        <v>1.7999999999999999E-2</v>
      </c>
      <c r="P197" s="39">
        <f t="shared" si="14"/>
        <v>779888698.45655143</v>
      </c>
      <c r="Q197" s="168">
        <f t="shared" si="15"/>
        <v>1420609923.785255</v>
      </c>
      <c r="R197" s="116">
        <f t="shared" si="17"/>
        <v>175000000</v>
      </c>
      <c r="S197" s="116">
        <f t="shared" si="18"/>
        <v>1490609923.785255</v>
      </c>
    </row>
    <row r="198" spans="1:19" s="48" customFormat="1" x14ac:dyDescent="0.3">
      <c r="A198" s="49"/>
      <c r="B198" s="244"/>
      <c r="C198" s="50">
        <v>3</v>
      </c>
      <c r="D198" s="169">
        <v>1000000</v>
      </c>
      <c r="E198" s="162">
        <v>0</v>
      </c>
      <c r="F198" s="114">
        <v>0</v>
      </c>
      <c r="G198" s="148">
        <v>0</v>
      </c>
      <c r="H198" s="114">
        <v>0</v>
      </c>
      <c r="I198" s="114">
        <v>175000000</v>
      </c>
      <c r="J198" s="114">
        <v>70000000</v>
      </c>
      <c r="K198" s="154">
        <f t="shared" si="13"/>
        <v>652254207.38462019</v>
      </c>
      <c r="L198" s="117">
        <v>1.7999999999999999E-2</v>
      </c>
      <c r="M198" s="39">
        <v>0</v>
      </c>
      <c r="N198" s="132">
        <f t="shared" si="16"/>
        <v>794944695.02876937</v>
      </c>
      <c r="O198" s="25">
        <v>1.7999999999999999E-2</v>
      </c>
      <c r="P198" s="39">
        <f t="shared" si="14"/>
        <v>794944695.02876937</v>
      </c>
      <c r="Q198" s="168">
        <f t="shared" si="15"/>
        <v>1447198902.4133897</v>
      </c>
      <c r="R198" s="116">
        <f t="shared" si="17"/>
        <v>175000000</v>
      </c>
      <c r="S198" s="116">
        <f t="shared" si="18"/>
        <v>1517198902.4133897</v>
      </c>
    </row>
    <row r="199" spans="1:19" s="48" customFormat="1" x14ac:dyDescent="0.3">
      <c r="A199" s="49"/>
      <c r="B199" s="244"/>
      <c r="C199" s="50">
        <v>4</v>
      </c>
      <c r="D199" s="169">
        <v>1000000</v>
      </c>
      <c r="E199" s="162">
        <v>0</v>
      </c>
      <c r="F199" s="114">
        <v>0</v>
      </c>
      <c r="G199" s="148">
        <v>0</v>
      </c>
      <c r="H199" s="114">
        <v>0</v>
      </c>
      <c r="I199" s="114">
        <v>175000000</v>
      </c>
      <c r="J199" s="114">
        <v>70000000</v>
      </c>
      <c r="K199" s="154">
        <f t="shared" si="13"/>
        <v>663994783.11754334</v>
      </c>
      <c r="L199" s="117">
        <v>1.7999999999999999E-2</v>
      </c>
      <c r="M199" s="39">
        <v>0</v>
      </c>
      <c r="N199" s="132">
        <f t="shared" si="16"/>
        <v>810271699.53928721</v>
      </c>
      <c r="O199" s="25">
        <v>1.7999999999999999E-2</v>
      </c>
      <c r="P199" s="39">
        <f t="shared" si="14"/>
        <v>810271699.53928721</v>
      </c>
      <c r="Q199" s="168">
        <f t="shared" si="15"/>
        <v>1474266482.6568305</v>
      </c>
      <c r="R199" s="116">
        <f t="shared" si="17"/>
        <v>175000000</v>
      </c>
      <c r="S199" s="116">
        <f t="shared" si="18"/>
        <v>1544266482.6568305</v>
      </c>
    </row>
    <row r="200" spans="1:19" s="48" customFormat="1" x14ac:dyDescent="0.3">
      <c r="A200" s="49"/>
      <c r="B200" s="244"/>
      <c r="C200" s="50">
        <v>5</v>
      </c>
      <c r="D200" s="169">
        <v>1000000</v>
      </c>
      <c r="E200" s="162">
        <v>0</v>
      </c>
      <c r="F200" s="114">
        <v>0</v>
      </c>
      <c r="G200" s="148">
        <v>0</v>
      </c>
      <c r="H200" s="114">
        <v>0</v>
      </c>
      <c r="I200" s="114">
        <v>175000000</v>
      </c>
      <c r="J200" s="114">
        <v>70000000</v>
      </c>
      <c r="K200" s="154">
        <f t="shared" si="13"/>
        <v>675946689.21365917</v>
      </c>
      <c r="L200" s="117">
        <v>1.7999999999999999E-2</v>
      </c>
      <c r="M200" s="39">
        <v>0</v>
      </c>
      <c r="N200" s="132">
        <f t="shared" si="16"/>
        <v>825874590.13099432</v>
      </c>
      <c r="O200" s="25">
        <v>1.7999999999999999E-2</v>
      </c>
      <c r="P200" s="39">
        <f t="shared" si="14"/>
        <v>825874590.13099432</v>
      </c>
      <c r="Q200" s="168">
        <f t="shared" si="15"/>
        <v>1501821279.3446536</v>
      </c>
      <c r="R200" s="116">
        <f t="shared" si="17"/>
        <v>175000000</v>
      </c>
      <c r="S200" s="116">
        <f t="shared" si="18"/>
        <v>1571821279.3446536</v>
      </c>
    </row>
    <row r="201" spans="1:19" s="48" customFormat="1" x14ac:dyDescent="0.3">
      <c r="A201" s="49"/>
      <c r="B201" s="244"/>
      <c r="C201" s="50">
        <v>6</v>
      </c>
      <c r="D201" s="169">
        <v>1000000</v>
      </c>
      <c r="E201" s="162">
        <v>0</v>
      </c>
      <c r="F201" s="114">
        <v>0</v>
      </c>
      <c r="G201" s="148">
        <v>0</v>
      </c>
      <c r="H201" s="114">
        <v>0</v>
      </c>
      <c r="I201" s="114">
        <v>175000000</v>
      </c>
      <c r="J201" s="114">
        <v>70000000</v>
      </c>
      <c r="K201" s="154">
        <f t="shared" si="13"/>
        <v>688113729.61950505</v>
      </c>
      <c r="L201" s="117">
        <v>1.7999999999999999E-2</v>
      </c>
      <c r="M201" s="39">
        <v>0</v>
      </c>
      <c r="N201" s="132">
        <f t="shared" si="16"/>
        <v>841758332.75335217</v>
      </c>
      <c r="O201" s="25">
        <v>1.7999999999999999E-2</v>
      </c>
      <c r="P201" s="39">
        <f t="shared" si="14"/>
        <v>841758332.75335217</v>
      </c>
      <c r="Q201" s="168">
        <f t="shared" si="15"/>
        <v>1529872062.3728571</v>
      </c>
      <c r="R201" s="116">
        <f t="shared" si="17"/>
        <v>175000000</v>
      </c>
      <c r="S201" s="116">
        <f t="shared" si="18"/>
        <v>1599872062.3728571</v>
      </c>
    </row>
    <row r="202" spans="1:19" s="48" customFormat="1" x14ac:dyDescent="0.3">
      <c r="A202" s="49"/>
      <c r="B202" s="244"/>
      <c r="C202" s="50">
        <v>7</v>
      </c>
      <c r="D202" s="169">
        <v>1000000</v>
      </c>
      <c r="E202" s="162">
        <v>0</v>
      </c>
      <c r="F202" s="114">
        <v>0</v>
      </c>
      <c r="G202" s="148">
        <v>0</v>
      </c>
      <c r="H202" s="114">
        <v>0</v>
      </c>
      <c r="I202" s="114">
        <v>175000000</v>
      </c>
      <c r="J202" s="114">
        <v>70000000</v>
      </c>
      <c r="K202" s="154">
        <f t="shared" si="13"/>
        <v>700499776.7526561</v>
      </c>
      <c r="L202" s="117">
        <v>1.7999999999999999E-2</v>
      </c>
      <c r="M202" s="39">
        <v>0</v>
      </c>
      <c r="N202" s="132">
        <f t="shared" si="16"/>
        <v>857927982.74291253</v>
      </c>
      <c r="O202" s="25">
        <v>1.7999999999999999E-2</v>
      </c>
      <c r="P202" s="39">
        <f t="shared" si="14"/>
        <v>857927982.74291253</v>
      </c>
      <c r="Q202" s="168">
        <f t="shared" si="15"/>
        <v>1558427759.4955688</v>
      </c>
      <c r="R202" s="116">
        <f t="shared" si="17"/>
        <v>175000000</v>
      </c>
      <c r="S202" s="116">
        <f t="shared" si="18"/>
        <v>1628427759.4955688</v>
      </c>
    </row>
    <row r="203" spans="1:19" s="48" customFormat="1" x14ac:dyDescent="0.3">
      <c r="A203" s="49"/>
      <c r="B203" s="244"/>
      <c r="C203" s="50">
        <v>8</v>
      </c>
      <c r="D203" s="169">
        <v>1000000</v>
      </c>
      <c r="E203" s="162">
        <v>0</v>
      </c>
      <c r="F203" s="114">
        <v>0</v>
      </c>
      <c r="G203" s="148">
        <v>0</v>
      </c>
      <c r="H203" s="114">
        <v>0</v>
      </c>
      <c r="I203" s="114">
        <v>175000000</v>
      </c>
      <c r="J203" s="114">
        <v>70000000</v>
      </c>
      <c r="K203" s="154">
        <f t="shared" si="13"/>
        <v>713108772.73420393</v>
      </c>
      <c r="L203" s="117">
        <v>1.7999999999999999E-2</v>
      </c>
      <c r="M203" s="39">
        <v>0</v>
      </c>
      <c r="N203" s="132">
        <f t="shared" si="16"/>
        <v>874388686.43228495</v>
      </c>
      <c r="O203" s="25">
        <v>1.7999999999999999E-2</v>
      </c>
      <c r="P203" s="39">
        <f t="shared" si="14"/>
        <v>874388686.43228495</v>
      </c>
      <c r="Q203" s="168">
        <f t="shared" si="15"/>
        <v>1587497459.1664889</v>
      </c>
      <c r="R203" s="116">
        <f t="shared" si="17"/>
        <v>175000000</v>
      </c>
      <c r="S203" s="116">
        <f t="shared" si="18"/>
        <v>1657497459.1664889</v>
      </c>
    </row>
    <row r="204" spans="1:19" s="48" customFormat="1" x14ac:dyDescent="0.3">
      <c r="A204" s="49"/>
      <c r="B204" s="244"/>
      <c r="C204" s="50">
        <v>9</v>
      </c>
      <c r="D204" s="169">
        <v>1000000</v>
      </c>
      <c r="E204" s="162">
        <v>0</v>
      </c>
      <c r="F204" s="114">
        <v>0</v>
      </c>
      <c r="G204" s="148">
        <v>0</v>
      </c>
      <c r="H204" s="114">
        <v>0</v>
      </c>
      <c r="I204" s="114">
        <v>175000000</v>
      </c>
      <c r="J204" s="114">
        <v>70000000</v>
      </c>
      <c r="K204" s="154">
        <f t="shared" si="13"/>
        <v>725944730.64341962</v>
      </c>
      <c r="L204" s="117">
        <v>1.7999999999999999E-2</v>
      </c>
      <c r="M204" s="39">
        <v>0</v>
      </c>
      <c r="N204" s="132">
        <f t="shared" si="16"/>
        <v>891145682.78806603</v>
      </c>
      <c r="O204" s="25">
        <v>1.7999999999999999E-2</v>
      </c>
      <c r="P204" s="39">
        <f t="shared" si="14"/>
        <v>891145682.78806603</v>
      </c>
      <c r="Q204" s="168">
        <f t="shared" si="15"/>
        <v>1617090413.4314857</v>
      </c>
      <c r="R204" s="116">
        <f t="shared" si="17"/>
        <v>175000000</v>
      </c>
      <c r="S204" s="116">
        <f t="shared" si="18"/>
        <v>1687090413.4314857</v>
      </c>
    </row>
    <row r="205" spans="1:19" s="48" customFormat="1" x14ac:dyDescent="0.3">
      <c r="A205" s="49"/>
      <c r="B205" s="244"/>
      <c r="C205" s="50">
        <v>10</v>
      </c>
      <c r="D205" s="169">
        <v>1000000</v>
      </c>
      <c r="E205" s="162">
        <v>0</v>
      </c>
      <c r="F205" s="114">
        <v>0</v>
      </c>
      <c r="G205" s="148">
        <v>0</v>
      </c>
      <c r="H205" s="114">
        <v>0</v>
      </c>
      <c r="I205" s="114">
        <v>175000000</v>
      </c>
      <c r="J205" s="114">
        <v>70000000</v>
      </c>
      <c r="K205" s="154">
        <f t="shared" si="13"/>
        <v>739011735.79500115</v>
      </c>
      <c r="L205" s="117">
        <v>1.7999999999999999E-2</v>
      </c>
      <c r="M205" s="39">
        <v>0</v>
      </c>
      <c r="N205" s="132">
        <f t="shared" si="16"/>
        <v>908204305.07825124</v>
      </c>
      <c r="O205" s="25">
        <v>1.7999999999999999E-2</v>
      </c>
      <c r="P205" s="39">
        <f t="shared" si="14"/>
        <v>908204305.07825124</v>
      </c>
      <c r="Q205" s="168">
        <f t="shared" si="15"/>
        <v>1647216040.8732524</v>
      </c>
      <c r="R205" s="116">
        <f t="shared" si="17"/>
        <v>175000000</v>
      </c>
      <c r="S205" s="116">
        <f t="shared" si="18"/>
        <v>1717216040.8732524</v>
      </c>
    </row>
    <row r="206" spans="1:19" s="48" customFormat="1" ht="17.25" thickBot="1" x14ac:dyDescent="0.35">
      <c r="A206" s="51"/>
      <c r="B206" s="244"/>
      <c r="C206" s="52">
        <v>11</v>
      </c>
      <c r="D206" s="169">
        <v>1000000</v>
      </c>
      <c r="E206" s="162">
        <v>0</v>
      </c>
      <c r="F206" s="114">
        <v>0</v>
      </c>
      <c r="G206" s="148">
        <v>0</v>
      </c>
      <c r="H206" s="114">
        <v>0</v>
      </c>
      <c r="I206" s="114">
        <v>175000000</v>
      </c>
      <c r="J206" s="114">
        <v>70000000</v>
      </c>
      <c r="K206" s="154">
        <f t="shared" si="13"/>
        <v>752313947.03931117</v>
      </c>
      <c r="L206" s="117">
        <v>1.7999999999999999E-2</v>
      </c>
      <c r="M206" s="39">
        <v>0</v>
      </c>
      <c r="N206" s="132">
        <f t="shared" si="16"/>
        <v>925569982.56965971</v>
      </c>
      <c r="O206" s="94">
        <v>1.7999999999999999E-2</v>
      </c>
      <c r="P206" s="39">
        <f t="shared" si="14"/>
        <v>925569982.56965971</v>
      </c>
      <c r="Q206" s="168">
        <f t="shared" si="15"/>
        <v>1677883929.6089709</v>
      </c>
      <c r="R206" s="116">
        <f t="shared" si="17"/>
        <v>175000000</v>
      </c>
      <c r="S206" s="116">
        <f t="shared" si="18"/>
        <v>1747883929.6089709</v>
      </c>
    </row>
    <row r="207" spans="1:19" s="55" customFormat="1" ht="17.25" thickBot="1" x14ac:dyDescent="0.35">
      <c r="A207" s="53"/>
      <c r="B207" s="244"/>
      <c r="C207" s="54">
        <v>12</v>
      </c>
      <c r="D207" s="169">
        <v>1000000</v>
      </c>
      <c r="E207" s="162">
        <v>0</v>
      </c>
      <c r="F207" s="114">
        <v>0</v>
      </c>
      <c r="G207" s="148">
        <v>0</v>
      </c>
      <c r="H207" s="114">
        <v>0</v>
      </c>
      <c r="I207" s="114">
        <v>175000000</v>
      </c>
      <c r="J207" s="114">
        <v>70000000</v>
      </c>
      <c r="K207" s="154">
        <f t="shared" si="13"/>
        <v>765855598.0860188</v>
      </c>
      <c r="L207" s="117">
        <v>1.7999999999999999E-2</v>
      </c>
      <c r="M207" s="39">
        <v>0</v>
      </c>
      <c r="N207" s="132">
        <f t="shared" si="16"/>
        <v>943248242.25591362</v>
      </c>
      <c r="O207" s="95">
        <v>1.7999999999999999E-2</v>
      </c>
      <c r="P207" s="39">
        <f t="shared" si="14"/>
        <v>943248242.25591362</v>
      </c>
      <c r="Q207" s="168">
        <f t="shared" si="15"/>
        <v>1709103840.3419323</v>
      </c>
      <c r="R207" s="116">
        <f t="shared" si="17"/>
        <v>175000000</v>
      </c>
      <c r="S207" s="116">
        <f t="shared" si="18"/>
        <v>1779103840.3419323</v>
      </c>
    </row>
    <row r="208" spans="1:19" s="48" customFormat="1" x14ac:dyDescent="0.3">
      <c r="A208" s="46">
        <v>18</v>
      </c>
      <c r="B208" s="244">
        <v>2039</v>
      </c>
      <c r="C208" s="47">
        <v>1</v>
      </c>
      <c r="D208" s="169">
        <v>1000000</v>
      </c>
      <c r="E208" s="162">
        <v>0</v>
      </c>
      <c r="F208" s="114">
        <v>0</v>
      </c>
      <c r="G208" s="148">
        <v>0</v>
      </c>
      <c r="H208" s="114">
        <v>0</v>
      </c>
      <c r="I208" s="114">
        <v>175000000</v>
      </c>
      <c r="J208" s="114">
        <v>70000000</v>
      </c>
      <c r="K208" s="154">
        <f t="shared" si="13"/>
        <v>779640998.85156715</v>
      </c>
      <c r="L208" s="117">
        <v>1.7999999999999999E-2</v>
      </c>
      <c r="M208" s="39">
        <v>0</v>
      </c>
      <c r="N208" s="132">
        <f t="shared" si="16"/>
        <v>948025235.22493732</v>
      </c>
      <c r="O208" s="93">
        <v>4.0000000000000001E-3</v>
      </c>
      <c r="P208" s="39">
        <f t="shared" si="14"/>
        <v>948025235.22493732</v>
      </c>
      <c r="Q208" s="168">
        <f t="shared" si="15"/>
        <v>1727666234.0765045</v>
      </c>
      <c r="R208" s="116">
        <f t="shared" si="17"/>
        <v>175000000</v>
      </c>
      <c r="S208" s="116">
        <f t="shared" si="18"/>
        <v>1797666234.0765045</v>
      </c>
    </row>
    <row r="209" spans="1:19" s="48" customFormat="1" x14ac:dyDescent="0.3">
      <c r="A209" s="49"/>
      <c r="B209" s="244"/>
      <c r="C209" s="50">
        <v>2</v>
      </c>
      <c r="D209" s="169">
        <v>1000000</v>
      </c>
      <c r="E209" s="162">
        <v>0</v>
      </c>
      <c r="F209" s="114">
        <v>0</v>
      </c>
      <c r="G209" s="148">
        <v>0</v>
      </c>
      <c r="H209" s="114">
        <v>0</v>
      </c>
      <c r="I209" s="114">
        <v>175000000</v>
      </c>
      <c r="J209" s="114">
        <v>70000000</v>
      </c>
      <c r="K209" s="154">
        <f t="shared" si="13"/>
        <v>793674536.8308953</v>
      </c>
      <c r="L209" s="117">
        <v>1.7999999999999999E-2</v>
      </c>
      <c r="M209" s="39">
        <v>0</v>
      </c>
      <c r="N209" s="132">
        <f t="shared" si="16"/>
        <v>966107689.45898616</v>
      </c>
      <c r="O209" s="25">
        <v>1.7999999999999999E-2</v>
      </c>
      <c r="P209" s="39">
        <f t="shared" si="14"/>
        <v>966107689.45898616</v>
      </c>
      <c r="Q209" s="168">
        <f t="shared" si="15"/>
        <v>1759782226.2898815</v>
      </c>
      <c r="R209" s="116">
        <f t="shared" si="17"/>
        <v>175000000</v>
      </c>
      <c r="S209" s="116">
        <f t="shared" si="18"/>
        <v>1829782226.2898815</v>
      </c>
    </row>
    <row r="210" spans="1:19" s="48" customFormat="1" x14ac:dyDescent="0.3">
      <c r="A210" s="49"/>
      <c r="B210" s="244"/>
      <c r="C210" s="50">
        <v>3</v>
      </c>
      <c r="D210" s="169">
        <v>1000000</v>
      </c>
      <c r="E210" s="162">
        <v>0</v>
      </c>
      <c r="F210" s="114">
        <v>0</v>
      </c>
      <c r="G210" s="148">
        <v>0</v>
      </c>
      <c r="H210" s="114">
        <v>0</v>
      </c>
      <c r="I210" s="114">
        <v>175000000</v>
      </c>
      <c r="J210" s="114">
        <v>70000000</v>
      </c>
      <c r="K210" s="154">
        <f t="shared" si="13"/>
        <v>807960678.49385142</v>
      </c>
      <c r="L210" s="117">
        <v>1.7999999999999999E-2</v>
      </c>
      <c r="M210" s="39">
        <v>0</v>
      </c>
      <c r="N210" s="132">
        <f t="shared" si="16"/>
        <v>984515627.86924791</v>
      </c>
      <c r="O210" s="25">
        <v>1.7999999999999999E-2</v>
      </c>
      <c r="P210" s="39">
        <f t="shared" si="14"/>
        <v>984515627.86924791</v>
      </c>
      <c r="Q210" s="168">
        <f t="shared" si="15"/>
        <v>1792476306.3630993</v>
      </c>
      <c r="R210" s="116">
        <f t="shared" si="17"/>
        <v>175000000</v>
      </c>
      <c r="S210" s="116">
        <f t="shared" si="18"/>
        <v>1862476306.3630993</v>
      </c>
    </row>
    <row r="211" spans="1:19" s="48" customFormat="1" x14ac:dyDescent="0.3">
      <c r="A211" s="49"/>
      <c r="B211" s="244"/>
      <c r="C211" s="50">
        <v>4</v>
      </c>
      <c r="D211" s="169">
        <v>1000000</v>
      </c>
      <c r="E211" s="162">
        <v>0</v>
      </c>
      <c r="F211" s="114">
        <v>0</v>
      </c>
      <c r="G211" s="148">
        <v>0</v>
      </c>
      <c r="H211" s="114">
        <v>0</v>
      </c>
      <c r="I211" s="114">
        <v>175000000</v>
      </c>
      <c r="J211" s="114">
        <v>70000000</v>
      </c>
      <c r="K211" s="154">
        <f t="shared" si="13"/>
        <v>822503970.70674074</v>
      </c>
      <c r="L211" s="117">
        <v>1.7999999999999999E-2</v>
      </c>
      <c r="M211" s="39">
        <v>0</v>
      </c>
      <c r="N211" s="132">
        <f t="shared" si="16"/>
        <v>1003254909.1708944</v>
      </c>
      <c r="O211" s="25">
        <v>1.7999999999999999E-2</v>
      </c>
      <c r="P211" s="39">
        <f t="shared" si="14"/>
        <v>1003254909.1708944</v>
      </c>
      <c r="Q211" s="168">
        <f t="shared" si="15"/>
        <v>1825758879.877635</v>
      </c>
      <c r="R211" s="116">
        <f t="shared" si="17"/>
        <v>175000000</v>
      </c>
      <c r="S211" s="116">
        <f t="shared" si="18"/>
        <v>1895758879.877635</v>
      </c>
    </row>
    <row r="212" spans="1:19" s="48" customFormat="1" x14ac:dyDescent="0.3">
      <c r="A212" s="49"/>
      <c r="B212" s="244"/>
      <c r="C212" s="50">
        <v>5</v>
      </c>
      <c r="D212" s="169">
        <v>1000000</v>
      </c>
      <c r="E212" s="162">
        <v>0</v>
      </c>
      <c r="F212" s="114">
        <v>0</v>
      </c>
      <c r="G212" s="148">
        <v>0</v>
      </c>
      <c r="H212" s="114">
        <v>0</v>
      </c>
      <c r="I212" s="114">
        <v>175000000</v>
      </c>
      <c r="J212" s="114">
        <v>70000000</v>
      </c>
      <c r="K212" s="154">
        <f t="shared" si="13"/>
        <v>837309042.17946208</v>
      </c>
      <c r="L212" s="117">
        <v>1.7999999999999999E-2</v>
      </c>
      <c r="M212" s="39">
        <v>0</v>
      </c>
      <c r="N212" s="132">
        <f t="shared" si="16"/>
        <v>1022331497.5359704</v>
      </c>
      <c r="O212" s="25">
        <v>1.7999999999999999E-2</v>
      </c>
      <c r="P212" s="39">
        <f t="shared" si="14"/>
        <v>1022331497.5359704</v>
      </c>
      <c r="Q212" s="168">
        <f t="shared" si="15"/>
        <v>1859640539.7154326</v>
      </c>
      <c r="R212" s="116">
        <f t="shared" si="17"/>
        <v>175000000</v>
      </c>
      <c r="S212" s="116">
        <f t="shared" si="18"/>
        <v>1929640539.7154326</v>
      </c>
    </row>
    <row r="213" spans="1:19" s="48" customFormat="1" x14ac:dyDescent="0.3">
      <c r="A213" s="49"/>
      <c r="B213" s="244"/>
      <c r="C213" s="50">
        <v>6</v>
      </c>
      <c r="D213" s="169">
        <v>1000000</v>
      </c>
      <c r="E213" s="162">
        <v>0</v>
      </c>
      <c r="F213" s="114">
        <v>0</v>
      </c>
      <c r="G213" s="148">
        <v>0</v>
      </c>
      <c r="H213" s="114">
        <v>0</v>
      </c>
      <c r="I213" s="114">
        <v>175000000</v>
      </c>
      <c r="J213" s="114">
        <v>70000000</v>
      </c>
      <c r="K213" s="154">
        <f t="shared" si="13"/>
        <v>852380604.93869233</v>
      </c>
      <c r="L213" s="117">
        <v>1.7999999999999999E-2</v>
      </c>
      <c r="M213" s="39">
        <v>0</v>
      </c>
      <c r="N213" s="132">
        <f t="shared" si="16"/>
        <v>1041751464.4916179</v>
      </c>
      <c r="O213" s="25">
        <v>1.7999999999999999E-2</v>
      </c>
      <c r="P213" s="39">
        <f t="shared" si="14"/>
        <v>1041751464.4916179</v>
      </c>
      <c r="Q213" s="168">
        <f t="shared" si="15"/>
        <v>1894132069.4303102</v>
      </c>
      <c r="R213" s="116">
        <f t="shared" si="17"/>
        <v>175000000</v>
      </c>
      <c r="S213" s="116">
        <f t="shared" si="18"/>
        <v>1964132069.4303102</v>
      </c>
    </row>
    <row r="214" spans="1:19" s="48" customFormat="1" x14ac:dyDescent="0.3">
      <c r="A214" s="49"/>
      <c r="B214" s="244"/>
      <c r="C214" s="50">
        <v>7</v>
      </c>
      <c r="D214" s="169">
        <v>1000000</v>
      </c>
      <c r="E214" s="162">
        <v>0</v>
      </c>
      <c r="F214" s="114">
        <v>0</v>
      </c>
      <c r="G214" s="148">
        <v>0</v>
      </c>
      <c r="H214" s="114">
        <v>0</v>
      </c>
      <c r="I214" s="114">
        <v>175000000</v>
      </c>
      <c r="J214" s="114">
        <v>70000000</v>
      </c>
      <c r="K214" s="154">
        <f t="shared" ref="K214:K255" si="19" xml:space="preserve"> (K213 + G214 + F214) + ((K213 + G214 + F214) * L214 )</f>
        <v>867723455.8275888</v>
      </c>
      <c r="L214" s="117">
        <v>1.7999999999999999E-2</v>
      </c>
      <c r="M214" s="39">
        <v>0</v>
      </c>
      <c r="N214" s="132">
        <f t="shared" si="16"/>
        <v>1061520990.8524671</v>
      </c>
      <c r="O214" s="25">
        <v>1.7999999999999999E-2</v>
      </c>
      <c r="P214" s="39">
        <f t="shared" ref="P214:P255" si="20" xml:space="preserve"> M214 + N214</f>
        <v>1061520990.8524671</v>
      </c>
      <c r="Q214" s="168">
        <f t="shared" ref="Q214:Q255" si="21" xml:space="preserve"> K214 + P214</f>
        <v>1929244446.6800559</v>
      </c>
      <c r="R214" s="116">
        <f t="shared" si="17"/>
        <v>175000000</v>
      </c>
      <c r="S214" s="116">
        <f t="shared" si="18"/>
        <v>1999244446.6800559</v>
      </c>
    </row>
    <row r="215" spans="1:19" s="48" customFormat="1" x14ac:dyDescent="0.3">
      <c r="A215" s="49"/>
      <c r="B215" s="244"/>
      <c r="C215" s="50">
        <v>8</v>
      </c>
      <c r="D215" s="169">
        <v>1000000</v>
      </c>
      <c r="E215" s="162">
        <v>0</v>
      </c>
      <c r="F215" s="114">
        <v>0</v>
      </c>
      <c r="G215" s="148">
        <v>0</v>
      </c>
      <c r="H215" s="114">
        <v>0</v>
      </c>
      <c r="I215" s="114">
        <v>175000000</v>
      </c>
      <c r="J215" s="114">
        <v>70000000</v>
      </c>
      <c r="K215" s="154">
        <f t="shared" si="19"/>
        <v>883342478.03248537</v>
      </c>
      <c r="L215" s="117">
        <v>1.7999999999999999E-2</v>
      </c>
      <c r="M215" s="39">
        <v>0</v>
      </c>
      <c r="N215" s="132">
        <f t="shared" si="16"/>
        <v>1081646368.6878114</v>
      </c>
      <c r="O215" s="25">
        <v>1.7999999999999999E-2</v>
      </c>
      <c r="P215" s="39">
        <f t="shared" si="20"/>
        <v>1081646368.6878114</v>
      </c>
      <c r="Q215" s="168">
        <f t="shared" si="21"/>
        <v>1964988846.7202969</v>
      </c>
      <c r="R215" s="116">
        <f t="shared" si="17"/>
        <v>175000000</v>
      </c>
      <c r="S215" s="116">
        <f t="shared" si="18"/>
        <v>2034988846.7202969</v>
      </c>
    </row>
    <row r="216" spans="1:19" s="48" customFormat="1" x14ac:dyDescent="0.3">
      <c r="A216" s="49"/>
      <c r="B216" s="244"/>
      <c r="C216" s="50">
        <v>9</v>
      </c>
      <c r="D216" s="169">
        <v>1000000</v>
      </c>
      <c r="E216" s="162">
        <v>0</v>
      </c>
      <c r="F216" s="114">
        <v>0</v>
      </c>
      <c r="G216" s="148">
        <v>0</v>
      </c>
      <c r="H216" s="114">
        <v>0</v>
      </c>
      <c r="I216" s="114">
        <v>175000000</v>
      </c>
      <c r="J216" s="114">
        <v>70000000</v>
      </c>
      <c r="K216" s="154">
        <f t="shared" si="19"/>
        <v>899242642.63707006</v>
      </c>
      <c r="L216" s="117">
        <v>1.7999999999999999E-2</v>
      </c>
      <c r="M216" s="39">
        <v>0</v>
      </c>
      <c r="N216" s="132">
        <f t="shared" ref="N216:N255" si="22" xml:space="preserve"> (N215 + D216 - E216 - M216) + ((N215 + D216 - E216 - M216) * O216)</f>
        <v>1102134003.324192</v>
      </c>
      <c r="O216" s="25">
        <v>1.7999999999999999E-2</v>
      </c>
      <c r="P216" s="39">
        <f t="shared" si="20"/>
        <v>1102134003.324192</v>
      </c>
      <c r="Q216" s="168">
        <f t="shared" si="21"/>
        <v>2001376645.9612622</v>
      </c>
      <c r="R216" s="116">
        <f t="shared" si="17"/>
        <v>175000000</v>
      </c>
      <c r="S216" s="116">
        <f t="shared" si="18"/>
        <v>2071376645.9612622</v>
      </c>
    </row>
    <row r="217" spans="1:19" s="48" customFormat="1" x14ac:dyDescent="0.3">
      <c r="A217" s="49"/>
      <c r="B217" s="244"/>
      <c r="C217" s="50">
        <v>10</v>
      </c>
      <c r="D217" s="169">
        <v>1000000</v>
      </c>
      <c r="E217" s="162">
        <v>0</v>
      </c>
      <c r="F217" s="114">
        <v>0</v>
      </c>
      <c r="G217" s="148">
        <v>0</v>
      </c>
      <c r="H217" s="114">
        <v>0</v>
      </c>
      <c r="I217" s="114">
        <v>175000000</v>
      </c>
      <c r="J217" s="114">
        <v>70000000</v>
      </c>
      <c r="K217" s="154">
        <f t="shared" si="19"/>
        <v>915429010.20453727</v>
      </c>
      <c r="L217" s="117">
        <v>1.7999999999999999E-2</v>
      </c>
      <c r="M217" s="39">
        <v>0</v>
      </c>
      <c r="N217" s="132">
        <f t="shared" si="22"/>
        <v>1122990415.3840275</v>
      </c>
      <c r="O217" s="25">
        <v>1.7999999999999999E-2</v>
      </c>
      <c r="P217" s="39">
        <f t="shared" si="20"/>
        <v>1122990415.3840275</v>
      </c>
      <c r="Q217" s="168">
        <f t="shared" si="21"/>
        <v>2038419425.5885649</v>
      </c>
      <c r="R217" s="116">
        <f t="shared" si="17"/>
        <v>175000000</v>
      </c>
      <c r="S217" s="116">
        <f t="shared" si="18"/>
        <v>2108419425.5885649</v>
      </c>
    </row>
    <row r="218" spans="1:19" s="48" customFormat="1" ht="17.25" thickBot="1" x14ac:dyDescent="0.35">
      <c r="A218" s="51"/>
      <c r="B218" s="244"/>
      <c r="C218" s="52">
        <v>11</v>
      </c>
      <c r="D218" s="169">
        <v>1000000</v>
      </c>
      <c r="E218" s="162">
        <v>0</v>
      </c>
      <c r="F218" s="114">
        <v>0</v>
      </c>
      <c r="G218" s="148">
        <v>0</v>
      </c>
      <c r="H218" s="114">
        <v>0</v>
      </c>
      <c r="I218" s="114">
        <v>175000000</v>
      </c>
      <c r="J218" s="114">
        <v>70000000</v>
      </c>
      <c r="K218" s="154">
        <f t="shared" si="19"/>
        <v>931906732.388219</v>
      </c>
      <c r="L218" s="117">
        <v>1.7999999999999999E-2</v>
      </c>
      <c r="M218" s="39">
        <v>0</v>
      </c>
      <c r="N218" s="132">
        <f t="shared" si="22"/>
        <v>1144222242.86094</v>
      </c>
      <c r="O218" s="94">
        <v>1.7999999999999999E-2</v>
      </c>
      <c r="P218" s="39">
        <f t="shared" si="20"/>
        <v>1144222242.86094</v>
      </c>
      <c r="Q218" s="168">
        <f t="shared" si="21"/>
        <v>2076128975.2491589</v>
      </c>
      <c r="R218" s="116">
        <f t="shared" si="17"/>
        <v>175000000</v>
      </c>
      <c r="S218" s="116">
        <f t="shared" si="18"/>
        <v>2146128975.2491589</v>
      </c>
    </row>
    <row r="219" spans="1:19" s="48" customFormat="1" ht="17.25" thickBot="1" x14ac:dyDescent="0.35">
      <c r="A219" s="53"/>
      <c r="B219" s="244"/>
      <c r="C219" s="54">
        <v>12</v>
      </c>
      <c r="D219" s="169">
        <v>1000000</v>
      </c>
      <c r="E219" s="162">
        <v>0</v>
      </c>
      <c r="F219" s="114">
        <v>0</v>
      </c>
      <c r="G219" s="148">
        <v>0</v>
      </c>
      <c r="H219" s="114">
        <v>0</v>
      </c>
      <c r="I219" s="114">
        <v>175000000</v>
      </c>
      <c r="J219" s="114">
        <v>70000000</v>
      </c>
      <c r="K219" s="154">
        <f t="shared" si="19"/>
        <v>948681053.57120693</v>
      </c>
      <c r="L219" s="117">
        <v>1.7999999999999999E-2</v>
      </c>
      <c r="M219" s="39">
        <v>0</v>
      </c>
      <c r="N219" s="132">
        <f t="shared" si="22"/>
        <v>1165836243.2324369</v>
      </c>
      <c r="O219" s="95">
        <v>1.7999999999999999E-2</v>
      </c>
      <c r="P219" s="39">
        <f t="shared" si="20"/>
        <v>1165836243.2324369</v>
      </c>
      <c r="Q219" s="168">
        <f t="shared" si="21"/>
        <v>2114517296.8036437</v>
      </c>
      <c r="R219" s="116">
        <f t="shared" ref="R219:R255" si="23" xml:space="preserve"> H219 + I219</f>
        <v>175000000</v>
      </c>
      <c r="S219" s="116">
        <f t="shared" ref="S219:S255" si="24" xml:space="preserve"> J219 + Q219</f>
        <v>2184517296.8036437</v>
      </c>
    </row>
    <row r="220" spans="1:19" s="48" customFormat="1" x14ac:dyDescent="0.3">
      <c r="A220" s="46">
        <v>19</v>
      </c>
      <c r="B220" s="244">
        <v>2040</v>
      </c>
      <c r="C220" s="47">
        <v>1</v>
      </c>
      <c r="D220" s="169">
        <v>1000000</v>
      </c>
      <c r="E220" s="162">
        <v>0</v>
      </c>
      <c r="F220" s="114">
        <v>0</v>
      </c>
      <c r="G220" s="148">
        <v>0</v>
      </c>
      <c r="H220" s="114">
        <v>0</v>
      </c>
      <c r="I220" s="114">
        <v>175000000</v>
      </c>
      <c r="J220" s="114">
        <v>70000000</v>
      </c>
      <c r="K220" s="154">
        <f t="shared" si="19"/>
        <v>965757312.53548861</v>
      </c>
      <c r="L220" s="117">
        <v>1.7999999999999999E-2</v>
      </c>
      <c r="M220" s="39">
        <v>0</v>
      </c>
      <c r="N220" s="132">
        <f t="shared" si="22"/>
        <v>1171503588.2053666</v>
      </c>
      <c r="O220" s="93">
        <v>4.0000000000000001E-3</v>
      </c>
      <c r="P220" s="39">
        <f t="shared" si="20"/>
        <v>1171503588.2053666</v>
      </c>
      <c r="Q220" s="168">
        <f t="shared" si="21"/>
        <v>2137260900.7408552</v>
      </c>
      <c r="R220" s="116">
        <f t="shared" si="23"/>
        <v>175000000</v>
      </c>
      <c r="S220" s="116">
        <f t="shared" si="24"/>
        <v>2207260900.7408552</v>
      </c>
    </row>
    <row r="221" spans="1:19" s="48" customFormat="1" x14ac:dyDescent="0.3">
      <c r="A221" s="49"/>
      <c r="B221" s="244"/>
      <c r="C221" s="50">
        <v>2</v>
      </c>
      <c r="D221" s="169">
        <v>1000000</v>
      </c>
      <c r="E221" s="162">
        <v>0</v>
      </c>
      <c r="F221" s="114">
        <v>0</v>
      </c>
      <c r="G221" s="148">
        <v>0</v>
      </c>
      <c r="H221" s="114">
        <v>0</v>
      </c>
      <c r="I221" s="114">
        <v>175000000</v>
      </c>
      <c r="J221" s="114">
        <v>70000000</v>
      </c>
      <c r="K221" s="154">
        <f t="shared" si="19"/>
        <v>983140944.16112745</v>
      </c>
      <c r="L221" s="117">
        <v>1.7999999999999999E-2</v>
      </c>
      <c r="M221" s="39">
        <v>0</v>
      </c>
      <c r="N221" s="132">
        <f t="shared" si="22"/>
        <v>1193608652.7930632</v>
      </c>
      <c r="O221" s="25">
        <v>1.7999999999999999E-2</v>
      </c>
      <c r="P221" s="39">
        <f t="shared" si="20"/>
        <v>1193608652.7930632</v>
      </c>
      <c r="Q221" s="168">
        <f t="shared" si="21"/>
        <v>2176749596.9541907</v>
      </c>
      <c r="R221" s="116">
        <f t="shared" si="23"/>
        <v>175000000</v>
      </c>
      <c r="S221" s="116">
        <f t="shared" si="24"/>
        <v>2246749596.9541907</v>
      </c>
    </row>
    <row r="222" spans="1:19" s="48" customFormat="1" x14ac:dyDescent="0.3">
      <c r="A222" s="49"/>
      <c r="B222" s="244"/>
      <c r="C222" s="50">
        <v>3</v>
      </c>
      <c r="D222" s="169">
        <v>1000000</v>
      </c>
      <c r="E222" s="162">
        <v>0</v>
      </c>
      <c r="F222" s="114">
        <v>0</v>
      </c>
      <c r="G222" s="148">
        <v>0</v>
      </c>
      <c r="H222" s="114">
        <v>0</v>
      </c>
      <c r="I222" s="114">
        <v>175000000</v>
      </c>
      <c r="J222" s="114">
        <v>70000000</v>
      </c>
      <c r="K222" s="154">
        <f t="shared" si="19"/>
        <v>1000837481.1560278</v>
      </c>
      <c r="L222" s="117">
        <v>1.7999999999999999E-2</v>
      </c>
      <c r="M222" s="39">
        <v>0</v>
      </c>
      <c r="N222" s="132">
        <f t="shared" si="22"/>
        <v>1216111608.5433383</v>
      </c>
      <c r="O222" s="25">
        <v>1.7999999999999999E-2</v>
      </c>
      <c r="P222" s="39">
        <f t="shared" si="20"/>
        <v>1216111608.5433383</v>
      </c>
      <c r="Q222" s="168">
        <f t="shared" si="21"/>
        <v>2216949089.6993661</v>
      </c>
      <c r="R222" s="116">
        <f t="shared" si="23"/>
        <v>175000000</v>
      </c>
      <c r="S222" s="116">
        <f t="shared" si="24"/>
        <v>2286949089.6993661</v>
      </c>
    </row>
    <row r="223" spans="1:19" s="48" customFormat="1" x14ac:dyDescent="0.3">
      <c r="A223" s="49"/>
      <c r="B223" s="244"/>
      <c r="C223" s="50">
        <v>4</v>
      </c>
      <c r="D223" s="169">
        <v>1000000</v>
      </c>
      <c r="E223" s="162">
        <v>0</v>
      </c>
      <c r="F223" s="114">
        <v>0</v>
      </c>
      <c r="G223" s="148">
        <v>0</v>
      </c>
      <c r="H223" s="114">
        <v>0</v>
      </c>
      <c r="I223" s="114">
        <v>175000000</v>
      </c>
      <c r="J223" s="114">
        <v>70000000</v>
      </c>
      <c r="K223" s="154">
        <f t="shared" si="19"/>
        <v>1018852555.8168362</v>
      </c>
      <c r="L223" s="117">
        <v>1.7999999999999999E-2</v>
      </c>
      <c r="M223" s="39">
        <v>0</v>
      </c>
      <c r="N223" s="132">
        <f t="shared" si="22"/>
        <v>1239019617.4971185</v>
      </c>
      <c r="O223" s="25">
        <v>1.7999999999999999E-2</v>
      </c>
      <c r="P223" s="39">
        <f t="shared" si="20"/>
        <v>1239019617.4971185</v>
      </c>
      <c r="Q223" s="168">
        <f t="shared" si="21"/>
        <v>2257872173.3139548</v>
      </c>
      <c r="R223" s="116">
        <f t="shared" si="23"/>
        <v>175000000</v>
      </c>
      <c r="S223" s="116">
        <f t="shared" si="24"/>
        <v>2327872173.3139548</v>
      </c>
    </row>
    <row r="224" spans="1:19" s="48" customFormat="1" x14ac:dyDescent="0.3">
      <c r="A224" s="49"/>
      <c r="B224" s="244"/>
      <c r="C224" s="50">
        <v>5</v>
      </c>
      <c r="D224" s="169">
        <v>1000000</v>
      </c>
      <c r="E224" s="162">
        <v>0</v>
      </c>
      <c r="F224" s="114">
        <v>0</v>
      </c>
      <c r="G224" s="148">
        <v>0</v>
      </c>
      <c r="H224" s="114">
        <v>0</v>
      </c>
      <c r="I224" s="114">
        <v>175000000</v>
      </c>
      <c r="J224" s="114">
        <v>70000000</v>
      </c>
      <c r="K224" s="154">
        <f t="shared" si="19"/>
        <v>1037191901.8215393</v>
      </c>
      <c r="L224" s="117">
        <v>1.7999999999999999E-2</v>
      </c>
      <c r="M224" s="39">
        <v>0</v>
      </c>
      <c r="N224" s="132">
        <f t="shared" si="22"/>
        <v>1262339970.6120665</v>
      </c>
      <c r="O224" s="25">
        <v>1.7999999999999999E-2</v>
      </c>
      <c r="P224" s="39">
        <f t="shared" si="20"/>
        <v>1262339970.6120665</v>
      </c>
      <c r="Q224" s="168">
        <f t="shared" si="21"/>
        <v>2299531872.4336057</v>
      </c>
      <c r="R224" s="116">
        <f t="shared" si="23"/>
        <v>175000000</v>
      </c>
      <c r="S224" s="116">
        <f t="shared" si="24"/>
        <v>2369531872.4336057</v>
      </c>
    </row>
    <row r="225" spans="1:19" s="48" customFormat="1" x14ac:dyDescent="0.3">
      <c r="A225" s="49"/>
      <c r="B225" s="244"/>
      <c r="C225" s="50">
        <v>6</v>
      </c>
      <c r="D225" s="169">
        <v>1000000</v>
      </c>
      <c r="E225" s="162">
        <v>0</v>
      </c>
      <c r="F225" s="114">
        <v>0</v>
      </c>
      <c r="G225" s="148">
        <v>0</v>
      </c>
      <c r="H225" s="114">
        <v>0</v>
      </c>
      <c r="I225" s="114">
        <v>175000000</v>
      </c>
      <c r="J225" s="114">
        <v>70000000</v>
      </c>
      <c r="K225" s="154">
        <f t="shared" si="19"/>
        <v>1055861356.054327</v>
      </c>
      <c r="L225" s="117">
        <v>1.7999999999999999E-2</v>
      </c>
      <c r="M225" s="39">
        <v>0</v>
      </c>
      <c r="N225" s="132">
        <f t="shared" si="22"/>
        <v>1286080090.0830836</v>
      </c>
      <c r="O225" s="25">
        <v>1.7999999999999999E-2</v>
      </c>
      <c r="P225" s="39">
        <f t="shared" si="20"/>
        <v>1286080090.0830836</v>
      </c>
      <c r="Q225" s="168">
        <f t="shared" si="21"/>
        <v>2341941446.1374106</v>
      </c>
      <c r="R225" s="116">
        <f t="shared" si="23"/>
        <v>175000000</v>
      </c>
      <c r="S225" s="116">
        <f t="shared" si="24"/>
        <v>2411941446.1374106</v>
      </c>
    </row>
    <row r="226" spans="1:19" s="48" customFormat="1" x14ac:dyDescent="0.3">
      <c r="A226" s="49"/>
      <c r="B226" s="244"/>
      <c r="C226" s="50">
        <v>7</v>
      </c>
      <c r="D226" s="169">
        <v>1000000</v>
      </c>
      <c r="E226" s="162">
        <v>0</v>
      </c>
      <c r="F226" s="114">
        <v>0</v>
      </c>
      <c r="G226" s="148">
        <v>0</v>
      </c>
      <c r="H226" s="114">
        <v>0</v>
      </c>
      <c r="I226" s="114">
        <v>175000000</v>
      </c>
      <c r="J226" s="114">
        <v>70000000</v>
      </c>
      <c r="K226" s="154">
        <f t="shared" si="19"/>
        <v>1074866860.463305</v>
      </c>
      <c r="L226" s="117">
        <v>1.7999999999999999E-2</v>
      </c>
      <c r="M226" s="39">
        <v>0</v>
      </c>
      <c r="N226" s="132">
        <f t="shared" si="22"/>
        <v>1310247531.7045791</v>
      </c>
      <c r="O226" s="25">
        <v>1.7999999999999999E-2</v>
      </c>
      <c r="P226" s="39">
        <f t="shared" si="20"/>
        <v>1310247531.7045791</v>
      </c>
      <c r="Q226" s="168">
        <f t="shared" si="21"/>
        <v>2385114392.1678839</v>
      </c>
      <c r="R226" s="116">
        <f t="shared" si="23"/>
        <v>175000000</v>
      </c>
      <c r="S226" s="116">
        <f t="shared" si="24"/>
        <v>2455114392.1678839</v>
      </c>
    </row>
    <row r="227" spans="1:19" s="48" customFormat="1" x14ac:dyDescent="0.3">
      <c r="A227" s="49"/>
      <c r="B227" s="244"/>
      <c r="C227" s="50">
        <v>8</v>
      </c>
      <c r="D227" s="169">
        <v>1000000</v>
      </c>
      <c r="E227" s="162">
        <v>0</v>
      </c>
      <c r="F227" s="114">
        <v>0</v>
      </c>
      <c r="G227" s="148">
        <v>0</v>
      </c>
      <c r="H227" s="114">
        <v>0</v>
      </c>
      <c r="I227" s="114">
        <v>175000000</v>
      </c>
      <c r="J227" s="114">
        <v>70000000</v>
      </c>
      <c r="K227" s="154">
        <f t="shared" si="19"/>
        <v>1094214463.9516444</v>
      </c>
      <c r="L227" s="117">
        <v>1.7999999999999999E-2</v>
      </c>
      <c r="M227" s="39">
        <v>0</v>
      </c>
      <c r="N227" s="132">
        <f t="shared" si="22"/>
        <v>1334849987.2752616</v>
      </c>
      <c r="O227" s="25">
        <v>1.7999999999999999E-2</v>
      </c>
      <c r="P227" s="39">
        <f t="shared" si="20"/>
        <v>1334849987.2752616</v>
      </c>
      <c r="Q227" s="168">
        <f t="shared" si="21"/>
        <v>2429064451.2269058</v>
      </c>
      <c r="R227" s="116">
        <f t="shared" si="23"/>
        <v>175000000</v>
      </c>
      <c r="S227" s="116">
        <f t="shared" si="24"/>
        <v>2499064451.2269058</v>
      </c>
    </row>
    <row r="228" spans="1:19" s="48" customFormat="1" x14ac:dyDescent="0.3">
      <c r="A228" s="49"/>
      <c r="B228" s="244"/>
      <c r="C228" s="50">
        <v>9</v>
      </c>
      <c r="D228" s="169">
        <v>1000000</v>
      </c>
      <c r="E228" s="162">
        <v>0</v>
      </c>
      <c r="F228" s="114">
        <v>0</v>
      </c>
      <c r="G228" s="148">
        <v>0</v>
      </c>
      <c r="H228" s="114">
        <v>0</v>
      </c>
      <c r="I228" s="114">
        <v>175000000</v>
      </c>
      <c r="J228" s="114">
        <v>70000000</v>
      </c>
      <c r="K228" s="154">
        <f t="shared" si="19"/>
        <v>1113910324.302774</v>
      </c>
      <c r="L228" s="117">
        <v>1.7999999999999999E-2</v>
      </c>
      <c r="M228" s="39">
        <v>0</v>
      </c>
      <c r="N228" s="132">
        <f t="shared" si="22"/>
        <v>1359895287.0462162</v>
      </c>
      <c r="O228" s="25">
        <v>1.7999999999999999E-2</v>
      </c>
      <c r="P228" s="39">
        <f t="shared" si="20"/>
        <v>1359895287.0462162</v>
      </c>
      <c r="Q228" s="168">
        <f t="shared" si="21"/>
        <v>2473805611.3489904</v>
      </c>
      <c r="R228" s="116">
        <f t="shared" si="23"/>
        <v>175000000</v>
      </c>
      <c r="S228" s="116">
        <f t="shared" si="24"/>
        <v>2543805611.3489904</v>
      </c>
    </row>
    <row r="229" spans="1:19" s="48" customFormat="1" x14ac:dyDescent="0.3">
      <c r="A229" s="49"/>
      <c r="B229" s="244"/>
      <c r="C229" s="50">
        <v>10</v>
      </c>
      <c r="D229" s="169">
        <v>1000000</v>
      </c>
      <c r="E229" s="162">
        <v>0</v>
      </c>
      <c r="F229" s="114">
        <v>0</v>
      </c>
      <c r="G229" s="148">
        <v>0</v>
      </c>
      <c r="H229" s="114">
        <v>0</v>
      </c>
      <c r="I229" s="114">
        <v>175000000</v>
      </c>
      <c r="J229" s="114">
        <v>70000000</v>
      </c>
      <c r="K229" s="154">
        <f t="shared" si="19"/>
        <v>1133960710.140224</v>
      </c>
      <c r="L229" s="117">
        <v>1.7999999999999999E-2</v>
      </c>
      <c r="M229" s="39">
        <v>0</v>
      </c>
      <c r="N229" s="132">
        <f t="shared" si="22"/>
        <v>1385391402.2130482</v>
      </c>
      <c r="O229" s="25">
        <v>1.7999999999999999E-2</v>
      </c>
      <c r="P229" s="39">
        <f t="shared" si="20"/>
        <v>1385391402.2130482</v>
      </c>
      <c r="Q229" s="168">
        <f t="shared" si="21"/>
        <v>2519352112.3532724</v>
      </c>
      <c r="R229" s="116">
        <f t="shared" si="23"/>
        <v>175000000</v>
      </c>
      <c r="S229" s="116">
        <f t="shared" si="24"/>
        <v>2589352112.3532724</v>
      </c>
    </row>
    <row r="230" spans="1:19" s="48" customFormat="1" ht="17.25" thickBot="1" x14ac:dyDescent="0.35">
      <c r="A230" s="51"/>
      <c r="B230" s="244"/>
      <c r="C230" s="52">
        <v>11</v>
      </c>
      <c r="D230" s="169">
        <v>1000000</v>
      </c>
      <c r="E230" s="162">
        <v>0</v>
      </c>
      <c r="F230" s="114">
        <v>0</v>
      </c>
      <c r="G230" s="148">
        <v>0</v>
      </c>
      <c r="H230" s="114">
        <v>0</v>
      </c>
      <c r="I230" s="114">
        <v>175000000</v>
      </c>
      <c r="J230" s="114">
        <v>70000000</v>
      </c>
      <c r="K230" s="154">
        <f t="shared" si="19"/>
        <v>1154372002.9227481</v>
      </c>
      <c r="L230" s="117">
        <v>1.7999999999999999E-2</v>
      </c>
      <c r="M230" s="39">
        <v>0</v>
      </c>
      <c r="N230" s="132">
        <f t="shared" si="22"/>
        <v>1411346447.452883</v>
      </c>
      <c r="O230" s="94">
        <v>1.7999999999999999E-2</v>
      </c>
      <c r="P230" s="39">
        <f t="shared" si="20"/>
        <v>1411346447.452883</v>
      </c>
      <c r="Q230" s="168">
        <f t="shared" si="21"/>
        <v>2565718450.3756313</v>
      </c>
      <c r="R230" s="116">
        <f t="shared" si="23"/>
        <v>175000000</v>
      </c>
      <c r="S230" s="116">
        <f t="shared" si="24"/>
        <v>2635718450.3756313</v>
      </c>
    </row>
    <row r="231" spans="1:19" s="48" customFormat="1" ht="17.25" thickBot="1" x14ac:dyDescent="0.35">
      <c r="A231" s="53"/>
      <c r="B231" s="244"/>
      <c r="C231" s="54">
        <v>12</v>
      </c>
      <c r="D231" s="169">
        <v>1000000</v>
      </c>
      <c r="E231" s="162">
        <v>0</v>
      </c>
      <c r="F231" s="114">
        <v>0</v>
      </c>
      <c r="G231" s="148">
        <v>0</v>
      </c>
      <c r="H231" s="114">
        <v>0</v>
      </c>
      <c r="I231" s="114">
        <v>175000000</v>
      </c>
      <c r="J231" s="114">
        <v>70000000</v>
      </c>
      <c r="K231" s="154">
        <f t="shared" si="19"/>
        <v>1175150698.9753575</v>
      </c>
      <c r="L231" s="117">
        <v>1.7999999999999999E-2</v>
      </c>
      <c r="M231" s="39">
        <v>0</v>
      </c>
      <c r="N231" s="132">
        <f t="shared" si="22"/>
        <v>1437768683.5070348</v>
      </c>
      <c r="O231" s="95">
        <v>1.7999999999999999E-2</v>
      </c>
      <c r="P231" s="39">
        <f t="shared" si="20"/>
        <v>1437768683.5070348</v>
      </c>
      <c r="Q231" s="168">
        <f t="shared" si="21"/>
        <v>2612919382.4823923</v>
      </c>
      <c r="R231" s="116">
        <f t="shared" si="23"/>
        <v>175000000</v>
      </c>
      <c r="S231" s="116">
        <f t="shared" si="24"/>
        <v>2682919382.4823923</v>
      </c>
    </row>
    <row r="232" spans="1:19" s="48" customFormat="1" x14ac:dyDescent="0.3">
      <c r="A232" s="46">
        <v>20</v>
      </c>
      <c r="B232" s="244">
        <v>2041</v>
      </c>
      <c r="C232" s="47">
        <v>1</v>
      </c>
      <c r="D232" s="169">
        <v>1000000</v>
      </c>
      <c r="E232" s="162">
        <v>0</v>
      </c>
      <c r="F232" s="114">
        <v>0</v>
      </c>
      <c r="G232" s="148">
        <v>0</v>
      </c>
      <c r="H232" s="114">
        <v>0</v>
      </c>
      <c r="I232" s="114">
        <v>175000000</v>
      </c>
      <c r="J232" s="114">
        <v>70000000</v>
      </c>
      <c r="K232" s="154">
        <f t="shared" si="19"/>
        <v>1196303411.5569139</v>
      </c>
      <c r="L232" s="117">
        <v>1.7999999999999999E-2</v>
      </c>
      <c r="M232" s="39">
        <v>0</v>
      </c>
      <c r="N232" s="132">
        <f t="shared" si="22"/>
        <v>1444523758.2410629</v>
      </c>
      <c r="O232" s="93">
        <v>4.0000000000000001E-3</v>
      </c>
      <c r="P232" s="39">
        <f t="shared" si="20"/>
        <v>1444523758.2410629</v>
      </c>
      <c r="Q232" s="168">
        <f t="shared" si="21"/>
        <v>2640827169.7979765</v>
      </c>
      <c r="R232" s="116">
        <f t="shared" si="23"/>
        <v>175000000</v>
      </c>
      <c r="S232" s="116">
        <f t="shared" si="24"/>
        <v>2710827169.7979765</v>
      </c>
    </row>
    <row r="233" spans="1:19" s="48" customFormat="1" x14ac:dyDescent="0.3">
      <c r="A233" s="49"/>
      <c r="B233" s="244"/>
      <c r="C233" s="50">
        <v>2</v>
      </c>
      <c r="D233" s="169">
        <v>1000000</v>
      </c>
      <c r="E233" s="162">
        <v>0</v>
      </c>
      <c r="F233" s="114">
        <v>0</v>
      </c>
      <c r="G233" s="148">
        <v>0</v>
      </c>
      <c r="H233" s="114">
        <v>0</v>
      </c>
      <c r="I233" s="114">
        <v>175000000</v>
      </c>
      <c r="J233" s="114">
        <v>70000000</v>
      </c>
      <c r="K233" s="154">
        <f t="shared" si="19"/>
        <v>1217836872.9649384</v>
      </c>
      <c r="L233" s="117">
        <v>1.7999999999999999E-2</v>
      </c>
      <c r="M233" s="39">
        <v>0</v>
      </c>
      <c r="N233" s="132">
        <f t="shared" si="22"/>
        <v>1471543185.8894019</v>
      </c>
      <c r="O233" s="25">
        <v>1.7999999999999999E-2</v>
      </c>
      <c r="P233" s="39">
        <f t="shared" si="20"/>
        <v>1471543185.8894019</v>
      </c>
      <c r="Q233" s="168">
        <f t="shared" si="21"/>
        <v>2689380058.8543406</v>
      </c>
      <c r="R233" s="116">
        <f t="shared" si="23"/>
        <v>175000000</v>
      </c>
      <c r="S233" s="116">
        <f t="shared" si="24"/>
        <v>2759380058.8543406</v>
      </c>
    </row>
    <row r="234" spans="1:19" s="48" customFormat="1" x14ac:dyDescent="0.3">
      <c r="A234" s="49"/>
      <c r="B234" s="244"/>
      <c r="C234" s="50">
        <v>3</v>
      </c>
      <c r="D234" s="169">
        <v>1000000</v>
      </c>
      <c r="E234" s="162">
        <v>0</v>
      </c>
      <c r="F234" s="114">
        <v>0</v>
      </c>
      <c r="G234" s="148">
        <v>0</v>
      </c>
      <c r="H234" s="114">
        <v>0</v>
      </c>
      <c r="I234" s="114">
        <v>175000000</v>
      </c>
      <c r="J234" s="114">
        <v>70000000</v>
      </c>
      <c r="K234" s="154">
        <f t="shared" si="19"/>
        <v>1239757936.6783073</v>
      </c>
      <c r="L234" s="117">
        <v>1.7999999999999999E-2</v>
      </c>
      <c r="M234" s="39">
        <v>0</v>
      </c>
      <c r="N234" s="132">
        <f t="shared" si="22"/>
        <v>1499048963.2354112</v>
      </c>
      <c r="O234" s="25">
        <v>1.7999999999999999E-2</v>
      </c>
      <c r="P234" s="39">
        <f t="shared" si="20"/>
        <v>1499048963.2354112</v>
      </c>
      <c r="Q234" s="168">
        <f t="shared" si="21"/>
        <v>2738806899.9137182</v>
      </c>
      <c r="R234" s="116">
        <f t="shared" si="23"/>
        <v>175000000</v>
      </c>
      <c r="S234" s="116">
        <f t="shared" si="24"/>
        <v>2808806899.9137182</v>
      </c>
    </row>
    <row r="235" spans="1:19" s="48" customFormat="1" x14ac:dyDescent="0.3">
      <c r="A235" s="49"/>
      <c r="B235" s="244"/>
      <c r="C235" s="50">
        <v>4</v>
      </c>
      <c r="D235" s="169">
        <v>1000000</v>
      </c>
      <c r="E235" s="162">
        <v>0</v>
      </c>
      <c r="F235" s="114">
        <v>0</v>
      </c>
      <c r="G235" s="148">
        <v>0</v>
      </c>
      <c r="H235" s="114">
        <v>0</v>
      </c>
      <c r="I235" s="114">
        <v>175000000</v>
      </c>
      <c r="J235" s="114">
        <v>70000000</v>
      </c>
      <c r="K235" s="154">
        <f t="shared" si="19"/>
        <v>1262073579.5385168</v>
      </c>
      <c r="L235" s="117">
        <v>1.7999999999999999E-2</v>
      </c>
      <c r="M235" s="39">
        <v>0</v>
      </c>
      <c r="N235" s="132">
        <f t="shared" si="22"/>
        <v>1527049844.5736485</v>
      </c>
      <c r="O235" s="25">
        <v>1.7999999999999999E-2</v>
      </c>
      <c r="P235" s="39">
        <f t="shared" si="20"/>
        <v>1527049844.5736485</v>
      </c>
      <c r="Q235" s="168">
        <f t="shared" si="21"/>
        <v>2789123424.1121655</v>
      </c>
      <c r="R235" s="116">
        <f t="shared" si="23"/>
        <v>175000000</v>
      </c>
      <c r="S235" s="116">
        <f t="shared" si="24"/>
        <v>2859123424.1121655</v>
      </c>
    </row>
    <row r="236" spans="1:19" s="48" customFormat="1" x14ac:dyDescent="0.3">
      <c r="A236" s="49"/>
      <c r="B236" s="244"/>
      <c r="C236" s="50">
        <v>5</v>
      </c>
      <c r="D236" s="169">
        <v>1000000</v>
      </c>
      <c r="E236" s="162">
        <v>0</v>
      </c>
      <c r="F236" s="114">
        <v>0</v>
      </c>
      <c r="G236" s="148">
        <v>0</v>
      </c>
      <c r="H236" s="114">
        <v>0</v>
      </c>
      <c r="I236" s="114">
        <v>175000000</v>
      </c>
      <c r="J236" s="114">
        <v>70000000</v>
      </c>
      <c r="K236" s="154">
        <f t="shared" si="19"/>
        <v>1284790903.9702101</v>
      </c>
      <c r="L236" s="117">
        <v>1.7999999999999999E-2</v>
      </c>
      <c r="M236" s="39">
        <v>0</v>
      </c>
      <c r="N236" s="132">
        <f t="shared" si="22"/>
        <v>1555554741.775974</v>
      </c>
      <c r="O236" s="25">
        <v>1.7999999999999999E-2</v>
      </c>
      <c r="P236" s="39">
        <f t="shared" si="20"/>
        <v>1555554741.775974</v>
      </c>
      <c r="Q236" s="168">
        <f t="shared" si="21"/>
        <v>2840345645.7461843</v>
      </c>
      <c r="R236" s="116">
        <f t="shared" si="23"/>
        <v>175000000</v>
      </c>
      <c r="S236" s="116">
        <f t="shared" si="24"/>
        <v>2910345645.7461843</v>
      </c>
    </row>
    <row r="237" spans="1:19" s="48" customFormat="1" x14ac:dyDescent="0.3">
      <c r="A237" s="49"/>
      <c r="B237" s="244"/>
      <c r="C237" s="50">
        <v>6</v>
      </c>
      <c r="D237" s="169">
        <v>1000000</v>
      </c>
      <c r="E237" s="162">
        <v>0</v>
      </c>
      <c r="F237" s="114">
        <v>0</v>
      </c>
      <c r="G237" s="148">
        <v>0</v>
      </c>
      <c r="H237" s="114">
        <v>0</v>
      </c>
      <c r="I237" s="114">
        <v>175000000</v>
      </c>
      <c r="J237" s="114">
        <v>70000000</v>
      </c>
      <c r="K237" s="154">
        <f t="shared" si="19"/>
        <v>1307917140.2416739</v>
      </c>
      <c r="L237" s="117">
        <v>1.7999999999999999E-2</v>
      </c>
      <c r="M237" s="39">
        <v>0</v>
      </c>
      <c r="N237" s="132">
        <f t="shared" si="22"/>
        <v>1584572727.1279416</v>
      </c>
      <c r="O237" s="25">
        <v>1.7999999999999999E-2</v>
      </c>
      <c r="P237" s="39">
        <f t="shared" si="20"/>
        <v>1584572727.1279416</v>
      </c>
      <c r="Q237" s="168">
        <f t="shared" si="21"/>
        <v>2892489867.3696156</v>
      </c>
      <c r="R237" s="116">
        <f t="shared" si="23"/>
        <v>175000000</v>
      </c>
      <c r="S237" s="116">
        <f t="shared" si="24"/>
        <v>2962489867.3696156</v>
      </c>
    </row>
    <row r="238" spans="1:19" s="48" customFormat="1" x14ac:dyDescent="0.3">
      <c r="A238" s="49"/>
      <c r="B238" s="244"/>
      <c r="C238" s="50">
        <v>7</v>
      </c>
      <c r="D238" s="169">
        <v>1000000</v>
      </c>
      <c r="E238" s="162">
        <v>0</v>
      </c>
      <c r="F238" s="114">
        <v>0</v>
      </c>
      <c r="G238" s="148">
        <v>0</v>
      </c>
      <c r="H238" s="114">
        <v>0</v>
      </c>
      <c r="I238" s="114">
        <v>175000000</v>
      </c>
      <c r="J238" s="114">
        <v>70000000</v>
      </c>
      <c r="K238" s="154">
        <f t="shared" si="19"/>
        <v>1331459648.7660241</v>
      </c>
      <c r="L238" s="117">
        <v>1.7999999999999999E-2</v>
      </c>
      <c r="M238" s="39">
        <v>0</v>
      </c>
      <c r="N238" s="132">
        <f t="shared" si="22"/>
        <v>1614113036.2162445</v>
      </c>
      <c r="O238" s="25">
        <v>1.7999999999999999E-2</v>
      </c>
      <c r="P238" s="39">
        <f t="shared" si="20"/>
        <v>1614113036.2162445</v>
      </c>
      <c r="Q238" s="168">
        <f t="shared" si="21"/>
        <v>2945572684.9822683</v>
      </c>
      <c r="R238" s="116">
        <f t="shared" si="23"/>
        <v>175000000</v>
      </c>
      <c r="S238" s="116">
        <f t="shared" si="24"/>
        <v>3015572684.9822683</v>
      </c>
    </row>
    <row r="239" spans="1:19" s="48" customFormat="1" x14ac:dyDescent="0.3">
      <c r="A239" s="49"/>
      <c r="B239" s="244"/>
      <c r="C239" s="50">
        <v>8</v>
      </c>
      <c r="D239" s="169">
        <v>1000000</v>
      </c>
      <c r="E239" s="162">
        <v>0</v>
      </c>
      <c r="F239" s="114">
        <v>0</v>
      </c>
      <c r="G239" s="148">
        <v>0</v>
      </c>
      <c r="H239" s="114">
        <v>0</v>
      </c>
      <c r="I239" s="114">
        <v>175000000</v>
      </c>
      <c r="J239" s="114">
        <v>70000000</v>
      </c>
      <c r="K239" s="154">
        <f t="shared" si="19"/>
        <v>1355425922.4438126</v>
      </c>
      <c r="L239" s="117">
        <v>1.7999999999999999E-2</v>
      </c>
      <c r="M239" s="39">
        <v>0</v>
      </c>
      <c r="N239" s="132">
        <f t="shared" si="22"/>
        <v>1644185070.8681369</v>
      </c>
      <c r="O239" s="25">
        <v>1.7999999999999999E-2</v>
      </c>
      <c r="P239" s="39">
        <f t="shared" si="20"/>
        <v>1644185070.8681369</v>
      </c>
      <c r="Q239" s="168">
        <f t="shared" si="21"/>
        <v>2999610993.3119497</v>
      </c>
      <c r="R239" s="116">
        <f t="shared" si="23"/>
        <v>175000000</v>
      </c>
      <c r="S239" s="116">
        <f t="shared" si="24"/>
        <v>3069610993.3119497</v>
      </c>
    </row>
    <row r="240" spans="1:19" s="48" customFormat="1" x14ac:dyDescent="0.3">
      <c r="A240" s="49"/>
      <c r="B240" s="244"/>
      <c r="C240" s="50">
        <v>9</v>
      </c>
      <c r="D240" s="169">
        <v>1000000</v>
      </c>
      <c r="E240" s="162">
        <v>0</v>
      </c>
      <c r="F240" s="114">
        <v>0</v>
      </c>
      <c r="G240" s="148">
        <v>0</v>
      </c>
      <c r="H240" s="114">
        <v>0</v>
      </c>
      <c r="I240" s="114">
        <v>175000000</v>
      </c>
      <c r="J240" s="114">
        <v>70000000</v>
      </c>
      <c r="K240" s="154">
        <f t="shared" si="19"/>
        <v>1379823589.0478013</v>
      </c>
      <c r="L240" s="117">
        <v>1.7999999999999999E-2</v>
      </c>
      <c r="M240" s="39">
        <v>0</v>
      </c>
      <c r="N240" s="132">
        <f t="shared" si="22"/>
        <v>1674798402.1437633</v>
      </c>
      <c r="O240" s="25">
        <v>1.7999999999999999E-2</v>
      </c>
      <c r="P240" s="39">
        <f t="shared" si="20"/>
        <v>1674798402.1437633</v>
      </c>
      <c r="Q240" s="168">
        <f t="shared" si="21"/>
        <v>3054621991.1915646</v>
      </c>
      <c r="R240" s="116">
        <f t="shared" si="23"/>
        <v>175000000</v>
      </c>
      <c r="S240" s="116">
        <f t="shared" si="24"/>
        <v>3124621991.1915646</v>
      </c>
    </row>
    <row r="241" spans="1:19" s="48" customFormat="1" x14ac:dyDescent="0.3">
      <c r="A241" s="49"/>
      <c r="B241" s="244"/>
      <c r="C241" s="50">
        <v>10</v>
      </c>
      <c r="D241" s="169">
        <v>1000000</v>
      </c>
      <c r="E241" s="162">
        <v>0</v>
      </c>
      <c r="F241" s="114">
        <v>0</v>
      </c>
      <c r="G241" s="148">
        <v>0</v>
      </c>
      <c r="H241" s="114">
        <v>0</v>
      </c>
      <c r="I241" s="114">
        <v>175000000</v>
      </c>
      <c r="J241" s="114">
        <v>70000000</v>
      </c>
      <c r="K241" s="154">
        <f t="shared" si="19"/>
        <v>1404660413.6506617</v>
      </c>
      <c r="L241" s="117">
        <v>1.7999999999999999E-2</v>
      </c>
      <c r="M241" s="39">
        <v>0</v>
      </c>
      <c r="N241" s="132">
        <f t="shared" si="22"/>
        <v>1705962773.3823509</v>
      </c>
      <c r="O241" s="25">
        <v>1.7999999999999999E-2</v>
      </c>
      <c r="P241" s="39">
        <f t="shared" si="20"/>
        <v>1705962773.3823509</v>
      </c>
      <c r="Q241" s="168">
        <f t="shared" si="21"/>
        <v>3110623187.0330124</v>
      </c>
      <c r="R241" s="116">
        <f t="shared" si="23"/>
        <v>175000000</v>
      </c>
      <c r="S241" s="116">
        <f t="shared" si="24"/>
        <v>3180623187.0330124</v>
      </c>
    </row>
    <row r="242" spans="1:19" s="48" customFormat="1" ht="17.25" thickBot="1" x14ac:dyDescent="0.35">
      <c r="A242" s="51"/>
      <c r="B242" s="244"/>
      <c r="C242" s="52">
        <v>11</v>
      </c>
      <c r="D242" s="169">
        <v>1000000</v>
      </c>
      <c r="E242" s="162">
        <v>0</v>
      </c>
      <c r="F242" s="114">
        <v>0</v>
      </c>
      <c r="G242" s="148">
        <v>0</v>
      </c>
      <c r="H242" s="114">
        <v>0</v>
      </c>
      <c r="I242" s="114">
        <v>175000000</v>
      </c>
      <c r="J242" s="114">
        <v>70000000</v>
      </c>
      <c r="K242" s="154">
        <f t="shared" si="19"/>
        <v>1429944301.0963736</v>
      </c>
      <c r="L242" s="117">
        <v>1.7999999999999999E-2</v>
      </c>
      <c r="M242" s="39">
        <v>0</v>
      </c>
      <c r="N242" s="132">
        <f t="shared" si="22"/>
        <v>1737688103.3032331</v>
      </c>
      <c r="O242" s="94">
        <v>1.7999999999999999E-2</v>
      </c>
      <c r="P242" s="39">
        <f t="shared" si="20"/>
        <v>1737688103.3032331</v>
      </c>
      <c r="Q242" s="168">
        <f t="shared" si="21"/>
        <v>3167632404.3996067</v>
      </c>
      <c r="R242" s="116">
        <f t="shared" si="23"/>
        <v>175000000</v>
      </c>
      <c r="S242" s="116">
        <f t="shared" si="24"/>
        <v>3237632404.3996067</v>
      </c>
    </row>
    <row r="243" spans="1:19" s="48" customFormat="1" ht="17.25" thickBot="1" x14ac:dyDescent="0.35">
      <c r="A243" s="53"/>
      <c r="B243" s="244"/>
      <c r="C243" s="54">
        <v>12</v>
      </c>
      <c r="D243" s="169">
        <v>1000000</v>
      </c>
      <c r="E243" s="162">
        <v>0</v>
      </c>
      <c r="F243" s="114">
        <v>0</v>
      </c>
      <c r="G243" s="148">
        <v>0</v>
      </c>
      <c r="H243" s="114">
        <v>0</v>
      </c>
      <c r="I243" s="114">
        <v>175000000</v>
      </c>
      <c r="J243" s="114">
        <v>70000000</v>
      </c>
      <c r="K243" s="154">
        <f t="shared" si="19"/>
        <v>1455683298.5161083</v>
      </c>
      <c r="L243" s="117">
        <v>1.7999999999999999E-2</v>
      </c>
      <c r="M243" s="39">
        <v>0</v>
      </c>
      <c r="N243" s="132">
        <f t="shared" si="22"/>
        <v>1769984489.1626914</v>
      </c>
      <c r="O243" s="95">
        <v>1.7999999999999999E-2</v>
      </c>
      <c r="P243" s="39">
        <f t="shared" si="20"/>
        <v>1769984489.1626914</v>
      </c>
      <c r="Q243" s="168">
        <f t="shared" si="21"/>
        <v>3225667787.6787996</v>
      </c>
      <c r="R243" s="116">
        <f t="shared" si="23"/>
        <v>175000000</v>
      </c>
      <c r="S243" s="116">
        <f t="shared" si="24"/>
        <v>3295667787.6787996</v>
      </c>
    </row>
    <row r="244" spans="1:19" s="48" customFormat="1" x14ac:dyDescent="0.3">
      <c r="A244" s="46">
        <v>21</v>
      </c>
      <c r="B244" s="244">
        <v>2042</v>
      </c>
      <c r="C244" s="47">
        <v>1</v>
      </c>
      <c r="D244" s="169">
        <v>1000000</v>
      </c>
      <c r="E244" s="162">
        <v>0</v>
      </c>
      <c r="F244" s="114">
        <v>0</v>
      </c>
      <c r="G244" s="148">
        <v>0</v>
      </c>
      <c r="H244" s="114">
        <v>0</v>
      </c>
      <c r="I244" s="114">
        <v>175000000</v>
      </c>
      <c r="J244" s="114">
        <v>70000000</v>
      </c>
      <c r="K244" s="154">
        <f t="shared" si="19"/>
        <v>1481885597.8893983</v>
      </c>
      <c r="L244" s="117">
        <v>1.7999999999999999E-2</v>
      </c>
      <c r="M244" s="39">
        <v>0</v>
      </c>
      <c r="N244" s="132">
        <f t="shared" si="22"/>
        <v>1778068427.1193421</v>
      </c>
      <c r="O244" s="93">
        <v>4.0000000000000001E-3</v>
      </c>
      <c r="P244" s="39">
        <f t="shared" si="20"/>
        <v>1778068427.1193421</v>
      </c>
      <c r="Q244" s="168">
        <f t="shared" si="21"/>
        <v>3259954025.0087404</v>
      </c>
      <c r="R244" s="116">
        <f t="shared" si="23"/>
        <v>175000000</v>
      </c>
      <c r="S244" s="116">
        <f t="shared" si="24"/>
        <v>3329954025.0087404</v>
      </c>
    </row>
    <row r="245" spans="1:19" s="48" customFormat="1" x14ac:dyDescent="0.3">
      <c r="A245" s="49"/>
      <c r="B245" s="244"/>
      <c r="C245" s="50">
        <v>2</v>
      </c>
      <c r="D245" s="169">
        <v>1000000</v>
      </c>
      <c r="E245" s="162">
        <v>0</v>
      </c>
      <c r="F245" s="114">
        <v>0</v>
      </c>
      <c r="G245" s="148">
        <v>0</v>
      </c>
      <c r="H245" s="114">
        <v>0</v>
      </c>
      <c r="I245" s="114">
        <v>175000000</v>
      </c>
      <c r="J245" s="114">
        <v>70000000</v>
      </c>
      <c r="K245" s="154">
        <f t="shared" si="19"/>
        <v>1508559538.6514075</v>
      </c>
      <c r="L245" s="117">
        <v>1.7999999999999999E-2</v>
      </c>
      <c r="M245" s="39">
        <v>0</v>
      </c>
      <c r="N245" s="132">
        <f t="shared" si="22"/>
        <v>1811091658.8074903</v>
      </c>
      <c r="O245" s="25">
        <v>1.7999999999999999E-2</v>
      </c>
      <c r="P245" s="39">
        <f t="shared" si="20"/>
        <v>1811091658.8074903</v>
      </c>
      <c r="Q245" s="168">
        <f t="shared" si="21"/>
        <v>3319651197.4588976</v>
      </c>
      <c r="R245" s="116">
        <f t="shared" si="23"/>
        <v>175000000</v>
      </c>
      <c r="S245" s="116">
        <f t="shared" si="24"/>
        <v>3389651197.4588976</v>
      </c>
    </row>
    <row r="246" spans="1:19" s="48" customFormat="1" x14ac:dyDescent="0.3">
      <c r="A246" s="49"/>
      <c r="B246" s="244"/>
      <c r="C246" s="50">
        <v>3</v>
      </c>
      <c r="D246" s="169">
        <v>1000000</v>
      </c>
      <c r="E246" s="162">
        <v>0</v>
      </c>
      <c r="F246" s="114">
        <v>0</v>
      </c>
      <c r="G246" s="148">
        <v>0</v>
      </c>
      <c r="H246" s="114">
        <v>0</v>
      </c>
      <c r="I246" s="114">
        <v>175000000</v>
      </c>
      <c r="J246" s="114">
        <v>70000000</v>
      </c>
      <c r="K246" s="154">
        <f t="shared" si="19"/>
        <v>1535713610.3471329</v>
      </c>
      <c r="L246" s="117">
        <v>1.7999999999999999E-2</v>
      </c>
      <c r="M246" s="39">
        <v>0</v>
      </c>
      <c r="N246" s="132">
        <f t="shared" si="22"/>
        <v>1844709308.6660252</v>
      </c>
      <c r="O246" s="25">
        <v>1.7999999999999999E-2</v>
      </c>
      <c r="P246" s="39">
        <f t="shared" si="20"/>
        <v>1844709308.6660252</v>
      </c>
      <c r="Q246" s="168">
        <f t="shared" si="21"/>
        <v>3380422919.0131578</v>
      </c>
      <c r="R246" s="116">
        <f t="shared" si="23"/>
        <v>175000000</v>
      </c>
      <c r="S246" s="116">
        <f t="shared" si="24"/>
        <v>3450422919.0131578</v>
      </c>
    </row>
    <row r="247" spans="1:19" s="48" customFormat="1" x14ac:dyDescent="0.3">
      <c r="A247" s="49"/>
      <c r="B247" s="244"/>
      <c r="C247" s="50">
        <v>4</v>
      </c>
      <c r="D247" s="169">
        <v>1000000</v>
      </c>
      <c r="E247" s="162">
        <v>0</v>
      </c>
      <c r="F247" s="114">
        <v>0</v>
      </c>
      <c r="G247" s="148">
        <v>0</v>
      </c>
      <c r="H247" s="114">
        <v>0</v>
      </c>
      <c r="I247" s="114">
        <v>175000000</v>
      </c>
      <c r="J247" s="114">
        <v>70000000</v>
      </c>
      <c r="K247" s="154">
        <f t="shared" si="19"/>
        <v>1563356455.3333814</v>
      </c>
      <c r="L247" s="117">
        <v>1.7999999999999999E-2</v>
      </c>
      <c r="M247" s="39">
        <v>0</v>
      </c>
      <c r="N247" s="132">
        <f t="shared" si="22"/>
        <v>1878932076.2220137</v>
      </c>
      <c r="O247" s="25">
        <v>1.7999999999999999E-2</v>
      </c>
      <c r="P247" s="39">
        <f t="shared" si="20"/>
        <v>1878932076.2220137</v>
      </c>
      <c r="Q247" s="168">
        <f t="shared" si="21"/>
        <v>3442288531.5553951</v>
      </c>
      <c r="R247" s="116">
        <f t="shared" si="23"/>
        <v>175000000</v>
      </c>
      <c r="S247" s="116">
        <f t="shared" si="24"/>
        <v>3512288531.5553951</v>
      </c>
    </row>
    <row r="248" spans="1:19" s="48" customFormat="1" x14ac:dyDescent="0.3">
      <c r="A248" s="49"/>
      <c r="B248" s="244"/>
      <c r="C248" s="50">
        <v>5</v>
      </c>
      <c r="D248" s="169">
        <v>1000000</v>
      </c>
      <c r="E248" s="162">
        <v>0</v>
      </c>
      <c r="F248" s="114">
        <v>0</v>
      </c>
      <c r="G248" s="148">
        <v>0</v>
      </c>
      <c r="H248" s="114">
        <v>0</v>
      </c>
      <c r="I248" s="114">
        <v>175000000</v>
      </c>
      <c r="J248" s="114">
        <v>70000000</v>
      </c>
      <c r="K248" s="154">
        <f t="shared" si="19"/>
        <v>1591496871.5293822</v>
      </c>
      <c r="L248" s="117">
        <v>1.7999999999999999E-2</v>
      </c>
      <c r="M248" s="39">
        <v>0</v>
      </c>
      <c r="N248" s="132">
        <f t="shared" si="22"/>
        <v>1913770853.5940099</v>
      </c>
      <c r="O248" s="25">
        <v>1.7999999999999999E-2</v>
      </c>
      <c r="P248" s="39">
        <f t="shared" si="20"/>
        <v>1913770853.5940099</v>
      </c>
      <c r="Q248" s="168">
        <f t="shared" si="21"/>
        <v>3505267725.1233921</v>
      </c>
      <c r="R248" s="116">
        <f t="shared" si="23"/>
        <v>175000000</v>
      </c>
      <c r="S248" s="116">
        <f t="shared" si="24"/>
        <v>3575267725.1233921</v>
      </c>
    </row>
    <row r="249" spans="1:19" s="48" customFormat="1" x14ac:dyDescent="0.3">
      <c r="A249" s="49"/>
      <c r="B249" s="244"/>
      <c r="C249" s="50">
        <v>6</v>
      </c>
      <c r="D249" s="169">
        <v>1000000</v>
      </c>
      <c r="E249" s="162">
        <v>0</v>
      </c>
      <c r="F249" s="114">
        <v>0</v>
      </c>
      <c r="G249" s="148">
        <v>0</v>
      </c>
      <c r="H249" s="114">
        <v>0</v>
      </c>
      <c r="I249" s="114">
        <v>175000000</v>
      </c>
      <c r="J249" s="114">
        <v>70000000</v>
      </c>
      <c r="K249" s="154">
        <f t="shared" si="19"/>
        <v>1620143815.2169111</v>
      </c>
      <c r="L249" s="117">
        <v>1.7999999999999999E-2</v>
      </c>
      <c r="M249" s="39">
        <v>0</v>
      </c>
      <c r="N249" s="132">
        <f t="shared" si="22"/>
        <v>1949236728.9587021</v>
      </c>
      <c r="O249" s="25">
        <v>1.7999999999999999E-2</v>
      </c>
      <c r="P249" s="39">
        <f t="shared" si="20"/>
        <v>1949236728.9587021</v>
      </c>
      <c r="Q249" s="168">
        <f t="shared" si="21"/>
        <v>3569380544.1756134</v>
      </c>
      <c r="R249" s="116">
        <f t="shared" si="23"/>
        <v>175000000</v>
      </c>
      <c r="S249" s="116">
        <f t="shared" si="24"/>
        <v>3639380544.1756134</v>
      </c>
    </row>
    <row r="250" spans="1:19" s="48" customFormat="1" x14ac:dyDescent="0.3">
      <c r="A250" s="49"/>
      <c r="B250" s="244"/>
      <c r="C250" s="50">
        <v>7</v>
      </c>
      <c r="D250" s="169">
        <v>1000000</v>
      </c>
      <c r="E250" s="162">
        <v>0</v>
      </c>
      <c r="F250" s="114">
        <v>0</v>
      </c>
      <c r="G250" s="148">
        <v>0</v>
      </c>
      <c r="H250" s="114">
        <v>0</v>
      </c>
      <c r="I250" s="114">
        <v>175000000</v>
      </c>
      <c r="J250" s="114">
        <v>70000000</v>
      </c>
      <c r="K250" s="154">
        <f t="shared" si="19"/>
        <v>1649306403.8908155</v>
      </c>
      <c r="L250" s="117">
        <v>1.7999999999999999E-2</v>
      </c>
      <c r="M250" s="39">
        <v>0</v>
      </c>
      <c r="N250" s="132">
        <f t="shared" si="22"/>
        <v>1985340990.0799587</v>
      </c>
      <c r="O250" s="25">
        <v>1.7999999999999999E-2</v>
      </c>
      <c r="P250" s="39">
        <f t="shared" si="20"/>
        <v>1985340990.0799587</v>
      </c>
      <c r="Q250" s="168">
        <f t="shared" si="21"/>
        <v>3634647393.9707742</v>
      </c>
      <c r="R250" s="116">
        <f t="shared" si="23"/>
        <v>175000000</v>
      </c>
      <c r="S250" s="116">
        <f t="shared" si="24"/>
        <v>3704647393.9707742</v>
      </c>
    </row>
    <row r="251" spans="1:19" s="48" customFormat="1" x14ac:dyDescent="0.3">
      <c r="A251" s="49"/>
      <c r="B251" s="244"/>
      <c r="C251" s="50">
        <v>8</v>
      </c>
      <c r="D251" s="169">
        <v>1000000</v>
      </c>
      <c r="E251" s="162">
        <v>0</v>
      </c>
      <c r="F251" s="114">
        <v>0</v>
      </c>
      <c r="G251" s="148">
        <v>0</v>
      </c>
      <c r="H251" s="114">
        <v>0</v>
      </c>
      <c r="I251" s="114">
        <v>175000000</v>
      </c>
      <c r="J251" s="114">
        <v>70000000</v>
      </c>
      <c r="K251" s="154">
        <f t="shared" si="19"/>
        <v>1678993919.1608503</v>
      </c>
      <c r="L251" s="117">
        <v>1.7999999999999999E-2</v>
      </c>
      <c r="M251" s="39">
        <v>0</v>
      </c>
      <c r="N251" s="132">
        <f t="shared" si="22"/>
        <v>2022095127.9013979</v>
      </c>
      <c r="O251" s="25">
        <v>1.7999999999999999E-2</v>
      </c>
      <c r="P251" s="39">
        <f t="shared" si="20"/>
        <v>2022095127.9013979</v>
      </c>
      <c r="Q251" s="168">
        <f t="shared" si="21"/>
        <v>3701089047.0622482</v>
      </c>
      <c r="R251" s="116">
        <f t="shared" si="23"/>
        <v>175000000</v>
      </c>
      <c r="S251" s="116">
        <f t="shared" si="24"/>
        <v>3771089047.0622482</v>
      </c>
    </row>
    <row r="252" spans="1:19" s="48" customFormat="1" x14ac:dyDescent="0.3">
      <c r="A252" s="49"/>
      <c r="B252" s="244"/>
      <c r="C252" s="50">
        <v>9</v>
      </c>
      <c r="D252" s="169">
        <v>1000000</v>
      </c>
      <c r="E252" s="162">
        <v>0</v>
      </c>
      <c r="F252" s="114">
        <v>0</v>
      </c>
      <c r="G252" s="148">
        <v>0</v>
      </c>
      <c r="H252" s="114">
        <v>0</v>
      </c>
      <c r="I252" s="114">
        <v>175000000</v>
      </c>
      <c r="J252" s="114">
        <v>70000000</v>
      </c>
      <c r="K252" s="154">
        <f t="shared" si="19"/>
        <v>1709215809.7057457</v>
      </c>
      <c r="L252" s="117">
        <v>1.7999999999999999E-2</v>
      </c>
      <c r="M252" s="39">
        <v>0</v>
      </c>
      <c r="N252" s="132">
        <f t="shared" si="22"/>
        <v>2059510840.2036231</v>
      </c>
      <c r="O252" s="25">
        <v>1.7999999999999999E-2</v>
      </c>
      <c r="P252" s="39">
        <f t="shared" si="20"/>
        <v>2059510840.2036231</v>
      </c>
      <c r="Q252" s="168">
        <f t="shared" si="21"/>
        <v>3768726649.9093685</v>
      </c>
      <c r="R252" s="116">
        <f t="shared" si="23"/>
        <v>175000000</v>
      </c>
      <c r="S252" s="116">
        <f t="shared" si="24"/>
        <v>3838726649.9093685</v>
      </c>
    </row>
    <row r="253" spans="1:19" s="48" customFormat="1" x14ac:dyDescent="0.3">
      <c r="A253" s="49"/>
      <c r="B253" s="244"/>
      <c r="C253" s="50">
        <v>10</v>
      </c>
      <c r="D253" s="169">
        <v>1000000</v>
      </c>
      <c r="E253" s="162">
        <v>0</v>
      </c>
      <c r="F253" s="114">
        <v>0</v>
      </c>
      <c r="G253" s="148">
        <v>0</v>
      </c>
      <c r="H253" s="114">
        <v>0</v>
      </c>
      <c r="I253" s="114">
        <v>175000000</v>
      </c>
      <c r="J253" s="114">
        <v>70000000</v>
      </c>
      <c r="K253" s="154">
        <f t="shared" si="19"/>
        <v>1739981694.2804492</v>
      </c>
      <c r="L253" s="117">
        <v>1.7999999999999999E-2</v>
      </c>
      <c r="M253" s="39">
        <v>0</v>
      </c>
      <c r="N253" s="132">
        <f t="shared" si="22"/>
        <v>2097600035.3272882</v>
      </c>
      <c r="O253" s="25">
        <v>1.7999999999999999E-2</v>
      </c>
      <c r="P253" s="39">
        <f t="shared" si="20"/>
        <v>2097600035.3272882</v>
      </c>
      <c r="Q253" s="168">
        <f t="shared" si="21"/>
        <v>3837581729.6077375</v>
      </c>
      <c r="R253" s="116">
        <f t="shared" si="23"/>
        <v>175000000</v>
      </c>
      <c r="S253" s="116">
        <f t="shared" si="24"/>
        <v>3907581729.6077375</v>
      </c>
    </row>
    <row r="254" spans="1:19" s="48" customFormat="1" ht="17.25" thickBot="1" x14ac:dyDescent="0.35">
      <c r="A254" s="51"/>
      <c r="B254" s="244"/>
      <c r="C254" s="52">
        <v>11</v>
      </c>
      <c r="D254" s="169">
        <v>1000000</v>
      </c>
      <c r="E254" s="162">
        <v>0</v>
      </c>
      <c r="F254" s="114">
        <v>0</v>
      </c>
      <c r="G254" s="148">
        <v>0</v>
      </c>
      <c r="H254" s="114">
        <v>0</v>
      </c>
      <c r="I254" s="114">
        <v>175000000</v>
      </c>
      <c r="J254" s="114">
        <v>70000000</v>
      </c>
      <c r="K254" s="154">
        <f t="shared" si="19"/>
        <v>1771301364.7774973</v>
      </c>
      <c r="L254" s="117">
        <v>1.7999999999999999E-2</v>
      </c>
      <c r="M254" s="39">
        <v>0</v>
      </c>
      <c r="N254" s="132">
        <f t="shared" si="22"/>
        <v>2136374835.9631793</v>
      </c>
      <c r="O254" s="94">
        <v>1.7999999999999999E-2</v>
      </c>
      <c r="P254" s="39">
        <f t="shared" si="20"/>
        <v>2136374835.9631793</v>
      </c>
      <c r="Q254" s="168">
        <f t="shared" si="21"/>
        <v>3907676200.7406769</v>
      </c>
      <c r="R254" s="116">
        <f t="shared" si="23"/>
        <v>175000000</v>
      </c>
      <c r="S254" s="116">
        <f t="shared" si="24"/>
        <v>3977676200.7406769</v>
      </c>
    </row>
    <row r="255" spans="1:19" s="48" customFormat="1" ht="17.25" thickBot="1" x14ac:dyDescent="0.35">
      <c r="A255" s="53"/>
      <c r="B255" s="244"/>
      <c r="C255" s="54">
        <v>12</v>
      </c>
      <c r="D255" s="169">
        <v>1000000</v>
      </c>
      <c r="E255" s="162">
        <v>0</v>
      </c>
      <c r="F255" s="114">
        <v>0</v>
      </c>
      <c r="G255" s="148">
        <v>0</v>
      </c>
      <c r="H255" s="114">
        <v>0</v>
      </c>
      <c r="I255" s="114">
        <v>175000000</v>
      </c>
      <c r="J255" s="114">
        <v>70000000</v>
      </c>
      <c r="K255" s="154">
        <f t="shared" si="19"/>
        <v>1803184789.3434923</v>
      </c>
      <c r="L255" s="117">
        <v>1.7999999999999999E-2</v>
      </c>
      <c r="M255" s="39">
        <v>0</v>
      </c>
      <c r="N255" s="132">
        <f t="shared" si="22"/>
        <v>2175847583.0105166</v>
      </c>
      <c r="O255" s="95">
        <v>1.7999999999999999E-2</v>
      </c>
      <c r="P255" s="39">
        <f t="shared" si="20"/>
        <v>2175847583.0105166</v>
      </c>
      <c r="Q255" s="168">
        <f t="shared" si="21"/>
        <v>3979032372.3540087</v>
      </c>
      <c r="R255" s="116">
        <f t="shared" si="23"/>
        <v>175000000</v>
      </c>
      <c r="S255" s="116">
        <f t="shared" si="24"/>
        <v>4049032372.3540087</v>
      </c>
    </row>
  </sheetData>
  <mergeCells count="29">
    <mergeCell ref="R1:R2"/>
    <mergeCell ref="S1:S2"/>
    <mergeCell ref="B232:B243"/>
    <mergeCell ref="B244:B255"/>
    <mergeCell ref="Q1:Q2"/>
    <mergeCell ref="B160:B171"/>
    <mergeCell ref="B172:B183"/>
    <mergeCell ref="B184:B195"/>
    <mergeCell ref="B196:B207"/>
    <mergeCell ref="B208:B219"/>
    <mergeCell ref="B220:B231"/>
    <mergeCell ref="B88:B99"/>
    <mergeCell ref="B100:B111"/>
    <mergeCell ref="B112:B123"/>
    <mergeCell ref="B124:B135"/>
    <mergeCell ref="B136:B147"/>
    <mergeCell ref="B148:B159"/>
    <mergeCell ref="B16:B27"/>
    <mergeCell ref="B28:B39"/>
    <mergeCell ref="B40:B51"/>
    <mergeCell ref="B52:B63"/>
    <mergeCell ref="B64:B75"/>
    <mergeCell ref="B76:B87"/>
    <mergeCell ref="M1:P1"/>
    <mergeCell ref="B4:B15"/>
    <mergeCell ref="A1:C2"/>
    <mergeCell ref="D1:G1"/>
    <mergeCell ref="J1:L1"/>
    <mergeCell ref="H1:I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123"/>
  <sheetViews>
    <sheetView topLeftCell="D106" zoomScale="85" zoomScaleNormal="85" workbookViewId="0">
      <selection activeCell="P23" sqref="P23"/>
    </sheetView>
  </sheetViews>
  <sheetFormatPr defaultRowHeight="16.5" x14ac:dyDescent="0.3"/>
  <cols>
    <col min="1" max="1" width="5.5" style="1" bestFit="1" customWidth="1"/>
    <col min="2" max="2" width="11.125" style="1" bestFit="1" customWidth="1"/>
    <col min="3" max="3" width="12.875" style="1" bestFit="1" customWidth="1"/>
    <col min="4" max="4" width="11" style="18" customWidth="1"/>
    <col min="5" max="5" width="11.75" style="89" bestFit="1" customWidth="1"/>
    <col min="6" max="6" width="12.125" style="1" customWidth="1"/>
    <col min="7" max="7" width="13.875" style="1" bestFit="1" customWidth="1"/>
    <col min="8" max="8" width="9.875" style="89" bestFit="1" customWidth="1"/>
    <col min="9" max="9" width="11.75" style="1" bestFit="1" customWidth="1"/>
    <col min="10" max="10" width="11.375" style="1" bestFit="1" customWidth="1"/>
    <col min="11" max="11" width="9.25" style="1" bestFit="1" customWidth="1"/>
    <col min="12" max="12" width="14.75" style="1" customWidth="1"/>
    <col min="13" max="13" width="10.75" style="1" bestFit="1" customWidth="1"/>
    <col min="14" max="14" width="7" style="1" customWidth="1"/>
    <col min="15" max="15" width="9.25" style="1" bestFit="1" customWidth="1"/>
    <col min="16" max="16" width="10.75" style="1" bestFit="1" customWidth="1"/>
    <col min="17" max="17" width="15" style="1" customWidth="1"/>
    <col min="18" max="19" width="11.75" style="1" bestFit="1" customWidth="1"/>
    <col min="20" max="20" width="12.875" style="1" bestFit="1" customWidth="1"/>
    <col min="21" max="16384" width="9" style="1"/>
  </cols>
  <sheetData>
    <row r="1" spans="1:20" x14ac:dyDescent="0.3">
      <c r="G1" s="247" t="s">
        <v>163</v>
      </c>
      <c r="H1" s="247"/>
    </row>
    <row r="2" spans="1:20" s="135" customFormat="1" x14ac:dyDescent="0.3">
      <c r="C2" s="135" t="s">
        <v>184</v>
      </c>
      <c r="D2" s="135" t="s">
        <v>0</v>
      </c>
      <c r="E2" s="135" t="s">
        <v>1</v>
      </c>
      <c r="F2" s="135" t="s">
        <v>166</v>
      </c>
      <c r="G2" s="135" t="s">
        <v>167</v>
      </c>
      <c r="H2" s="135" t="s">
        <v>162</v>
      </c>
      <c r="I2" s="135" t="s">
        <v>2</v>
      </c>
      <c r="J2" s="135" t="s">
        <v>186</v>
      </c>
      <c r="K2" s="135" t="s">
        <v>3</v>
      </c>
      <c r="L2" s="135" t="s">
        <v>187</v>
      </c>
      <c r="M2" s="135" t="s">
        <v>4</v>
      </c>
      <c r="N2" s="135" t="s">
        <v>5</v>
      </c>
      <c r="O2" s="135" t="s">
        <v>8</v>
      </c>
      <c r="P2" s="135" t="s">
        <v>6</v>
      </c>
      <c r="Q2" s="135" t="s">
        <v>188</v>
      </c>
      <c r="R2" s="135" t="s">
        <v>189</v>
      </c>
      <c r="S2" s="135" t="s">
        <v>9</v>
      </c>
      <c r="T2" s="135" t="s">
        <v>7</v>
      </c>
    </row>
    <row r="3" spans="1:20" s="185" customFormat="1" x14ac:dyDescent="0.3">
      <c r="A3" s="248">
        <v>2023</v>
      </c>
      <c r="B3" s="185" t="s">
        <v>72</v>
      </c>
      <c r="C3" s="186">
        <v>8340000</v>
      </c>
      <c r="D3" s="186">
        <v>0</v>
      </c>
      <c r="E3" s="186">
        <v>2500000</v>
      </c>
      <c r="F3" s="186"/>
      <c r="G3" s="186"/>
      <c r="H3" s="186"/>
      <c r="I3" s="186">
        <v>300000</v>
      </c>
      <c r="J3" s="186">
        <v>100000</v>
      </c>
      <c r="K3" s="186">
        <v>450000</v>
      </c>
      <c r="L3" s="186">
        <v>100000</v>
      </c>
      <c r="M3" s="186">
        <v>170000</v>
      </c>
      <c r="N3" s="186">
        <v>0</v>
      </c>
      <c r="O3" s="186">
        <v>100000</v>
      </c>
      <c r="P3" s="186">
        <v>0</v>
      </c>
      <c r="Q3" s="186">
        <v>3300000</v>
      </c>
      <c r="R3" s="186">
        <v>1300000</v>
      </c>
      <c r="S3" s="186">
        <f t="shared" ref="S3:S34" si="0">SUM(D3:R3)</f>
        <v>8320000</v>
      </c>
      <c r="T3" s="186">
        <f xml:space="preserve"> C3 - S3</f>
        <v>20000</v>
      </c>
    </row>
    <row r="4" spans="1:20" s="185" customFormat="1" x14ac:dyDescent="0.3">
      <c r="A4" s="248"/>
      <c r="B4" s="185" t="s">
        <v>73</v>
      </c>
      <c r="C4" s="186"/>
      <c r="D4" s="186">
        <v>0</v>
      </c>
      <c r="E4" s="186">
        <v>2500000</v>
      </c>
      <c r="F4" s="186"/>
      <c r="G4" s="186"/>
      <c r="H4" s="186"/>
      <c r="I4" s="186">
        <v>300000</v>
      </c>
      <c r="J4" s="186">
        <v>100000</v>
      </c>
      <c r="K4" s="186">
        <v>450000</v>
      </c>
      <c r="L4" s="186">
        <v>100000</v>
      </c>
      <c r="M4" s="186">
        <v>170000</v>
      </c>
      <c r="N4" s="186">
        <v>0</v>
      </c>
      <c r="O4" s="186">
        <v>100000</v>
      </c>
      <c r="P4" s="186">
        <v>0</v>
      </c>
      <c r="Q4" s="186">
        <v>3500000</v>
      </c>
      <c r="R4" s="186">
        <v>0</v>
      </c>
      <c r="S4" s="186">
        <f t="shared" si="0"/>
        <v>7220000</v>
      </c>
    </row>
    <row r="5" spans="1:20" s="187" customFormat="1" x14ac:dyDescent="0.3">
      <c r="A5" s="248"/>
      <c r="B5" s="187" t="s">
        <v>74</v>
      </c>
      <c r="C5" s="188"/>
      <c r="D5" s="188">
        <v>650000</v>
      </c>
      <c r="E5" s="188">
        <v>2500000</v>
      </c>
      <c r="F5" s="188"/>
      <c r="G5" s="188"/>
      <c r="H5" s="188"/>
      <c r="I5" s="188">
        <v>300000</v>
      </c>
      <c r="J5" s="188">
        <v>100000</v>
      </c>
      <c r="K5" s="188">
        <v>450000</v>
      </c>
      <c r="L5" s="188">
        <v>100000</v>
      </c>
      <c r="M5" s="188">
        <v>170000</v>
      </c>
      <c r="N5" s="188">
        <v>0</v>
      </c>
      <c r="O5" s="188">
        <v>100000</v>
      </c>
      <c r="P5" s="188">
        <v>0</v>
      </c>
      <c r="Q5" s="188">
        <v>2500000</v>
      </c>
      <c r="R5" s="188">
        <v>0</v>
      </c>
      <c r="S5" s="188">
        <f t="shared" si="0"/>
        <v>6870000</v>
      </c>
    </row>
    <row r="6" spans="1:20" s="185" customFormat="1" x14ac:dyDescent="0.3">
      <c r="A6" s="248"/>
      <c r="B6" s="185" t="s">
        <v>75</v>
      </c>
      <c r="C6" s="186"/>
      <c r="D6" s="186">
        <v>1885000</v>
      </c>
      <c r="E6" s="186">
        <v>500000</v>
      </c>
      <c r="F6" s="186"/>
      <c r="G6" s="186"/>
      <c r="H6" s="186"/>
      <c r="I6" s="186">
        <v>500000</v>
      </c>
      <c r="J6" s="186">
        <v>100000</v>
      </c>
      <c r="K6" s="186">
        <v>450000</v>
      </c>
      <c r="L6" s="186">
        <v>100000</v>
      </c>
      <c r="M6" s="186">
        <v>170000</v>
      </c>
      <c r="N6" s="186">
        <v>0</v>
      </c>
      <c r="O6" s="186">
        <v>100000</v>
      </c>
      <c r="P6" s="186">
        <v>0</v>
      </c>
      <c r="Q6" s="186">
        <v>2550000</v>
      </c>
      <c r="R6" s="186">
        <v>0</v>
      </c>
      <c r="S6" s="186">
        <f t="shared" si="0"/>
        <v>6355000</v>
      </c>
    </row>
    <row r="7" spans="1:20" s="185" customFormat="1" x14ac:dyDescent="0.3">
      <c r="A7" s="248"/>
      <c r="B7" s="185" t="s">
        <v>76</v>
      </c>
      <c r="C7" s="186"/>
      <c r="D7" s="186">
        <v>1000000</v>
      </c>
      <c r="E7" s="186">
        <v>100000</v>
      </c>
      <c r="F7" s="186">
        <v>420000</v>
      </c>
      <c r="G7" s="186">
        <v>100000</v>
      </c>
      <c r="H7" s="186">
        <v>400000</v>
      </c>
      <c r="I7" s="186">
        <v>500000</v>
      </c>
      <c r="J7" s="186">
        <v>100000</v>
      </c>
      <c r="K7" s="186">
        <v>630000</v>
      </c>
      <c r="L7" s="186">
        <v>100000</v>
      </c>
      <c r="M7" s="186">
        <v>170000</v>
      </c>
      <c r="N7" s="186">
        <v>0</v>
      </c>
      <c r="O7" s="186">
        <v>100000</v>
      </c>
      <c r="P7" s="186">
        <v>0</v>
      </c>
      <c r="Q7" s="186">
        <v>2800000</v>
      </c>
      <c r="R7" s="186">
        <v>400000</v>
      </c>
      <c r="S7" s="186">
        <f t="shared" si="0"/>
        <v>6820000</v>
      </c>
    </row>
    <row r="8" spans="1:20" s="185" customFormat="1" x14ac:dyDescent="0.3">
      <c r="A8" s="248"/>
      <c r="B8" s="185" t="s">
        <v>77</v>
      </c>
      <c r="C8" s="186"/>
      <c r="D8" s="186">
        <v>1000000</v>
      </c>
      <c r="E8" s="186">
        <v>1000000</v>
      </c>
      <c r="F8" s="186">
        <v>420000</v>
      </c>
      <c r="G8" s="186">
        <v>750000</v>
      </c>
      <c r="H8" s="186">
        <v>500000</v>
      </c>
      <c r="I8" s="186">
        <v>500000</v>
      </c>
      <c r="J8" s="186">
        <v>100000</v>
      </c>
      <c r="K8" s="186">
        <v>630000</v>
      </c>
      <c r="L8" s="186">
        <v>100000</v>
      </c>
      <c r="M8" s="186">
        <v>170000</v>
      </c>
      <c r="N8" s="186">
        <v>0</v>
      </c>
      <c r="O8" s="186">
        <v>100000</v>
      </c>
      <c r="P8" s="186">
        <v>0</v>
      </c>
      <c r="Q8" s="186">
        <v>2900000</v>
      </c>
      <c r="R8" s="186">
        <v>0</v>
      </c>
      <c r="S8" s="186">
        <f t="shared" si="0"/>
        <v>8170000</v>
      </c>
    </row>
    <row r="9" spans="1:20" s="185" customFormat="1" x14ac:dyDescent="0.3">
      <c r="A9" s="248"/>
      <c r="B9" s="185" t="s">
        <v>78</v>
      </c>
      <c r="C9" s="186"/>
      <c r="D9" s="186">
        <v>1000000</v>
      </c>
      <c r="E9" s="186">
        <v>1000000</v>
      </c>
      <c r="F9" s="186">
        <v>420000</v>
      </c>
      <c r="G9" s="186">
        <v>750000</v>
      </c>
      <c r="H9" s="186">
        <v>500000</v>
      </c>
      <c r="I9" s="186">
        <v>500000</v>
      </c>
      <c r="J9" s="186">
        <v>100000</v>
      </c>
      <c r="K9" s="186">
        <v>630000</v>
      </c>
      <c r="L9" s="186">
        <v>100000</v>
      </c>
      <c r="M9" s="186">
        <v>170000</v>
      </c>
      <c r="N9" s="186">
        <v>0</v>
      </c>
      <c r="O9" s="186">
        <v>100000</v>
      </c>
      <c r="P9" s="186">
        <v>0</v>
      </c>
      <c r="Q9" s="186">
        <v>2000000</v>
      </c>
      <c r="R9" s="186">
        <v>0</v>
      </c>
      <c r="S9" s="186">
        <f t="shared" si="0"/>
        <v>7270000</v>
      </c>
    </row>
    <row r="10" spans="1:20" s="185" customFormat="1" x14ac:dyDescent="0.3">
      <c r="A10" s="248"/>
      <c r="B10" s="185" t="s">
        <v>79</v>
      </c>
      <c r="C10" s="186"/>
      <c r="D10" s="186">
        <v>1000000</v>
      </c>
      <c r="E10" s="186">
        <v>1000000</v>
      </c>
      <c r="F10" s="186">
        <v>420000</v>
      </c>
      <c r="G10" s="186">
        <v>750000</v>
      </c>
      <c r="H10" s="186">
        <v>500000</v>
      </c>
      <c r="I10" s="186">
        <v>500000</v>
      </c>
      <c r="J10" s="186">
        <v>100000</v>
      </c>
      <c r="K10" s="186">
        <v>630000</v>
      </c>
      <c r="L10" s="186">
        <v>100000</v>
      </c>
      <c r="M10" s="186">
        <v>170000</v>
      </c>
      <c r="N10" s="186">
        <v>0</v>
      </c>
      <c r="O10" s="186">
        <v>100000</v>
      </c>
      <c r="P10" s="186">
        <v>0</v>
      </c>
      <c r="Q10" s="186">
        <v>2000000</v>
      </c>
      <c r="R10" s="186">
        <v>0</v>
      </c>
      <c r="S10" s="186">
        <f t="shared" si="0"/>
        <v>7270000</v>
      </c>
    </row>
    <row r="11" spans="1:20" s="185" customFormat="1" x14ac:dyDescent="0.3">
      <c r="A11" s="248"/>
      <c r="B11" s="185" t="s">
        <v>80</v>
      </c>
      <c r="C11" s="186"/>
      <c r="D11" s="186">
        <v>1000000</v>
      </c>
      <c r="E11" s="186">
        <v>1000000</v>
      </c>
      <c r="F11" s="186">
        <v>420000</v>
      </c>
      <c r="G11" s="186">
        <v>400000</v>
      </c>
      <c r="H11" s="186">
        <v>100000</v>
      </c>
      <c r="I11" s="186">
        <v>400000</v>
      </c>
      <c r="J11" s="186">
        <v>100000</v>
      </c>
      <c r="K11" s="186">
        <v>630000</v>
      </c>
      <c r="L11" s="186">
        <v>100000</v>
      </c>
      <c r="M11" s="186">
        <v>150000</v>
      </c>
      <c r="N11" s="186">
        <v>0</v>
      </c>
      <c r="O11" s="186">
        <v>100000</v>
      </c>
      <c r="P11" s="186">
        <v>0</v>
      </c>
      <c r="Q11" s="186">
        <v>3000000</v>
      </c>
      <c r="R11" s="186">
        <v>3580000</v>
      </c>
      <c r="S11" s="186">
        <f t="shared" si="0"/>
        <v>10980000</v>
      </c>
    </row>
    <row r="12" spans="1:20" s="185" customFormat="1" x14ac:dyDescent="0.3">
      <c r="A12" s="248"/>
      <c r="B12" s="185" t="s">
        <v>81</v>
      </c>
      <c r="C12" s="186"/>
      <c r="D12" s="186">
        <v>0</v>
      </c>
      <c r="E12" s="186">
        <v>7000000</v>
      </c>
      <c r="F12" s="186">
        <v>420000</v>
      </c>
      <c r="G12" s="186">
        <v>400000</v>
      </c>
      <c r="H12" s="186">
        <v>100000</v>
      </c>
      <c r="I12" s="186">
        <v>400000</v>
      </c>
      <c r="J12" s="186">
        <v>100000</v>
      </c>
      <c r="K12" s="186">
        <v>630000</v>
      </c>
      <c r="L12" s="186">
        <v>100000</v>
      </c>
      <c r="M12" s="186">
        <v>1000000</v>
      </c>
      <c r="N12" s="186">
        <v>0</v>
      </c>
      <c r="O12" s="186">
        <v>100000</v>
      </c>
      <c r="P12" s="186">
        <v>0</v>
      </c>
      <c r="Q12" s="186">
        <v>3000000</v>
      </c>
      <c r="R12" s="186">
        <v>580000</v>
      </c>
      <c r="S12" s="186">
        <f t="shared" si="0"/>
        <v>13830000</v>
      </c>
      <c r="T12" s="186">
        <v>11500000</v>
      </c>
    </row>
    <row r="13" spans="1:20" s="185" customFormat="1" x14ac:dyDescent="0.3">
      <c r="A13" s="248"/>
      <c r="B13" s="185" t="s">
        <v>82</v>
      </c>
      <c r="C13" s="186">
        <f xml:space="preserve"> T12 + 7150000</f>
        <v>18650000</v>
      </c>
      <c r="D13" s="186">
        <v>0</v>
      </c>
      <c r="E13" s="186">
        <v>4000000</v>
      </c>
      <c r="F13" s="186">
        <v>420000</v>
      </c>
      <c r="G13" s="186">
        <v>300000</v>
      </c>
      <c r="H13" s="186">
        <v>100000</v>
      </c>
      <c r="I13" s="186">
        <v>200000</v>
      </c>
      <c r="J13" s="186">
        <v>100000</v>
      </c>
      <c r="K13" s="186">
        <v>630000</v>
      </c>
      <c r="L13" s="186">
        <v>100000</v>
      </c>
      <c r="M13" s="186">
        <v>1000000</v>
      </c>
      <c r="N13" s="186">
        <v>0</v>
      </c>
      <c r="O13" s="186">
        <v>100000</v>
      </c>
      <c r="P13" s="186">
        <v>750000</v>
      </c>
      <c r="Q13" s="186">
        <v>3000000</v>
      </c>
      <c r="R13" s="186">
        <f xml:space="preserve"> 580000 + 5400000 +700000</f>
        <v>6680000</v>
      </c>
      <c r="S13" s="186">
        <f t="shared" si="0"/>
        <v>17380000</v>
      </c>
      <c r="T13" s="186">
        <f t="shared" ref="T13:T44" si="1" xml:space="preserve"> C13 - S13</f>
        <v>1270000</v>
      </c>
    </row>
    <row r="14" spans="1:20" s="221" customFormat="1" ht="17.25" thickBot="1" x14ac:dyDescent="0.35">
      <c r="A14" s="248"/>
      <c r="B14" s="221" t="s">
        <v>83</v>
      </c>
      <c r="C14" s="222">
        <f xml:space="preserve"> T13 + 7150000</f>
        <v>8420000</v>
      </c>
      <c r="D14" s="222">
        <v>0</v>
      </c>
      <c r="E14" s="222">
        <v>1400000</v>
      </c>
      <c r="F14" s="222">
        <v>420000</v>
      </c>
      <c r="G14" s="222">
        <v>0</v>
      </c>
      <c r="H14" s="222">
        <v>100000</v>
      </c>
      <c r="I14" s="222">
        <v>200000</v>
      </c>
      <c r="J14" s="222">
        <v>100000</v>
      </c>
      <c r="K14" s="222">
        <v>630000</v>
      </c>
      <c r="L14" s="222">
        <v>100000</v>
      </c>
      <c r="M14" s="222">
        <v>600000</v>
      </c>
      <c r="N14" s="222">
        <v>0</v>
      </c>
      <c r="O14" s="222">
        <v>100000</v>
      </c>
      <c r="P14" s="222">
        <v>300000</v>
      </c>
      <c r="Q14" s="222">
        <v>3000000</v>
      </c>
      <c r="R14" s="222">
        <v>1580000</v>
      </c>
      <c r="S14" s="222">
        <f t="shared" si="0"/>
        <v>8530000</v>
      </c>
      <c r="T14" s="222">
        <f xml:space="preserve"> C14 - S14 +1000000</f>
        <v>890000</v>
      </c>
    </row>
    <row r="15" spans="1:20" s="223" customFormat="1" x14ac:dyDescent="0.3">
      <c r="A15" s="248">
        <v>2024</v>
      </c>
      <c r="B15" s="223" t="s">
        <v>72</v>
      </c>
      <c r="C15" s="224">
        <f xml:space="preserve"> T14 + 7150000 +340000</f>
        <v>8380000</v>
      </c>
      <c r="D15" s="224">
        <v>0</v>
      </c>
      <c r="E15" s="224">
        <v>0</v>
      </c>
      <c r="F15" s="224">
        <v>420000</v>
      </c>
      <c r="G15" s="224">
        <v>300000</v>
      </c>
      <c r="H15" s="224">
        <v>100000</v>
      </c>
      <c r="I15" s="224">
        <v>200000</v>
      </c>
      <c r="J15" s="224">
        <v>100000</v>
      </c>
      <c r="K15" s="224">
        <v>630000</v>
      </c>
      <c r="L15" s="224">
        <v>100000</v>
      </c>
      <c r="M15" s="224">
        <v>230000</v>
      </c>
      <c r="N15" s="224">
        <v>0</v>
      </c>
      <c r="O15" s="224">
        <v>100000</v>
      </c>
      <c r="P15" s="224">
        <v>1500000</v>
      </c>
      <c r="Q15" s="224">
        <v>3100000</v>
      </c>
      <c r="R15" s="224">
        <v>890000</v>
      </c>
      <c r="S15" s="224">
        <f t="shared" si="0"/>
        <v>7670000</v>
      </c>
      <c r="T15" s="224">
        <f t="shared" si="1"/>
        <v>710000</v>
      </c>
    </row>
    <row r="16" spans="1:20" s="185" customFormat="1" x14ac:dyDescent="0.3">
      <c r="A16" s="248"/>
      <c r="B16" s="185" t="s">
        <v>73</v>
      </c>
      <c r="C16" s="186">
        <f xml:space="preserve"> T15 + 7370000 + 1800000 + 1500000</f>
        <v>11380000</v>
      </c>
      <c r="D16" s="186">
        <v>0</v>
      </c>
      <c r="E16" s="186">
        <v>0</v>
      </c>
      <c r="F16" s="186">
        <v>420000</v>
      </c>
      <c r="G16" s="224">
        <v>0</v>
      </c>
      <c r="H16" s="186">
        <v>100000</v>
      </c>
      <c r="I16" s="186">
        <v>200000</v>
      </c>
      <c r="J16" s="186">
        <v>100000</v>
      </c>
      <c r="K16" s="186">
        <v>630000</v>
      </c>
      <c r="L16" s="186">
        <v>100000</v>
      </c>
      <c r="M16" s="186">
        <v>150000</v>
      </c>
      <c r="N16" s="186">
        <v>0</v>
      </c>
      <c r="O16" s="186">
        <v>100000</v>
      </c>
      <c r="P16" s="186">
        <v>2000000</v>
      </c>
      <c r="Q16" s="186">
        <v>3000000</v>
      </c>
      <c r="R16" s="186">
        <v>0</v>
      </c>
      <c r="S16" s="186">
        <f t="shared" si="0"/>
        <v>6800000</v>
      </c>
      <c r="T16" s="186">
        <f t="shared" si="1"/>
        <v>4580000</v>
      </c>
    </row>
    <row r="17" spans="1:20" s="32" customFormat="1" x14ac:dyDescent="0.3">
      <c r="A17" s="248"/>
      <c r="B17" s="32" t="s">
        <v>74</v>
      </c>
      <c r="C17" s="189">
        <f xml:space="preserve"> T16 + 7370000</f>
        <v>11950000</v>
      </c>
      <c r="D17" s="190">
        <v>0</v>
      </c>
      <c r="E17" s="190">
        <v>0</v>
      </c>
      <c r="F17" s="189">
        <v>420000</v>
      </c>
      <c r="G17" s="198">
        <v>0</v>
      </c>
      <c r="H17" s="189">
        <v>100000</v>
      </c>
      <c r="I17" s="189">
        <v>200000</v>
      </c>
      <c r="J17" s="189">
        <v>100000</v>
      </c>
      <c r="K17" s="189">
        <v>630000</v>
      </c>
      <c r="L17" s="189">
        <v>100000</v>
      </c>
      <c r="M17" s="189">
        <v>150000</v>
      </c>
      <c r="N17" s="189">
        <v>0</v>
      </c>
      <c r="O17" s="189">
        <v>100000</v>
      </c>
      <c r="P17" s="190">
        <v>0</v>
      </c>
      <c r="Q17" s="2">
        <v>2000000</v>
      </c>
      <c r="R17" s="189">
        <f xml:space="preserve"> 5400000</f>
        <v>5400000</v>
      </c>
      <c r="S17" s="189">
        <f t="shared" si="0"/>
        <v>9200000</v>
      </c>
      <c r="T17" s="189">
        <f t="shared" si="1"/>
        <v>2750000</v>
      </c>
    </row>
    <row r="18" spans="1:20" ht="17.25" customHeight="1" x14ac:dyDescent="0.3">
      <c r="A18" s="248"/>
      <c r="B18" s="1" t="s">
        <v>75</v>
      </c>
      <c r="C18" s="189">
        <f xml:space="preserve"> T17 + 7370000</f>
        <v>10120000</v>
      </c>
      <c r="D18" s="190">
        <v>0</v>
      </c>
      <c r="E18" s="190">
        <v>0</v>
      </c>
      <c r="F18" s="2">
        <v>420000</v>
      </c>
      <c r="G18" s="198">
        <v>0</v>
      </c>
      <c r="H18" s="191">
        <v>100000</v>
      </c>
      <c r="I18" s="2">
        <v>200000</v>
      </c>
      <c r="J18" s="2">
        <v>100000</v>
      </c>
      <c r="K18" s="2">
        <v>630000</v>
      </c>
      <c r="L18" s="2">
        <v>100000</v>
      </c>
      <c r="M18" s="192">
        <v>150000</v>
      </c>
      <c r="N18" s="2">
        <v>0</v>
      </c>
      <c r="O18" s="2">
        <v>100000</v>
      </c>
      <c r="P18" s="2">
        <v>500000</v>
      </c>
      <c r="Q18" s="2">
        <v>2500000</v>
      </c>
      <c r="R18" s="193">
        <v>0</v>
      </c>
      <c r="S18" s="2">
        <f t="shared" si="0"/>
        <v>4800000</v>
      </c>
      <c r="T18" s="2">
        <f t="shared" si="1"/>
        <v>5320000</v>
      </c>
    </row>
    <row r="19" spans="1:20" s="225" customFormat="1" x14ac:dyDescent="0.3">
      <c r="A19" s="248"/>
      <c r="B19" s="225" t="s">
        <v>76</v>
      </c>
      <c r="C19" s="226">
        <f t="shared" ref="C19" si="2" xml:space="preserve"> T18 + 7150000</f>
        <v>12470000</v>
      </c>
      <c r="D19" s="226">
        <v>3000000</v>
      </c>
      <c r="E19" s="226">
        <v>0</v>
      </c>
      <c r="F19" s="226">
        <v>420000</v>
      </c>
      <c r="G19" s="227">
        <v>0</v>
      </c>
      <c r="H19" s="226">
        <v>100000</v>
      </c>
      <c r="I19" s="226">
        <v>200000</v>
      </c>
      <c r="J19" s="226">
        <v>100000</v>
      </c>
      <c r="K19" s="226">
        <v>630000</v>
      </c>
      <c r="L19" s="226">
        <v>100000</v>
      </c>
      <c r="M19" s="226">
        <v>150000</v>
      </c>
      <c r="N19" s="226">
        <v>0</v>
      </c>
      <c r="O19" s="226">
        <v>100000</v>
      </c>
      <c r="P19" s="226">
        <v>500000</v>
      </c>
      <c r="Q19" s="2">
        <v>1500000</v>
      </c>
      <c r="R19" s="226">
        <v>5400000</v>
      </c>
      <c r="S19" s="226">
        <f t="shared" si="0"/>
        <v>12200000</v>
      </c>
      <c r="T19" s="226">
        <f t="shared" si="1"/>
        <v>270000</v>
      </c>
    </row>
    <row r="20" spans="1:20" x14ac:dyDescent="0.3">
      <c r="A20" s="248"/>
      <c r="B20" s="1" t="s">
        <v>77</v>
      </c>
      <c r="C20" s="189">
        <f t="shared" ref="C20:C26" si="3" xml:space="preserve"> T19 + 7370000</f>
        <v>7640000</v>
      </c>
      <c r="D20" s="190">
        <v>0</v>
      </c>
      <c r="E20" s="190">
        <v>0</v>
      </c>
      <c r="F20" s="2">
        <v>420000</v>
      </c>
      <c r="G20" s="198">
        <v>300000</v>
      </c>
      <c r="H20" s="191">
        <v>100000</v>
      </c>
      <c r="I20" s="2">
        <v>200000</v>
      </c>
      <c r="J20" s="2">
        <v>100000</v>
      </c>
      <c r="K20" s="2">
        <v>630000</v>
      </c>
      <c r="L20" s="2">
        <v>100000</v>
      </c>
      <c r="M20" s="192">
        <v>150000</v>
      </c>
      <c r="N20" s="2">
        <v>0</v>
      </c>
      <c r="O20" s="2">
        <v>100000</v>
      </c>
      <c r="P20" s="2">
        <v>1000000</v>
      </c>
      <c r="Q20" s="2">
        <v>1500000</v>
      </c>
      <c r="R20" s="193">
        <v>0</v>
      </c>
      <c r="S20" s="2">
        <f t="shared" si="0"/>
        <v>4600000</v>
      </c>
      <c r="T20" s="2">
        <f t="shared" si="1"/>
        <v>3040000</v>
      </c>
    </row>
    <row r="21" spans="1:20" s="32" customFormat="1" x14ac:dyDescent="0.3">
      <c r="A21" s="248"/>
      <c r="B21" s="32" t="s">
        <v>78</v>
      </c>
      <c r="C21" s="189">
        <f t="shared" si="3"/>
        <v>10410000</v>
      </c>
      <c r="D21" s="190">
        <v>3000000</v>
      </c>
      <c r="E21" s="190">
        <v>0</v>
      </c>
      <c r="F21" s="189">
        <v>420000</v>
      </c>
      <c r="G21" s="198">
        <v>300000</v>
      </c>
      <c r="H21" s="189">
        <v>100000</v>
      </c>
      <c r="I21" s="189">
        <v>200000</v>
      </c>
      <c r="J21" s="189">
        <v>100000</v>
      </c>
      <c r="K21" s="189">
        <v>630000</v>
      </c>
      <c r="L21" s="189">
        <v>100000</v>
      </c>
      <c r="M21" s="189">
        <v>150000</v>
      </c>
      <c r="N21" s="189">
        <v>0</v>
      </c>
      <c r="O21" s="189">
        <v>100000</v>
      </c>
      <c r="P21" s="2">
        <v>500000</v>
      </c>
      <c r="Q21" s="2">
        <v>1500000</v>
      </c>
      <c r="R21" s="189"/>
      <c r="S21" s="189">
        <f t="shared" si="0"/>
        <v>7100000</v>
      </c>
      <c r="T21" s="189">
        <f t="shared" si="1"/>
        <v>3310000</v>
      </c>
    </row>
    <row r="22" spans="1:20" x14ac:dyDescent="0.3">
      <c r="A22" s="248"/>
      <c r="B22" s="1" t="s">
        <v>79</v>
      </c>
      <c r="C22" s="189">
        <f t="shared" si="3"/>
        <v>10680000</v>
      </c>
      <c r="D22" s="190">
        <v>0</v>
      </c>
      <c r="E22" s="190">
        <v>0</v>
      </c>
      <c r="F22" s="2">
        <v>420000</v>
      </c>
      <c r="G22" s="198">
        <v>300000</v>
      </c>
      <c r="H22" s="191">
        <v>100000</v>
      </c>
      <c r="I22" s="2">
        <v>200000</v>
      </c>
      <c r="J22" s="2">
        <v>100000</v>
      </c>
      <c r="K22" s="2">
        <v>630000</v>
      </c>
      <c r="L22" s="2">
        <v>100000</v>
      </c>
      <c r="M22" s="192">
        <v>150000</v>
      </c>
      <c r="N22" s="2">
        <v>0</v>
      </c>
      <c r="O22" s="2">
        <v>100000</v>
      </c>
      <c r="P22" s="2">
        <v>1000000</v>
      </c>
      <c r="Q22" s="2">
        <v>1500000</v>
      </c>
      <c r="R22" s="2">
        <v>0</v>
      </c>
      <c r="S22" s="2">
        <f t="shared" si="0"/>
        <v>4600000</v>
      </c>
      <c r="T22" s="2">
        <f t="shared" si="1"/>
        <v>6080000</v>
      </c>
    </row>
    <row r="23" spans="1:20" x14ac:dyDescent="0.3">
      <c r="A23" s="248"/>
      <c r="B23" s="1" t="s">
        <v>80</v>
      </c>
      <c r="C23" s="189">
        <f t="shared" si="3"/>
        <v>13450000</v>
      </c>
      <c r="D23" s="190">
        <v>0</v>
      </c>
      <c r="E23" s="190">
        <v>0</v>
      </c>
      <c r="F23" s="2">
        <v>420000</v>
      </c>
      <c r="G23" s="198">
        <v>300000</v>
      </c>
      <c r="H23" s="191">
        <v>100000</v>
      </c>
      <c r="I23" s="2">
        <v>200000</v>
      </c>
      <c r="J23" s="2">
        <v>100000</v>
      </c>
      <c r="K23" s="2">
        <v>630000</v>
      </c>
      <c r="L23" s="2">
        <v>100000</v>
      </c>
      <c r="M23" s="192">
        <v>150000</v>
      </c>
      <c r="N23" s="2">
        <v>0</v>
      </c>
      <c r="O23" s="2">
        <v>100000</v>
      </c>
      <c r="P23" s="2">
        <v>500000</v>
      </c>
      <c r="Q23" s="2">
        <v>1500000</v>
      </c>
      <c r="R23" s="2">
        <v>400000</v>
      </c>
      <c r="S23" s="2">
        <f t="shared" si="0"/>
        <v>4500000</v>
      </c>
      <c r="T23" s="2">
        <f t="shared" si="1"/>
        <v>8950000</v>
      </c>
    </row>
    <row r="24" spans="1:20" x14ac:dyDescent="0.3">
      <c r="A24" s="248"/>
      <c r="B24" s="1" t="s">
        <v>81</v>
      </c>
      <c r="C24" s="189">
        <f t="shared" si="3"/>
        <v>16320000</v>
      </c>
      <c r="D24" s="190">
        <v>0</v>
      </c>
      <c r="E24" s="190">
        <v>0</v>
      </c>
      <c r="F24" s="2">
        <v>420000</v>
      </c>
      <c r="G24" s="198">
        <v>300000</v>
      </c>
      <c r="H24" s="191">
        <v>100000</v>
      </c>
      <c r="I24" s="2">
        <v>200000</v>
      </c>
      <c r="J24" s="2">
        <v>100000</v>
      </c>
      <c r="K24" s="2">
        <v>630000</v>
      </c>
      <c r="L24" s="2">
        <v>100000</v>
      </c>
      <c r="M24" s="192">
        <v>150000</v>
      </c>
      <c r="N24" s="2">
        <v>0</v>
      </c>
      <c r="O24" s="2">
        <v>100000</v>
      </c>
      <c r="P24" s="2">
        <v>1000000</v>
      </c>
      <c r="Q24" s="2">
        <v>1500000</v>
      </c>
      <c r="R24" s="2">
        <v>0</v>
      </c>
      <c r="S24" s="2">
        <f t="shared" si="0"/>
        <v>4600000</v>
      </c>
      <c r="T24" s="2">
        <f t="shared" si="1"/>
        <v>11720000</v>
      </c>
    </row>
    <row r="25" spans="1:20" x14ac:dyDescent="0.3">
      <c r="A25" s="248"/>
      <c r="B25" s="1" t="s">
        <v>82</v>
      </c>
      <c r="C25" s="189">
        <f t="shared" si="3"/>
        <v>19090000</v>
      </c>
      <c r="D25" s="190">
        <v>0</v>
      </c>
      <c r="E25" s="190">
        <v>0</v>
      </c>
      <c r="F25" s="2">
        <v>420000</v>
      </c>
      <c r="G25" s="198">
        <v>300000</v>
      </c>
      <c r="H25" s="191">
        <v>100000</v>
      </c>
      <c r="I25" s="2">
        <v>200000</v>
      </c>
      <c r="J25" s="2">
        <v>100000</v>
      </c>
      <c r="K25" s="2">
        <v>630000</v>
      </c>
      <c r="L25" s="2">
        <v>100000</v>
      </c>
      <c r="M25" s="192">
        <v>150000</v>
      </c>
      <c r="N25" s="2">
        <v>0</v>
      </c>
      <c r="O25" s="2">
        <v>100000</v>
      </c>
      <c r="P25" s="2">
        <v>0</v>
      </c>
      <c r="Q25" s="2">
        <v>1500000</v>
      </c>
      <c r="R25" s="2">
        <v>0</v>
      </c>
      <c r="S25" s="2">
        <f t="shared" si="0"/>
        <v>3600000</v>
      </c>
      <c r="T25" s="2">
        <f t="shared" si="1"/>
        <v>15490000</v>
      </c>
    </row>
    <row r="26" spans="1:20" s="284" customFormat="1" ht="17.25" thickBot="1" x14ac:dyDescent="0.35">
      <c r="A26" s="248"/>
      <c r="B26" s="284" t="s">
        <v>83</v>
      </c>
      <c r="C26" s="285">
        <f t="shared" si="3"/>
        <v>22860000</v>
      </c>
      <c r="D26" s="285">
        <v>0</v>
      </c>
      <c r="E26" s="285">
        <v>0</v>
      </c>
      <c r="F26" s="285">
        <v>420000</v>
      </c>
      <c r="G26" s="286">
        <v>300000</v>
      </c>
      <c r="H26" s="285">
        <v>100000</v>
      </c>
      <c r="I26" s="285">
        <v>200000</v>
      </c>
      <c r="J26" s="285">
        <v>100000</v>
      </c>
      <c r="K26" s="285">
        <v>630000</v>
      </c>
      <c r="L26" s="285">
        <v>100000</v>
      </c>
      <c r="M26" s="285">
        <v>150000</v>
      </c>
      <c r="N26" s="285">
        <v>0</v>
      </c>
      <c r="O26" s="285">
        <v>100000</v>
      </c>
      <c r="P26" s="285">
        <v>1500000</v>
      </c>
      <c r="Q26" s="287">
        <v>1500000</v>
      </c>
      <c r="R26" s="285">
        <v>0</v>
      </c>
      <c r="S26" s="285">
        <f t="shared" si="0"/>
        <v>5100000</v>
      </c>
      <c r="T26" s="285">
        <f t="shared" si="1"/>
        <v>17760000</v>
      </c>
    </row>
    <row r="27" spans="1:20" s="79" customFormat="1" x14ac:dyDescent="0.3">
      <c r="A27" s="248">
        <v>2025</v>
      </c>
      <c r="B27" s="79" t="s">
        <v>72</v>
      </c>
      <c r="C27" s="197">
        <f xml:space="preserve"> T26 + 7590000</f>
        <v>25350000</v>
      </c>
      <c r="D27" s="2">
        <v>3000000</v>
      </c>
      <c r="E27" s="199">
        <v>1000000</v>
      </c>
      <c r="F27" s="200">
        <v>420000</v>
      </c>
      <c r="G27" s="198">
        <v>300000</v>
      </c>
      <c r="H27" s="199">
        <v>100000</v>
      </c>
      <c r="I27" s="200">
        <v>200000</v>
      </c>
      <c r="J27" s="200">
        <v>100000</v>
      </c>
      <c r="K27" s="200">
        <v>630000</v>
      </c>
      <c r="L27" s="200">
        <v>100000</v>
      </c>
      <c r="M27" s="201">
        <v>150000</v>
      </c>
      <c r="N27" s="200">
        <v>0</v>
      </c>
      <c r="O27" s="200">
        <v>700000</v>
      </c>
      <c r="P27" s="200">
        <v>0</v>
      </c>
      <c r="Q27" s="2">
        <v>1500000</v>
      </c>
      <c r="R27" s="200">
        <v>12000000</v>
      </c>
      <c r="S27" s="200">
        <f t="shared" si="0"/>
        <v>20200000</v>
      </c>
      <c r="T27" s="200">
        <f t="shared" si="1"/>
        <v>5150000</v>
      </c>
    </row>
    <row r="28" spans="1:20" x14ac:dyDescent="0.3">
      <c r="A28" s="248"/>
      <c r="B28" s="1" t="s">
        <v>73</v>
      </c>
      <c r="C28" s="189">
        <f xml:space="preserve"> T27 + 7590000</f>
        <v>12740000</v>
      </c>
      <c r="D28" s="190">
        <v>0</v>
      </c>
      <c r="E28" s="199">
        <v>1000000</v>
      </c>
      <c r="F28" s="2">
        <v>420000</v>
      </c>
      <c r="G28" s="198">
        <v>300000</v>
      </c>
      <c r="H28" s="191">
        <v>100000</v>
      </c>
      <c r="I28" s="2">
        <v>200000</v>
      </c>
      <c r="J28" s="2">
        <v>100000</v>
      </c>
      <c r="K28" s="2">
        <v>630000</v>
      </c>
      <c r="L28" s="2">
        <v>100000</v>
      </c>
      <c r="M28" s="192">
        <v>150000</v>
      </c>
      <c r="N28" s="2">
        <v>0</v>
      </c>
      <c r="O28" s="200">
        <v>700000</v>
      </c>
      <c r="P28" s="2">
        <v>1500000</v>
      </c>
      <c r="Q28" s="2">
        <v>1500000</v>
      </c>
      <c r="R28" s="2">
        <v>400000</v>
      </c>
      <c r="S28" s="2">
        <f t="shared" si="0"/>
        <v>7100000</v>
      </c>
      <c r="T28" s="2">
        <f t="shared" si="1"/>
        <v>5640000</v>
      </c>
    </row>
    <row r="29" spans="1:20" x14ac:dyDescent="0.3">
      <c r="A29" s="248"/>
      <c r="B29" s="1" t="s">
        <v>74</v>
      </c>
      <c r="C29" s="197">
        <f t="shared" ref="C29:C92" si="4" xml:space="preserve"> T28 + 7590000</f>
        <v>13230000</v>
      </c>
      <c r="D29" s="190">
        <v>0</v>
      </c>
      <c r="E29" s="199">
        <v>1000000</v>
      </c>
      <c r="F29" s="2">
        <v>420000</v>
      </c>
      <c r="G29" s="198">
        <v>300000</v>
      </c>
      <c r="H29" s="191">
        <v>100000</v>
      </c>
      <c r="I29" s="2">
        <v>200000</v>
      </c>
      <c r="J29" s="2">
        <v>100000</v>
      </c>
      <c r="K29" s="2">
        <v>630000</v>
      </c>
      <c r="L29" s="2">
        <v>100000</v>
      </c>
      <c r="M29" s="192">
        <v>150000</v>
      </c>
      <c r="N29" s="2">
        <v>0</v>
      </c>
      <c r="O29" s="200">
        <v>700000</v>
      </c>
      <c r="P29" s="190">
        <v>0</v>
      </c>
      <c r="Q29" s="2">
        <v>1500000</v>
      </c>
      <c r="R29" s="2">
        <v>0</v>
      </c>
      <c r="S29" s="2">
        <f t="shared" si="0"/>
        <v>5200000</v>
      </c>
      <c r="T29" s="2">
        <f t="shared" si="1"/>
        <v>8030000</v>
      </c>
    </row>
    <row r="30" spans="1:20" x14ac:dyDescent="0.3">
      <c r="A30" s="248"/>
      <c r="B30" s="1" t="s">
        <v>75</v>
      </c>
      <c r="C30" s="189">
        <f t="shared" si="4"/>
        <v>15620000</v>
      </c>
      <c r="D30" s="190">
        <v>0</v>
      </c>
      <c r="E30" s="199">
        <v>1000000</v>
      </c>
      <c r="F30" s="2">
        <v>420000</v>
      </c>
      <c r="G30" s="198">
        <v>300000</v>
      </c>
      <c r="H30" s="191">
        <v>100000</v>
      </c>
      <c r="I30" s="2">
        <v>200000</v>
      </c>
      <c r="J30" s="2">
        <v>100000</v>
      </c>
      <c r="K30" s="2">
        <v>630000</v>
      </c>
      <c r="L30" s="2">
        <v>100000</v>
      </c>
      <c r="M30" s="192">
        <v>150000</v>
      </c>
      <c r="N30" s="2">
        <v>0</v>
      </c>
      <c r="O30" s="200">
        <v>700000</v>
      </c>
      <c r="P30" s="2">
        <v>1500000</v>
      </c>
      <c r="Q30" s="2">
        <v>1500000</v>
      </c>
      <c r="R30" s="2">
        <v>0</v>
      </c>
      <c r="S30" s="2">
        <f t="shared" si="0"/>
        <v>6700000</v>
      </c>
      <c r="T30" s="2">
        <f t="shared" si="1"/>
        <v>8920000</v>
      </c>
    </row>
    <row r="31" spans="1:20" x14ac:dyDescent="0.3">
      <c r="A31" s="248"/>
      <c r="B31" s="1" t="s">
        <v>76</v>
      </c>
      <c r="C31" s="197">
        <f t="shared" si="4"/>
        <v>16510000</v>
      </c>
      <c r="D31" s="190">
        <v>3000000</v>
      </c>
      <c r="E31" s="199">
        <v>1000000</v>
      </c>
      <c r="F31" s="2">
        <v>420000</v>
      </c>
      <c r="G31" s="198">
        <v>300000</v>
      </c>
      <c r="H31" s="191">
        <v>100000</v>
      </c>
      <c r="I31" s="2">
        <v>200000</v>
      </c>
      <c r="J31" s="2">
        <v>100000</v>
      </c>
      <c r="K31" s="2">
        <v>630000</v>
      </c>
      <c r="L31" s="2">
        <v>100000</v>
      </c>
      <c r="M31" s="192">
        <v>150000</v>
      </c>
      <c r="N31" s="2">
        <v>0</v>
      </c>
      <c r="O31" s="200">
        <v>700000</v>
      </c>
      <c r="P31" s="2">
        <v>0</v>
      </c>
      <c r="Q31" s="2">
        <v>1500000</v>
      </c>
      <c r="R31" s="2">
        <v>400000</v>
      </c>
      <c r="S31" s="2">
        <f t="shared" si="0"/>
        <v>8600000</v>
      </c>
      <c r="T31" s="2">
        <f t="shared" si="1"/>
        <v>7910000</v>
      </c>
    </row>
    <row r="32" spans="1:20" x14ac:dyDescent="0.3">
      <c r="A32" s="248"/>
      <c r="B32" s="1" t="s">
        <v>77</v>
      </c>
      <c r="C32" s="189">
        <f t="shared" si="4"/>
        <v>15500000</v>
      </c>
      <c r="D32" s="190">
        <v>0</v>
      </c>
      <c r="E32" s="199">
        <v>1000000</v>
      </c>
      <c r="F32" s="2">
        <v>420000</v>
      </c>
      <c r="G32" s="198">
        <v>300000</v>
      </c>
      <c r="H32" s="191">
        <v>100000</v>
      </c>
      <c r="I32" s="2">
        <v>200000</v>
      </c>
      <c r="J32" s="2">
        <v>100000</v>
      </c>
      <c r="K32" s="2">
        <v>630000</v>
      </c>
      <c r="L32" s="2">
        <v>100000</v>
      </c>
      <c r="M32" s="192">
        <v>150000</v>
      </c>
      <c r="N32" s="2">
        <v>0</v>
      </c>
      <c r="O32" s="200">
        <v>700000</v>
      </c>
      <c r="P32" s="2">
        <v>1500000</v>
      </c>
      <c r="Q32" s="2">
        <v>1500000</v>
      </c>
      <c r="R32" s="2">
        <v>0</v>
      </c>
      <c r="S32" s="2">
        <f t="shared" si="0"/>
        <v>6700000</v>
      </c>
      <c r="T32" s="2">
        <f t="shared" si="1"/>
        <v>8800000</v>
      </c>
    </row>
    <row r="33" spans="1:20" x14ac:dyDescent="0.3">
      <c r="A33" s="248"/>
      <c r="B33" s="1" t="s">
        <v>78</v>
      </c>
      <c r="C33" s="197">
        <f t="shared" si="4"/>
        <v>16390000</v>
      </c>
      <c r="D33" s="2">
        <v>3000000</v>
      </c>
      <c r="E33" s="199">
        <v>1000000</v>
      </c>
      <c r="F33" s="2">
        <v>420000</v>
      </c>
      <c r="G33" s="198">
        <v>300000</v>
      </c>
      <c r="H33" s="191">
        <v>100000</v>
      </c>
      <c r="I33" s="2">
        <v>200000</v>
      </c>
      <c r="J33" s="2">
        <v>100000</v>
      </c>
      <c r="K33" s="2">
        <v>630000</v>
      </c>
      <c r="L33" s="2">
        <v>100000</v>
      </c>
      <c r="M33" s="192">
        <v>150000</v>
      </c>
      <c r="N33" s="2">
        <v>0</v>
      </c>
      <c r="O33" s="200">
        <v>700000</v>
      </c>
      <c r="P33" s="2">
        <v>0</v>
      </c>
      <c r="Q33" s="2">
        <v>1500000</v>
      </c>
      <c r="R33" s="2">
        <v>0</v>
      </c>
      <c r="S33" s="2">
        <f t="shared" si="0"/>
        <v>8200000</v>
      </c>
      <c r="T33" s="2">
        <f t="shared" si="1"/>
        <v>8190000</v>
      </c>
    </row>
    <row r="34" spans="1:20" x14ac:dyDescent="0.3">
      <c r="A34" s="248"/>
      <c r="B34" s="1" t="s">
        <v>79</v>
      </c>
      <c r="C34" s="189">
        <f t="shared" si="4"/>
        <v>15780000</v>
      </c>
      <c r="D34" s="190">
        <v>0</v>
      </c>
      <c r="E34" s="199">
        <v>1000000</v>
      </c>
      <c r="F34" s="2">
        <v>420000</v>
      </c>
      <c r="G34" s="198">
        <v>300000</v>
      </c>
      <c r="H34" s="191">
        <v>100000</v>
      </c>
      <c r="I34" s="2">
        <v>200000</v>
      </c>
      <c r="J34" s="2">
        <v>100000</v>
      </c>
      <c r="K34" s="2">
        <v>630000</v>
      </c>
      <c r="L34" s="2">
        <v>100000</v>
      </c>
      <c r="M34" s="192">
        <v>150000</v>
      </c>
      <c r="N34" s="2">
        <v>0</v>
      </c>
      <c r="O34" s="200">
        <v>700000</v>
      </c>
      <c r="P34" s="2">
        <v>1500000</v>
      </c>
      <c r="Q34" s="2">
        <v>1500000</v>
      </c>
      <c r="R34" s="2">
        <v>0</v>
      </c>
      <c r="S34" s="2">
        <f t="shared" si="0"/>
        <v>6700000</v>
      </c>
      <c r="T34" s="2">
        <f t="shared" si="1"/>
        <v>9080000</v>
      </c>
    </row>
    <row r="35" spans="1:20" s="194" customFormat="1" x14ac:dyDescent="0.3">
      <c r="A35" s="248"/>
      <c r="B35" s="194" t="s">
        <v>80</v>
      </c>
      <c r="C35" s="197">
        <f t="shared" si="4"/>
        <v>16670000</v>
      </c>
      <c r="D35" s="190">
        <v>0</v>
      </c>
      <c r="E35" s="199">
        <v>1000000</v>
      </c>
      <c r="F35" s="195">
        <v>420000</v>
      </c>
      <c r="G35" s="198">
        <v>300000</v>
      </c>
      <c r="H35" s="191">
        <v>100000</v>
      </c>
      <c r="I35" s="2">
        <v>200000</v>
      </c>
      <c r="J35" s="195">
        <v>100000</v>
      </c>
      <c r="K35" s="195">
        <v>630000</v>
      </c>
      <c r="L35" s="195">
        <v>100000</v>
      </c>
      <c r="M35" s="192">
        <v>150000</v>
      </c>
      <c r="N35" s="195">
        <v>0</v>
      </c>
      <c r="O35" s="200">
        <v>700000</v>
      </c>
      <c r="P35" s="2">
        <v>0</v>
      </c>
      <c r="Q35" s="2">
        <v>1500000</v>
      </c>
      <c r="R35" s="2">
        <v>400000</v>
      </c>
      <c r="S35" s="195">
        <f t="shared" ref="S35:S66" si="5">SUM(D35:R35)</f>
        <v>5600000</v>
      </c>
      <c r="T35" s="195">
        <f t="shared" si="1"/>
        <v>11070000</v>
      </c>
    </row>
    <row r="36" spans="1:20" x14ac:dyDescent="0.3">
      <c r="A36" s="248"/>
      <c r="B36" s="1" t="s">
        <v>81</v>
      </c>
      <c r="C36" s="189">
        <f t="shared" si="4"/>
        <v>18660000</v>
      </c>
      <c r="D36" s="190">
        <v>0</v>
      </c>
      <c r="E36" s="199">
        <v>1000000</v>
      </c>
      <c r="F36" s="2">
        <v>420000</v>
      </c>
      <c r="G36" s="198">
        <v>300000</v>
      </c>
      <c r="H36" s="191">
        <v>100000</v>
      </c>
      <c r="I36" s="2">
        <v>200000</v>
      </c>
      <c r="J36" s="2">
        <v>100000</v>
      </c>
      <c r="K36" s="2">
        <v>630000</v>
      </c>
      <c r="L36" s="2">
        <v>100000</v>
      </c>
      <c r="M36" s="192">
        <v>150000</v>
      </c>
      <c r="N36" s="2">
        <v>0</v>
      </c>
      <c r="O36" s="200">
        <v>700000</v>
      </c>
      <c r="P36" s="2">
        <v>1500000</v>
      </c>
      <c r="Q36" s="2">
        <v>1500000</v>
      </c>
      <c r="R36" s="2">
        <v>0</v>
      </c>
      <c r="S36" s="2">
        <f t="shared" si="5"/>
        <v>6700000</v>
      </c>
      <c r="T36" s="2">
        <f t="shared" si="1"/>
        <v>11960000</v>
      </c>
    </row>
    <row r="37" spans="1:20" x14ac:dyDescent="0.3">
      <c r="A37" s="248"/>
      <c r="B37" s="1" t="s">
        <v>82</v>
      </c>
      <c r="C37" s="197">
        <f t="shared" si="4"/>
        <v>19550000</v>
      </c>
      <c r="D37" s="190">
        <v>0</v>
      </c>
      <c r="E37" s="199">
        <v>1000000</v>
      </c>
      <c r="F37" s="2">
        <v>420000</v>
      </c>
      <c r="G37" s="198">
        <v>300000</v>
      </c>
      <c r="H37" s="191">
        <v>100000</v>
      </c>
      <c r="I37" s="2">
        <v>200000</v>
      </c>
      <c r="J37" s="2">
        <v>100000</v>
      </c>
      <c r="K37" s="2">
        <v>630000</v>
      </c>
      <c r="L37" s="2">
        <v>100000</v>
      </c>
      <c r="M37" s="192">
        <v>150000</v>
      </c>
      <c r="N37" s="2">
        <v>0</v>
      </c>
      <c r="O37" s="200">
        <v>700000</v>
      </c>
      <c r="P37" s="2">
        <v>0</v>
      </c>
      <c r="Q37" s="2">
        <v>1500000</v>
      </c>
      <c r="R37" s="2">
        <v>0</v>
      </c>
      <c r="S37" s="2">
        <f t="shared" si="5"/>
        <v>5200000</v>
      </c>
      <c r="T37" s="2">
        <f t="shared" si="1"/>
        <v>14350000</v>
      </c>
    </row>
    <row r="38" spans="1:20" s="284" customFormat="1" ht="17.25" thickBot="1" x14ac:dyDescent="0.35">
      <c r="A38" s="248"/>
      <c r="B38" s="284" t="s">
        <v>83</v>
      </c>
      <c r="C38" s="287">
        <f t="shared" si="4"/>
        <v>21940000</v>
      </c>
      <c r="D38" s="285">
        <v>0</v>
      </c>
      <c r="E38" s="199">
        <v>1000000</v>
      </c>
      <c r="F38" s="285">
        <v>420000</v>
      </c>
      <c r="G38" s="286">
        <v>300000</v>
      </c>
      <c r="H38" s="285">
        <v>100000</v>
      </c>
      <c r="I38" s="285">
        <v>200000</v>
      </c>
      <c r="J38" s="285">
        <v>100000</v>
      </c>
      <c r="K38" s="285">
        <v>630000</v>
      </c>
      <c r="L38" s="285">
        <v>100000</v>
      </c>
      <c r="M38" s="285">
        <v>150000</v>
      </c>
      <c r="N38" s="285">
        <v>0</v>
      </c>
      <c r="O38" s="286">
        <v>700000</v>
      </c>
      <c r="P38" s="285">
        <v>1500000</v>
      </c>
      <c r="Q38" s="287">
        <v>1500000</v>
      </c>
      <c r="R38" s="285">
        <v>0</v>
      </c>
      <c r="S38" s="285">
        <f t="shared" si="5"/>
        <v>6700000</v>
      </c>
      <c r="T38" s="285">
        <f t="shared" si="1"/>
        <v>15240000</v>
      </c>
    </row>
    <row r="39" spans="1:20" s="79" customFormat="1" x14ac:dyDescent="0.3">
      <c r="A39" s="248">
        <v>2026</v>
      </c>
      <c r="B39" s="79" t="s">
        <v>72</v>
      </c>
      <c r="C39" s="197">
        <f t="shared" si="4"/>
        <v>22830000</v>
      </c>
      <c r="D39" s="2">
        <v>3000000</v>
      </c>
      <c r="E39" s="199">
        <v>1000000</v>
      </c>
      <c r="F39" s="200">
        <v>420000</v>
      </c>
      <c r="G39" s="198">
        <v>300000</v>
      </c>
      <c r="H39" s="199">
        <v>100000</v>
      </c>
      <c r="I39" s="200">
        <v>200000</v>
      </c>
      <c r="J39" s="200">
        <v>100000</v>
      </c>
      <c r="K39" s="200">
        <v>700000</v>
      </c>
      <c r="L39" s="200">
        <v>100000</v>
      </c>
      <c r="M39" s="201">
        <v>150000</v>
      </c>
      <c r="N39" s="200">
        <v>0</v>
      </c>
      <c r="O39" s="200">
        <v>700000</v>
      </c>
      <c r="P39" s="200">
        <v>0</v>
      </c>
      <c r="Q39" s="2">
        <v>1500000</v>
      </c>
      <c r="R39" s="200">
        <v>5000000</v>
      </c>
      <c r="S39" s="200">
        <f t="shared" si="5"/>
        <v>13270000</v>
      </c>
      <c r="T39" s="200">
        <f t="shared" si="1"/>
        <v>9560000</v>
      </c>
    </row>
    <row r="40" spans="1:20" s="184" customFormat="1" x14ac:dyDescent="0.3">
      <c r="A40" s="248"/>
      <c r="B40" s="184" t="s">
        <v>73</v>
      </c>
      <c r="C40" s="189">
        <f t="shared" si="4"/>
        <v>17150000</v>
      </c>
      <c r="D40" s="190">
        <v>0</v>
      </c>
      <c r="E40" s="199">
        <v>1000000</v>
      </c>
      <c r="F40" s="2">
        <v>420000</v>
      </c>
      <c r="G40" s="198">
        <v>300000</v>
      </c>
      <c r="H40" s="191">
        <v>100000</v>
      </c>
      <c r="I40" s="2">
        <v>200000</v>
      </c>
      <c r="J40" s="192">
        <v>100000</v>
      </c>
      <c r="K40" s="200">
        <v>700000</v>
      </c>
      <c r="L40" s="192">
        <v>100000</v>
      </c>
      <c r="M40" s="192">
        <v>150000</v>
      </c>
      <c r="N40" s="192">
        <v>0</v>
      </c>
      <c r="O40" s="200">
        <v>700000</v>
      </c>
      <c r="P40" s="192">
        <v>0</v>
      </c>
      <c r="Q40" s="2">
        <v>1500000</v>
      </c>
      <c r="R40" s="2">
        <v>600000</v>
      </c>
      <c r="S40" s="192">
        <f t="shared" si="5"/>
        <v>5870000</v>
      </c>
      <c r="T40" s="192">
        <f t="shared" si="1"/>
        <v>11280000</v>
      </c>
    </row>
    <row r="41" spans="1:20" s="196" customFormat="1" x14ac:dyDescent="0.3">
      <c r="A41" s="248"/>
      <c r="B41" s="196" t="s">
        <v>74</v>
      </c>
      <c r="C41" s="197">
        <f t="shared" si="4"/>
        <v>18870000</v>
      </c>
      <c r="D41" s="190">
        <v>0</v>
      </c>
      <c r="E41" s="199">
        <v>1000000</v>
      </c>
      <c r="F41" s="2">
        <v>420000</v>
      </c>
      <c r="G41" s="198">
        <v>300000</v>
      </c>
      <c r="H41" s="191">
        <v>100000</v>
      </c>
      <c r="I41" s="2">
        <v>200000</v>
      </c>
      <c r="J41" s="193">
        <v>100000</v>
      </c>
      <c r="K41" s="200">
        <v>700000</v>
      </c>
      <c r="L41" s="193">
        <v>100000</v>
      </c>
      <c r="M41" s="192">
        <v>150000</v>
      </c>
      <c r="N41" s="193">
        <v>0</v>
      </c>
      <c r="O41" s="200">
        <v>700000</v>
      </c>
      <c r="P41" s="193">
        <v>1000000</v>
      </c>
      <c r="Q41" s="2">
        <v>1500000</v>
      </c>
      <c r="R41" s="2">
        <v>0</v>
      </c>
      <c r="S41" s="193">
        <f t="shared" si="5"/>
        <v>6270000</v>
      </c>
      <c r="T41" s="193">
        <f t="shared" si="1"/>
        <v>12600000</v>
      </c>
    </row>
    <row r="42" spans="1:20" s="196" customFormat="1" x14ac:dyDescent="0.3">
      <c r="A42" s="248"/>
      <c r="B42" s="196" t="s">
        <v>75</v>
      </c>
      <c r="C42" s="189">
        <f t="shared" si="4"/>
        <v>20190000</v>
      </c>
      <c r="D42" s="190">
        <v>0</v>
      </c>
      <c r="E42" s="199">
        <v>1000000</v>
      </c>
      <c r="F42" s="2">
        <v>420000</v>
      </c>
      <c r="G42" s="198">
        <v>300000</v>
      </c>
      <c r="H42" s="191">
        <v>100000</v>
      </c>
      <c r="I42" s="2">
        <v>200000</v>
      </c>
      <c r="J42" s="193">
        <v>100000</v>
      </c>
      <c r="K42" s="200">
        <v>700000</v>
      </c>
      <c r="L42" s="193">
        <v>100000</v>
      </c>
      <c r="M42" s="192">
        <v>150000</v>
      </c>
      <c r="N42" s="193">
        <v>0</v>
      </c>
      <c r="O42" s="200">
        <v>700000</v>
      </c>
      <c r="P42" s="193">
        <v>0</v>
      </c>
      <c r="Q42" s="2">
        <v>1500000</v>
      </c>
      <c r="R42" s="2">
        <v>0</v>
      </c>
      <c r="S42" s="193">
        <f t="shared" si="5"/>
        <v>5270000</v>
      </c>
      <c r="T42" s="193">
        <f t="shared" si="1"/>
        <v>14920000</v>
      </c>
    </row>
    <row r="43" spans="1:20" s="196" customFormat="1" x14ac:dyDescent="0.3">
      <c r="A43" s="248"/>
      <c r="B43" s="196" t="s">
        <v>76</v>
      </c>
      <c r="C43" s="197">
        <f t="shared" si="4"/>
        <v>22510000</v>
      </c>
      <c r="D43" s="190">
        <v>3000000</v>
      </c>
      <c r="E43" s="199">
        <v>1000000</v>
      </c>
      <c r="F43" s="2">
        <v>420000</v>
      </c>
      <c r="G43" s="198">
        <v>300000</v>
      </c>
      <c r="H43" s="191">
        <v>100000</v>
      </c>
      <c r="I43" s="2">
        <v>200000</v>
      </c>
      <c r="J43" s="193">
        <v>100000</v>
      </c>
      <c r="K43" s="200">
        <v>700000</v>
      </c>
      <c r="L43" s="193">
        <v>100000</v>
      </c>
      <c r="M43" s="192">
        <v>150000</v>
      </c>
      <c r="N43" s="193">
        <v>0</v>
      </c>
      <c r="O43" s="200">
        <v>700000</v>
      </c>
      <c r="P43" s="193">
        <v>1000000</v>
      </c>
      <c r="Q43" s="2">
        <v>1500000</v>
      </c>
      <c r="R43" s="2">
        <v>600000</v>
      </c>
      <c r="S43" s="193">
        <f t="shared" si="5"/>
        <v>9870000</v>
      </c>
      <c r="T43" s="193">
        <f t="shared" si="1"/>
        <v>12640000</v>
      </c>
    </row>
    <row r="44" spans="1:20" s="196" customFormat="1" x14ac:dyDescent="0.3">
      <c r="A44" s="248"/>
      <c r="B44" s="196" t="s">
        <v>77</v>
      </c>
      <c r="C44" s="189">
        <f t="shared" si="4"/>
        <v>20230000</v>
      </c>
      <c r="D44" s="190">
        <v>0</v>
      </c>
      <c r="E44" s="199">
        <v>1000000</v>
      </c>
      <c r="F44" s="2">
        <v>420000</v>
      </c>
      <c r="G44" s="198">
        <v>300000</v>
      </c>
      <c r="H44" s="191">
        <v>100000</v>
      </c>
      <c r="I44" s="2">
        <v>200000</v>
      </c>
      <c r="J44" s="193">
        <v>100000</v>
      </c>
      <c r="K44" s="200">
        <v>700000</v>
      </c>
      <c r="L44" s="193">
        <v>100000</v>
      </c>
      <c r="M44" s="192">
        <v>150000</v>
      </c>
      <c r="N44" s="193">
        <v>0</v>
      </c>
      <c r="O44" s="200">
        <v>700000</v>
      </c>
      <c r="P44" s="193">
        <v>0</v>
      </c>
      <c r="Q44" s="2">
        <v>1500000</v>
      </c>
      <c r="R44" s="2">
        <v>0</v>
      </c>
      <c r="S44" s="193">
        <f t="shared" si="5"/>
        <v>5270000</v>
      </c>
      <c r="T44" s="193">
        <f t="shared" si="1"/>
        <v>14960000</v>
      </c>
    </row>
    <row r="45" spans="1:20" s="196" customFormat="1" x14ac:dyDescent="0.3">
      <c r="A45" s="248"/>
      <c r="B45" s="196" t="s">
        <v>78</v>
      </c>
      <c r="C45" s="197">
        <f t="shared" si="4"/>
        <v>22550000</v>
      </c>
      <c r="D45" s="2">
        <v>3000000</v>
      </c>
      <c r="E45" s="199">
        <v>1000000</v>
      </c>
      <c r="F45" s="2">
        <v>420000</v>
      </c>
      <c r="G45" s="198">
        <v>300000</v>
      </c>
      <c r="H45" s="191">
        <v>100000</v>
      </c>
      <c r="I45" s="2">
        <v>200000</v>
      </c>
      <c r="J45" s="193">
        <v>100000</v>
      </c>
      <c r="K45" s="200">
        <v>700000</v>
      </c>
      <c r="L45" s="193">
        <v>100000</v>
      </c>
      <c r="M45" s="192">
        <v>150000</v>
      </c>
      <c r="N45" s="193">
        <v>0</v>
      </c>
      <c r="O45" s="200">
        <v>700000</v>
      </c>
      <c r="P45" s="193">
        <v>1000000</v>
      </c>
      <c r="Q45" s="2">
        <v>1500000</v>
      </c>
      <c r="R45" s="2">
        <v>0</v>
      </c>
      <c r="S45" s="193">
        <f t="shared" si="5"/>
        <v>9270000</v>
      </c>
      <c r="T45" s="193">
        <f t="shared" ref="T45:T76" si="6" xml:space="preserve"> C45 - S45</f>
        <v>13280000</v>
      </c>
    </row>
    <row r="46" spans="1:20" s="196" customFormat="1" x14ac:dyDescent="0.3">
      <c r="A46" s="248"/>
      <c r="B46" s="196" t="s">
        <v>79</v>
      </c>
      <c r="C46" s="189">
        <f t="shared" si="4"/>
        <v>20870000</v>
      </c>
      <c r="D46" s="190">
        <v>0</v>
      </c>
      <c r="E46" s="199">
        <v>1000000</v>
      </c>
      <c r="F46" s="2">
        <v>420000</v>
      </c>
      <c r="G46" s="198">
        <v>300000</v>
      </c>
      <c r="H46" s="191">
        <v>100000</v>
      </c>
      <c r="I46" s="2">
        <v>200000</v>
      </c>
      <c r="J46" s="193">
        <v>100000</v>
      </c>
      <c r="K46" s="200">
        <v>700000</v>
      </c>
      <c r="L46" s="193">
        <v>100000</v>
      </c>
      <c r="M46" s="192">
        <v>150000</v>
      </c>
      <c r="N46" s="193">
        <v>0</v>
      </c>
      <c r="O46" s="200">
        <v>700000</v>
      </c>
      <c r="P46" s="193">
        <v>0</v>
      </c>
      <c r="Q46" s="2">
        <v>1500000</v>
      </c>
      <c r="R46" s="2">
        <v>0</v>
      </c>
      <c r="S46" s="193">
        <f t="shared" si="5"/>
        <v>5270000</v>
      </c>
      <c r="T46" s="193">
        <f t="shared" si="6"/>
        <v>15600000</v>
      </c>
    </row>
    <row r="47" spans="1:20" s="196" customFormat="1" x14ac:dyDescent="0.3">
      <c r="A47" s="248"/>
      <c r="B47" s="196" t="s">
        <v>80</v>
      </c>
      <c r="C47" s="197">
        <f t="shared" si="4"/>
        <v>23190000</v>
      </c>
      <c r="D47" s="190">
        <v>0</v>
      </c>
      <c r="E47" s="199">
        <v>1000000</v>
      </c>
      <c r="F47" s="2">
        <v>420000</v>
      </c>
      <c r="G47" s="198">
        <v>300000</v>
      </c>
      <c r="H47" s="191">
        <v>100000</v>
      </c>
      <c r="I47" s="2">
        <v>200000</v>
      </c>
      <c r="J47" s="193">
        <v>100000</v>
      </c>
      <c r="K47" s="200">
        <v>700000</v>
      </c>
      <c r="L47" s="193">
        <v>100000</v>
      </c>
      <c r="M47" s="192">
        <v>150000</v>
      </c>
      <c r="N47" s="193">
        <v>0</v>
      </c>
      <c r="O47" s="200">
        <v>700000</v>
      </c>
      <c r="P47" s="193">
        <v>1000000</v>
      </c>
      <c r="Q47" s="2">
        <v>1500000</v>
      </c>
      <c r="R47" s="2">
        <v>600000</v>
      </c>
      <c r="S47" s="193">
        <f t="shared" si="5"/>
        <v>6870000</v>
      </c>
      <c r="T47" s="193">
        <f t="shared" si="6"/>
        <v>16320000</v>
      </c>
    </row>
    <row r="48" spans="1:20" s="196" customFormat="1" x14ac:dyDescent="0.3">
      <c r="A48" s="248"/>
      <c r="B48" s="196" t="s">
        <v>81</v>
      </c>
      <c r="C48" s="189">
        <f t="shared" si="4"/>
        <v>23910000</v>
      </c>
      <c r="D48" s="190">
        <v>0</v>
      </c>
      <c r="E48" s="199">
        <v>1000000</v>
      </c>
      <c r="F48" s="2">
        <v>420000</v>
      </c>
      <c r="G48" s="198">
        <v>300000</v>
      </c>
      <c r="H48" s="191">
        <v>100000</v>
      </c>
      <c r="I48" s="2">
        <v>200000</v>
      </c>
      <c r="J48" s="193">
        <v>100000</v>
      </c>
      <c r="K48" s="200">
        <v>700000</v>
      </c>
      <c r="L48" s="193">
        <v>100000</v>
      </c>
      <c r="M48" s="192">
        <v>150000</v>
      </c>
      <c r="N48" s="193">
        <v>0</v>
      </c>
      <c r="O48" s="200">
        <v>700000</v>
      </c>
      <c r="P48" s="193">
        <v>0</v>
      </c>
      <c r="Q48" s="2">
        <v>1500000</v>
      </c>
      <c r="R48" s="2">
        <v>0</v>
      </c>
      <c r="S48" s="193">
        <f t="shared" si="5"/>
        <v>5270000</v>
      </c>
      <c r="T48" s="193">
        <f t="shared" si="6"/>
        <v>18640000</v>
      </c>
    </row>
    <row r="49" spans="1:20" s="196" customFormat="1" x14ac:dyDescent="0.3">
      <c r="A49" s="248"/>
      <c r="B49" s="196" t="s">
        <v>82</v>
      </c>
      <c r="C49" s="197">
        <f t="shared" si="4"/>
        <v>26230000</v>
      </c>
      <c r="D49" s="190">
        <v>0</v>
      </c>
      <c r="E49" s="199">
        <v>1000000</v>
      </c>
      <c r="F49" s="2">
        <v>420000</v>
      </c>
      <c r="G49" s="198">
        <v>300000</v>
      </c>
      <c r="H49" s="191">
        <v>100000</v>
      </c>
      <c r="I49" s="2">
        <v>200000</v>
      </c>
      <c r="J49" s="193">
        <v>100000</v>
      </c>
      <c r="K49" s="200">
        <v>700000</v>
      </c>
      <c r="L49" s="193">
        <v>100000</v>
      </c>
      <c r="M49" s="192">
        <v>150000</v>
      </c>
      <c r="N49" s="193">
        <v>0</v>
      </c>
      <c r="O49" s="200">
        <v>700000</v>
      </c>
      <c r="P49" s="193">
        <v>0</v>
      </c>
      <c r="Q49" s="2">
        <v>1500000</v>
      </c>
      <c r="R49" s="2">
        <v>0</v>
      </c>
      <c r="S49" s="193">
        <f t="shared" si="5"/>
        <v>5270000</v>
      </c>
      <c r="T49" s="193">
        <f t="shared" si="6"/>
        <v>20960000</v>
      </c>
    </row>
    <row r="50" spans="1:20" s="284" customFormat="1" ht="17.25" thickBot="1" x14ac:dyDescent="0.35">
      <c r="A50" s="248"/>
      <c r="B50" s="284" t="s">
        <v>83</v>
      </c>
      <c r="C50" s="189">
        <f t="shared" si="4"/>
        <v>28550000</v>
      </c>
      <c r="D50" s="285">
        <v>0</v>
      </c>
      <c r="E50" s="199">
        <v>1000000</v>
      </c>
      <c r="F50" s="285">
        <v>420000</v>
      </c>
      <c r="G50" s="286">
        <v>300000</v>
      </c>
      <c r="H50" s="285">
        <v>100000</v>
      </c>
      <c r="I50" s="285">
        <v>200000</v>
      </c>
      <c r="J50" s="285">
        <v>100000</v>
      </c>
      <c r="K50" s="200">
        <v>700000</v>
      </c>
      <c r="L50" s="285">
        <v>100000</v>
      </c>
      <c r="M50" s="285">
        <v>150000</v>
      </c>
      <c r="N50" s="285">
        <v>0</v>
      </c>
      <c r="O50" s="286">
        <v>700000</v>
      </c>
      <c r="P50" s="285">
        <v>0</v>
      </c>
      <c r="Q50" s="287">
        <v>1500000</v>
      </c>
      <c r="R50" s="285">
        <v>0</v>
      </c>
      <c r="S50" s="285">
        <f t="shared" si="5"/>
        <v>5270000</v>
      </c>
      <c r="T50" s="285">
        <f t="shared" si="6"/>
        <v>23280000</v>
      </c>
    </row>
    <row r="51" spans="1:20" s="203" customFormat="1" x14ac:dyDescent="0.3">
      <c r="A51" s="246">
        <v>2027</v>
      </c>
      <c r="B51" s="203" t="s">
        <v>72</v>
      </c>
      <c r="C51" s="197">
        <f t="shared" si="4"/>
        <v>30870000</v>
      </c>
      <c r="D51" s="2">
        <v>3000000</v>
      </c>
      <c r="E51" s="199">
        <v>1000000</v>
      </c>
      <c r="F51" s="200">
        <v>420000</v>
      </c>
      <c r="G51" s="198">
        <v>300000</v>
      </c>
      <c r="H51" s="199">
        <v>100000</v>
      </c>
      <c r="I51" s="200">
        <v>200000</v>
      </c>
      <c r="J51" s="202">
        <v>100000</v>
      </c>
      <c r="K51" s="200">
        <v>700000</v>
      </c>
      <c r="L51" s="202">
        <v>100000</v>
      </c>
      <c r="M51" s="201">
        <v>150000</v>
      </c>
      <c r="N51" s="202">
        <v>0</v>
      </c>
      <c r="O51" s="200">
        <v>700000</v>
      </c>
      <c r="P51" s="200">
        <v>0</v>
      </c>
      <c r="Q51" s="2">
        <v>1500000</v>
      </c>
      <c r="R51" s="2">
        <v>0</v>
      </c>
      <c r="S51" s="202">
        <f t="shared" si="5"/>
        <v>8270000</v>
      </c>
      <c r="T51" s="202">
        <f t="shared" si="6"/>
        <v>22600000</v>
      </c>
    </row>
    <row r="52" spans="1:20" s="196" customFormat="1" x14ac:dyDescent="0.3">
      <c r="A52" s="246"/>
      <c r="B52" s="196" t="s">
        <v>73</v>
      </c>
      <c r="C52" s="189">
        <f t="shared" si="4"/>
        <v>30190000</v>
      </c>
      <c r="D52" s="190">
        <v>0</v>
      </c>
      <c r="E52" s="199">
        <v>1000000</v>
      </c>
      <c r="F52" s="2">
        <v>420000</v>
      </c>
      <c r="G52" s="198">
        <v>300000</v>
      </c>
      <c r="H52" s="191">
        <v>100000</v>
      </c>
      <c r="I52" s="2">
        <v>200000</v>
      </c>
      <c r="J52" s="193">
        <v>100000</v>
      </c>
      <c r="K52" s="200">
        <v>700000</v>
      </c>
      <c r="L52" s="193">
        <v>100000</v>
      </c>
      <c r="M52" s="192">
        <v>150000</v>
      </c>
      <c r="N52" s="193">
        <v>0</v>
      </c>
      <c r="O52" s="200">
        <v>700000</v>
      </c>
      <c r="P52" s="192">
        <v>0</v>
      </c>
      <c r="Q52" s="2">
        <v>1500000</v>
      </c>
      <c r="R52" s="2">
        <v>600000</v>
      </c>
      <c r="S52" s="193">
        <f t="shared" si="5"/>
        <v>5870000</v>
      </c>
      <c r="T52" s="193">
        <f t="shared" si="6"/>
        <v>24320000</v>
      </c>
    </row>
    <row r="53" spans="1:20" s="196" customFormat="1" x14ac:dyDescent="0.3">
      <c r="A53" s="246"/>
      <c r="B53" s="196" t="s">
        <v>74</v>
      </c>
      <c r="C53" s="197">
        <f t="shared" si="4"/>
        <v>31910000</v>
      </c>
      <c r="D53" s="190">
        <v>0</v>
      </c>
      <c r="E53" s="199">
        <v>1000000</v>
      </c>
      <c r="F53" s="2">
        <v>420000</v>
      </c>
      <c r="G53" s="198">
        <v>300000</v>
      </c>
      <c r="H53" s="191">
        <v>100000</v>
      </c>
      <c r="I53" s="2">
        <v>200000</v>
      </c>
      <c r="J53" s="193">
        <v>100000</v>
      </c>
      <c r="K53" s="200">
        <v>700000</v>
      </c>
      <c r="L53" s="193">
        <v>100000</v>
      </c>
      <c r="M53" s="192">
        <v>150000</v>
      </c>
      <c r="N53" s="193">
        <v>0</v>
      </c>
      <c r="O53" s="200">
        <v>700000</v>
      </c>
      <c r="P53" s="193">
        <v>1000000</v>
      </c>
      <c r="Q53" s="2">
        <v>1500000</v>
      </c>
      <c r="R53" s="2">
        <v>0</v>
      </c>
      <c r="S53" s="193">
        <f t="shared" si="5"/>
        <v>6270000</v>
      </c>
      <c r="T53" s="193">
        <f t="shared" si="6"/>
        <v>25640000</v>
      </c>
    </row>
    <row r="54" spans="1:20" s="196" customFormat="1" x14ac:dyDescent="0.3">
      <c r="A54" s="246"/>
      <c r="B54" s="196" t="s">
        <v>75</v>
      </c>
      <c r="C54" s="189">
        <f t="shared" si="4"/>
        <v>33230000</v>
      </c>
      <c r="D54" s="190">
        <v>0</v>
      </c>
      <c r="E54" s="199">
        <v>1000000</v>
      </c>
      <c r="F54" s="2">
        <v>420000</v>
      </c>
      <c r="G54" s="198">
        <v>300000</v>
      </c>
      <c r="H54" s="191">
        <v>100000</v>
      </c>
      <c r="I54" s="2">
        <v>200000</v>
      </c>
      <c r="J54" s="193">
        <v>100000</v>
      </c>
      <c r="K54" s="200">
        <v>700000</v>
      </c>
      <c r="L54" s="193">
        <v>100000</v>
      </c>
      <c r="M54" s="192">
        <v>150000</v>
      </c>
      <c r="N54" s="193">
        <v>0</v>
      </c>
      <c r="O54" s="200">
        <v>700000</v>
      </c>
      <c r="P54" s="193">
        <v>0</v>
      </c>
      <c r="Q54" s="2">
        <v>1500000</v>
      </c>
      <c r="R54" s="2">
        <v>0</v>
      </c>
      <c r="S54" s="193">
        <f t="shared" si="5"/>
        <v>5270000</v>
      </c>
      <c r="T54" s="193">
        <f t="shared" si="6"/>
        <v>27960000</v>
      </c>
    </row>
    <row r="55" spans="1:20" s="196" customFormat="1" x14ac:dyDescent="0.3">
      <c r="A55" s="246"/>
      <c r="B55" s="196" t="s">
        <v>76</v>
      </c>
      <c r="C55" s="197">
        <f t="shared" si="4"/>
        <v>35550000</v>
      </c>
      <c r="D55" s="190">
        <v>3000000</v>
      </c>
      <c r="E55" s="199">
        <v>1000000</v>
      </c>
      <c r="F55" s="2">
        <v>420000</v>
      </c>
      <c r="G55" s="198">
        <v>300000</v>
      </c>
      <c r="H55" s="191">
        <v>100000</v>
      </c>
      <c r="I55" s="2">
        <v>200000</v>
      </c>
      <c r="J55" s="193">
        <v>100000</v>
      </c>
      <c r="K55" s="200">
        <v>700000</v>
      </c>
      <c r="L55" s="193">
        <v>100000</v>
      </c>
      <c r="M55" s="192">
        <v>150000</v>
      </c>
      <c r="N55" s="193">
        <v>0</v>
      </c>
      <c r="O55" s="200">
        <v>700000</v>
      </c>
      <c r="P55" s="193">
        <v>1000000</v>
      </c>
      <c r="Q55" s="2">
        <v>1500000</v>
      </c>
      <c r="R55" s="2">
        <v>600000</v>
      </c>
      <c r="S55" s="193">
        <f t="shared" si="5"/>
        <v>9870000</v>
      </c>
      <c r="T55" s="193">
        <f t="shared" si="6"/>
        <v>25680000</v>
      </c>
    </row>
    <row r="56" spans="1:20" s="196" customFormat="1" x14ac:dyDescent="0.3">
      <c r="A56" s="246"/>
      <c r="B56" s="196" t="s">
        <v>77</v>
      </c>
      <c r="C56" s="189">
        <f t="shared" si="4"/>
        <v>33270000</v>
      </c>
      <c r="D56" s="190">
        <v>0</v>
      </c>
      <c r="E56" s="199">
        <v>1000000</v>
      </c>
      <c r="F56" s="2">
        <v>420000</v>
      </c>
      <c r="G56" s="198">
        <v>300000</v>
      </c>
      <c r="H56" s="191">
        <v>100000</v>
      </c>
      <c r="I56" s="2">
        <v>200000</v>
      </c>
      <c r="J56" s="193">
        <v>100000</v>
      </c>
      <c r="K56" s="200">
        <v>700000</v>
      </c>
      <c r="L56" s="193">
        <v>100000</v>
      </c>
      <c r="M56" s="192">
        <v>150000</v>
      </c>
      <c r="N56" s="193">
        <v>0</v>
      </c>
      <c r="O56" s="200">
        <v>700000</v>
      </c>
      <c r="P56" s="193">
        <v>0</v>
      </c>
      <c r="Q56" s="2">
        <v>1500000</v>
      </c>
      <c r="R56" s="2">
        <v>0</v>
      </c>
      <c r="S56" s="193">
        <f t="shared" si="5"/>
        <v>5270000</v>
      </c>
      <c r="T56" s="193">
        <f t="shared" si="6"/>
        <v>28000000</v>
      </c>
    </row>
    <row r="57" spans="1:20" s="196" customFormat="1" x14ac:dyDescent="0.3">
      <c r="A57" s="246"/>
      <c r="B57" s="196" t="s">
        <v>78</v>
      </c>
      <c r="C57" s="197">
        <f t="shared" si="4"/>
        <v>35590000</v>
      </c>
      <c r="D57" s="2">
        <v>3000000</v>
      </c>
      <c r="E57" s="199">
        <v>1000000</v>
      </c>
      <c r="F57" s="2">
        <v>420000</v>
      </c>
      <c r="G57" s="198">
        <v>300000</v>
      </c>
      <c r="H57" s="191">
        <v>100000</v>
      </c>
      <c r="I57" s="2">
        <v>200000</v>
      </c>
      <c r="J57" s="193">
        <v>100000</v>
      </c>
      <c r="K57" s="200">
        <v>700000</v>
      </c>
      <c r="L57" s="193">
        <v>100000</v>
      </c>
      <c r="M57" s="192">
        <v>150000</v>
      </c>
      <c r="N57" s="193">
        <v>0</v>
      </c>
      <c r="O57" s="200">
        <v>700000</v>
      </c>
      <c r="P57" s="193">
        <v>1000000</v>
      </c>
      <c r="Q57" s="2">
        <v>1500000</v>
      </c>
      <c r="R57" s="2">
        <v>0</v>
      </c>
      <c r="S57" s="193">
        <f t="shared" si="5"/>
        <v>9270000</v>
      </c>
      <c r="T57" s="193">
        <f t="shared" si="6"/>
        <v>26320000</v>
      </c>
    </row>
    <row r="58" spans="1:20" s="196" customFormat="1" x14ac:dyDescent="0.3">
      <c r="A58" s="246"/>
      <c r="B58" s="196" t="s">
        <v>79</v>
      </c>
      <c r="C58" s="189">
        <f t="shared" si="4"/>
        <v>33910000</v>
      </c>
      <c r="D58" s="190">
        <v>0</v>
      </c>
      <c r="E58" s="199">
        <v>1000000</v>
      </c>
      <c r="F58" s="2">
        <v>420000</v>
      </c>
      <c r="G58" s="198">
        <v>300000</v>
      </c>
      <c r="H58" s="191">
        <v>100000</v>
      </c>
      <c r="I58" s="2">
        <v>200000</v>
      </c>
      <c r="J58" s="193">
        <v>100000</v>
      </c>
      <c r="K58" s="200">
        <v>700000</v>
      </c>
      <c r="L58" s="193">
        <v>100000</v>
      </c>
      <c r="M58" s="192">
        <v>150000</v>
      </c>
      <c r="N58" s="193">
        <v>0</v>
      </c>
      <c r="O58" s="200">
        <v>700000</v>
      </c>
      <c r="P58" s="193">
        <v>0</v>
      </c>
      <c r="Q58" s="2">
        <v>1500000</v>
      </c>
      <c r="R58" s="2">
        <v>0</v>
      </c>
      <c r="S58" s="193">
        <f t="shared" si="5"/>
        <v>5270000</v>
      </c>
      <c r="T58" s="193">
        <f t="shared" si="6"/>
        <v>28640000</v>
      </c>
    </row>
    <row r="59" spans="1:20" s="196" customFormat="1" x14ac:dyDescent="0.3">
      <c r="A59" s="246"/>
      <c r="B59" s="196" t="s">
        <v>80</v>
      </c>
      <c r="C59" s="197">
        <f t="shared" si="4"/>
        <v>36230000</v>
      </c>
      <c r="D59" s="190">
        <v>0</v>
      </c>
      <c r="E59" s="199">
        <v>1000000</v>
      </c>
      <c r="F59" s="2">
        <v>420000</v>
      </c>
      <c r="G59" s="198">
        <v>300000</v>
      </c>
      <c r="H59" s="191">
        <v>100000</v>
      </c>
      <c r="I59" s="2">
        <v>200000</v>
      </c>
      <c r="J59" s="193">
        <v>100000</v>
      </c>
      <c r="K59" s="200">
        <v>700000</v>
      </c>
      <c r="L59" s="193">
        <v>100000</v>
      </c>
      <c r="M59" s="192">
        <v>150000</v>
      </c>
      <c r="N59" s="193">
        <v>0</v>
      </c>
      <c r="O59" s="200">
        <v>700000</v>
      </c>
      <c r="P59" s="193">
        <v>1000000</v>
      </c>
      <c r="Q59" s="2">
        <v>1500000</v>
      </c>
      <c r="R59" s="2">
        <v>600000</v>
      </c>
      <c r="S59" s="193">
        <f t="shared" si="5"/>
        <v>6870000</v>
      </c>
      <c r="T59" s="193">
        <f t="shared" si="6"/>
        <v>29360000</v>
      </c>
    </row>
    <row r="60" spans="1:20" s="196" customFormat="1" x14ac:dyDescent="0.3">
      <c r="A60" s="246"/>
      <c r="B60" s="196" t="s">
        <v>81</v>
      </c>
      <c r="C60" s="189">
        <f t="shared" si="4"/>
        <v>36950000</v>
      </c>
      <c r="D60" s="190">
        <v>0</v>
      </c>
      <c r="E60" s="199">
        <v>1000000</v>
      </c>
      <c r="F60" s="2">
        <v>420000</v>
      </c>
      <c r="G60" s="198">
        <v>300000</v>
      </c>
      <c r="H60" s="191">
        <v>100000</v>
      </c>
      <c r="I60" s="2">
        <v>1500000</v>
      </c>
      <c r="J60" s="193">
        <v>0</v>
      </c>
      <c r="K60" s="200">
        <v>700000</v>
      </c>
      <c r="L60" s="193">
        <v>100000</v>
      </c>
      <c r="M60" s="192">
        <v>150000</v>
      </c>
      <c r="N60" s="193">
        <v>0</v>
      </c>
      <c r="O60" s="200">
        <v>700000</v>
      </c>
      <c r="P60" s="193">
        <v>0</v>
      </c>
      <c r="Q60" s="2">
        <v>1500000</v>
      </c>
      <c r="R60" s="2">
        <v>20000000</v>
      </c>
      <c r="S60" s="193">
        <f>SUM(D60:R60)</f>
        <v>26470000</v>
      </c>
      <c r="T60" s="193">
        <f t="shared" si="6"/>
        <v>10480000</v>
      </c>
    </row>
    <row r="61" spans="1:20" s="196" customFormat="1" x14ac:dyDescent="0.3">
      <c r="A61" s="246"/>
      <c r="B61" s="196" t="s">
        <v>82</v>
      </c>
      <c r="C61" s="197">
        <f t="shared" si="4"/>
        <v>18070000</v>
      </c>
      <c r="D61" s="190">
        <v>0</v>
      </c>
      <c r="E61" s="199">
        <v>1000000</v>
      </c>
      <c r="F61" s="2">
        <v>420000</v>
      </c>
      <c r="G61" s="198">
        <v>300000</v>
      </c>
      <c r="H61" s="191">
        <v>100000</v>
      </c>
      <c r="I61" s="2">
        <v>1500000</v>
      </c>
      <c r="J61" s="193">
        <v>0</v>
      </c>
      <c r="K61" s="200">
        <v>700000</v>
      </c>
      <c r="L61" s="193">
        <v>100000</v>
      </c>
      <c r="M61" s="192">
        <v>150000</v>
      </c>
      <c r="N61" s="193">
        <v>0</v>
      </c>
      <c r="O61" s="200">
        <v>700000</v>
      </c>
      <c r="P61" s="193">
        <v>0</v>
      </c>
      <c r="Q61" s="2">
        <v>1500000</v>
      </c>
      <c r="R61" s="2">
        <v>0</v>
      </c>
      <c r="S61" s="193">
        <f t="shared" si="5"/>
        <v>6470000</v>
      </c>
      <c r="T61" s="193">
        <f t="shared" si="6"/>
        <v>11600000</v>
      </c>
    </row>
    <row r="62" spans="1:20" s="288" customFormat="1" x14ac:dyDescent="0.3">
      <c r="A62" s="246"/>
      <c r="B62" s="288" t="s">
        <v>83</v>
      </c>
      <c r="C62" s="189">
        <f t="shared" si="4"/>
        <v>19190000</v>
      </c>
      <c r="D62" s="287">
        <v>0</v>
      </c>
      <c r="E62" s="199">
        <v>1000000</v>
      </c>
      <c r="F62" s="287">
        <v>420000</v>
      </c>
      <c r="G62" s="286">
        <v>300000</v>
      </c>
      <c r="H62" s="287">
        <v>100000</v>
      </c>
      <c r="I62" s="287">
        <v>1500000</v>
      </c>
      <c r="J62" s="193">
        <v>0</v>
      </c>
      <c r="K62" s="200">
        <v>700000</v>
      </c>
      <c r="L62" s="287">
        <v>100000</v>
      </c>
      <c r="M62" s="287">
        <v>150000</v>
      </c>
      <c r="N62" s="287">
        <v>0</v>
      </c>
      <c r="O62" s="286">
        <v>700000</v>
      </c>
      <c r="P62" s="287">
        <v>0</v>
      </c>
      <c r="Q62" s="287">
        <v>1500000</v>
      </c>
      <c r="R62" s="287">
        <v>0</v>
      </c>
      <c r="S62" s="287">
        <f t="shared" si="5"/>
        <v>6470000</v>
      </c>
      <c r="T62" s="287">
        <f t="shared" si="6"/>
        <v>12720000</v>
      </c>
    </row>
    <row r="63" spans="1:20" s="196" customFormat="1" x14ac:dyDescent="0.3">
      <c r="A63" s="246">
        <v>2028</v>
      </c>
      <c r="B63" s="196" t="s">
        <v>72</v>
      </c>
      <c r="C63" s="197">
        <f t="shared" si="4"/>
        <v>20310000</v>
      </c>
      <c r="D63" s="2">
        <v>3000000</v>
      </c>
      <c r="E63" s="199">
        <v>1000000</v>
      </c>
      <c r="F63" s="2">
        <v>420000</v>
      </c>
      <c r="G63" s="198">
        <v>300000</v>
      </c>
      <c r="H63" s="191">
        <v>100000</v>
      </c>
      <c r="I63" s="2">
        <v>1500000</v>
      </c>
      <c r="J63" s="193">
        <v>0</v>
      </c>
      <c r="K63" s="200">
        <v>700000</v>
      </c>
      <c r="L63" s="193">
        <v>100000</v>
      </c>
      <c r="M63" s="192">
        <v>150000</v>
      </c>
      <c r="N63" s="193">
        <v>0</v>
      </c>
      <c r="O63" s="200">
        <v>300000</v>
      </c>
      <c r="P63" s="200">
        <v>0</v>
      </c>
      <c r="Q63" s="2">
        <v>1500000</v>
      </c>
      <c r="R63" s="2">
        <v>0</v>
      </c>
      <c r="S63" s="193">
        <f t="shared" si="5"/>
        <v>9070000</v>
      </c>
      <c r="T63" s="193">
        <f t="shared" si="6"/>
        <v>11240000</v>
      </c>
    </row>
    <row r="64" spans="1:20" s="196" customFormat="1" x14ac:dyDescent="0.3">
      <c r="A64" s="246"/>
      <c r="B64" s="196" t="s">
        <v>73</v>
      </c>
      <c r="C64" s="189">
        <f t="shared" si="4"/>
        <v>18830000</v>
      </c>
      <c r="D64" s="190">
        <v>0</v>
      </c>
      <c r="E64" s="199">
        <v>1000000</v>
      </c>
      <c r="F64" s="2">
        <v>420000</v>
      </c>
      <c r="G64" s="198">
        <v>300000</v>
      </c>
      <c r="H64" s="191">
        <v>100000</v>
      </c>
      <c r="I64" s="2">
        <v>1500000</v>
      </c>
      <c r="J64" s="193">
        <v>0</v>
      </c>
      <c r="K64" s="200">
        <v>700000</v>
      </c>
      <c r="L64" s="193">
        <v>100000</v>
      </c>
      <c r="M64" s="192">
        <v>150000</v>
      </c>
      <c r="N64" s="193">
        <v>0</v>
      </c>
      <c r="O64" s="200">
        <v>300000</v>
      </c>
      <c r="P64" s="192">
        <v>0</v>
      </c>
      <c r="Q64" s="2">
        <v>1500000</v>
      </c>
      <c r="R64" s="2">
        <v>600000</v>
      </c>
      <c r="S64" s="193">
        <f t="shared" si="5"/>
        <v>6670000</v>
      </c>
      <c r="T64" s="193">
        <f t="shared" si="6"/>
        <v>12160000</v>
      </c>
    </row>
    <row r="65" spans="1:20" s="196" customFormat="1" x14ac:dyDescent="0.3">
      <c r="A65" s="246"/>
      <c r="B65" s="196" t="s">
        <v>74</v>
      </c>
      <c r="C65" s="197">
        <f t="shared" si="4"/>
        <v>19750000</v>
      </c>
      <c r="D65" s="190">
        <v>0</v>
      </c>
      <c r="E65" s="199">
        <v>1000000</v>
      </c>
      <c r="F65" s="2">
        <v>420000</v>
      </c>
      <c r="G65" s="198">
        <v>300000</v>
      </c>
      <c r="H65" s="191">
        <v>100000</v>
      </c>
      <c r="I65" s="2">
        <v>1500000</v>
      </c>
      <c r="J65" s="193">
        <v>0</v>
      </c>
      <c r="K65" s="200">
        <v>700000</v>
      </c>
      <c r="L65" s="193">
        <v>100000</v>
      </c>
      <c r="M65" s="192">
        <v>150000</v>
      </c>
      <c r="N65" s="193">
        <v>0</v>
      </c>
      <c r="O65" s="200">
        <v>300000</v>
      </c>
      <c r="P65" s="193">
        <v>1000000</v>
      </c>
      <c r="Q65" s="2">
        <v>1500000</v>
      </c>
      <c r="R65" s="2">
        <v>0</v>
      </c>
      <c r="S65" s="193">
        <f t="shared" si="5"/>
        <v>7070000</v>
      </c>
      <c r="T65" s="193">
        <f t="shared" si="6"/>
        <v>12680000</v>
      </c>
    </row>
    <row r="66" spans="1:20" s="196" customFormat="1" x14ac:dyDescent="0.3">
      <c r="A66" s="246"/>
      <c r="B66" s="196" t="s">
        <v>75</v>
      </c>
      <c r="C66" s="189">
        <f t="shared" si="4"/>
        <v>20270000</v>
      </c>
      <c r="D66" s="190">
        <v>0</v>
      </c>
      <c r="E66" s="199">
        <v>1000000</v>
      </c>
      <c r="F66" s="2">
        <v>420000</v>
      </c>
      <c r="G66" s="198">
        <v>300000</v>
      </c>
      <c r="H66" s="191">
        <v>100000</v>
      </c>
      <c r="I66" s="2">
        <v>1500000</v>
      </c>
      <c r="J66" s="193">
        <v>0</v>
      </c>
      <c r="K66" s="200">
        <v>700000</v>
      </c>
      <c r="L66" s="193">
        <v>100000</v>
      </c>
      <c r="M66" s="192">
        <v>150000</v>
      </c>
      <c r="N66" s="193">
        <v>0</v>
      </c>
      <c r="O66" s="200">
        <v>300000</v>
      </c>
      <c r="P66" s="193">
        <v>0</v>
      </c>
      <c r="Q66" s="2">
        <v>1500000</v>
      </c>
      <c r="R66" s="2">
        <v>0</v>
      </c>
      <c r="S66" s="193">
        <f t="shared" si="5"/>
        <v>6070000</v>
      </c>
      <c r="T66" s="193">
        <f t="shared" si="6"/>
        <v>14200000</v>
      </c>
    </row>
    <row r="67" spans="1:20" s="196" customFormat="1" x14ac:dyDescent="0.3">
      <c r="A67" s="246"/>
      <c r="B67" s="196" t="s">
        <v>76</v>
      </c>
      <c r="C67" s="197">
        <f t="shared" si="4"/>
        <v>21790000</v>
      </c>
      <c r="D67" s="190">
        <v>3000000</v>
      </c>
      <c r="E67" s="199">
        <v>1000000</v>
      </c>
      <c r="F67" s="2">
        <v>420000</v>
      </c>
      <c r="G67" s="198">
        <v>300000</v>
      </c>
      <c r="H67" s="191">
        <v>100000</v>
      </c>
      <c r="I67" s="2">
        <v>1500000</v>
      </c>
      <c r="J67" s="193">
        <v>0</v>
      </c>
      <c r="K67" s="200">
        <v>700000</v>
      </c>
      <c r="L67" s="193">
        <v>100000</v>
      </c>
      <c r="M67" s="192">
        <v>150000</v>
      </c>
      <c r="N67" s="193">
        <v>0</v>
      </c>
      <c r="O67" s="200">
        <v>300000</v>
      </c>
      <c r="P67" s="193">
        <v>1000000</v>
      </c>
      <c r="Q67" s="2">
        <v>1500000</v>
      </c>
      <c r="R67" s="2">
        <v>600000</v>
      </c>
      <c r="S67" s="193">
        <f t="shared" ref="S67:S98" si="7">SUM(D67:R67)</f>
        <v>10670000</v>
      </c>
      <c r="T67" s="193">
        <f t="shared" si="6"/>
        <v>11120000</v>
      </c>
    </row>
    <row r="68" spans="1:20" s="196" customFormat="1" x14ac:dyDescent="0.3">
      <c r="A68" s="246"/>
      <c r="B68" s="196" t="s">
        <v>77</v>
      </c>
      <c r="C68" s="189">
        <f t="shared" si="4"/>
        <v>18710000</v>
      </c>
      <c r="D68" s="190">
        <v>0</v>
      </c>
      <c r="E68" s="199">
        <v>1000000</v>
      </c>
      <c r="F68" s="2">
        <v>420000</v>
      </c>
      <c r="G68" s="198">
        <v>300000</v>
      </c>
      <c r="H68" s="191">
        <v>100000</v>
      </c>
      <c r="I68" s="2">
        <v>1500000</v>
      </c>
      <c r="J68" s="193">
        <v>0</v>
      </c>
      <c r="K68" s="200">
        <v>700000</v>
      </c>
      <c r="L68" s="193">
        <v>100000</v>
      </c>
      <c r="M68" s="192">
        <v>150000</v>
      </c>
      <c r="N68" s="193">
        <v>0</v>
      </c>
      <c r="O68" s="200">
        <v>300000</v>
      </c>
      <c r="P68" s="193">
        <v>0</v>
      </c>
      <c r="Q68" s="2">
        <v>1500000</v>
      </c>
      <c r="R68" s="2">
        <v>0</v>
      </c>
      <c r="S68" s="193">
        <f t="shared" si="7"/>
        <v>6070000</v>
      </c>
      <c r="T68" s="193">
        <f t="shared" si="6"/>
        <v>12640000</v>
      </c>
    </row>
    <row r="69" spans="1:20" s="196" customFormat="1" x14ac:dyDescent="0.3">
      <c r="A69" s="246"/>
      <c r="B69" s="196" t="s">
        <v>78</v>
      </c>
      <c r="C69" s="197">
        <f t="shared" si="4"/>
        <v>20230000</v>
      </c>
      <c r="D69" s="2">
        <v>3000000</v>
      </c>
      <c r="E69" s="199">
        <v>1000000</v>
      </c>
      <c r="F69" s="2">
        <v>420000</v>
      </c>
      <c r="G69" s="198">
        <v>300000</v>
      </c>
      <c r="H69" s="191">
        <v>100000</v>
      </c>
      <c r="I69" s="2">
        <v>1500000</v>
      </c>
      <c r="J69" s="193">
        <v>0</v>
      </c>
      <c r="K69" s="200">
        <v>700000</v>
      </c>
      <c r="L69" s="193">
        <v>100000</v>
      </c>
      <c r="M69" s="192">
        <v>150000</v>
      </c>
      <c r="N69" s="193">
        <v>0</v>
      </c>
      <c r="O69" s="200">
        <v>300000</v>
      </c>
      <c r="P69" s="193">
        <v>1000000</v>
      </c>
      <c r="Q69" s="2">
        <v>1500000</v>
      </c>
      <c r="R69" s="2">
        <v>0</v>
      </c>
      <c r="S69" s="193">
        <f t="shared" si="7"/>
        <v>10070000</v>
      </c>
      <c r="T69" s="193">
        <f t="shared" si="6"/>
        <v>10160000</v>
      </c>
    </row>
    <row r="70" spans="1:20" s="196" customFormat="1" x14ac:dyDescent="0.3">
      <c r="A70" s="246"/>
      <c r="B70" s="196" t="s">
        <v>79</v>
      </c>
      <c r="C70" s="189">
        <f t="shared" si="4"/>
        <v>17750000</v>
      </c>
      <c r="D70" s="190">
        <v>0</v>
      </c>
      <c r="E70" s="199">
        <v>1000000</v>
      </c>
      <c r="F70" s="2">
        <v>420000</v>
      </c>
      <c r="G70" s="198">
        <v>300000</v>
      </c>
      <c r="H70" s="191">
        <v>100000</v>
      </c>
      <c r="I70" s="2">
        <v>1500000</v>
      </c>
      <c r="J70" s="193">
        <v>0</v>
      </c>
      <c r="K70" s="200">
        <v>700000</v>
      </c>
      <c r="L70" s="193">
        <v>100000</v>
      </c>
      <c r="M70" s="192">
        <v>150000</v>
      </c>
      <c r="N70" s="193">
        <v>0</v>
      </c>
      <c r="O70" s="200">
        <v>300000</v>
      </c>
      <c r="P70" s="193">
        <v>0</v>
      </c>
      <c r="Q70" s="2">
        <v>1500000</v>
      </c>
      <c r="R70" s="2">
        <v>0</v>
      </c>
      <c r="S70" s="193">
        <f t="shared" si="7"/>
        <v>6070000</v>
      </c>
      <c r="T70" s="193">
        <f t="shared" si="6"/>
        <v>11680000</v>
      </c>
    </row>
    <row r="71" spans="1:20" s="196" customFormat="1" x14ac:dyDescent="0.3">
      <c r="A71" s="246"/>
      <c r="B71" s="196" t="s">
        <v>80</v>
      </c>
      <c r="C71" s="197">
        <f t="shared" si="4"/>
        <v>19270000</v>
      </c>
      <c r="D71" s="190">
        <v>0</v>
      </c>
      <c r="E71" s="199">
        <v>1000000</v>
      </c>
      <c r="F71" s="2">
        <v>420000</v>
      </c>
      <c r="G71" s="198">
        <v>300000</v>
      </c>
      <c r="H71" s="191">
        <v>100000</v>
      </c>
      <c r="I71" s="2">
        <v>1500000</v>
      </c>
      <c r="J71" s="193">
        <v>0</v>
      </c>
      <c r="K71" s="200">
        <v>700000</v>
      </c>
      <c r="L71" s="193">
        <v>100000</v>
      </c>
      <c r="M71" s="192">
        <v>150000</v>
      </c>
      <c r="N71" s="193">
        <v>0</v>
      </c>
      <c r="O71" s="200">
        <v>300000</v>
      </c>
      <c r="P71" s="193">
        <v>1000000</v>
      </c>
      <c r="Q71" s="2">
        <v>1500000</v>
      </c>
      <c r="R71" s="2">
        <v>600000</v>
      </c>
      <c r="S71" s="193">
        <f t="shared" si="7"/>
        <v>7670000</v>
      </c>
      <c r="T71" s="193">
        <f t="shared" si="6"/>
        <v>11600000</v>
      </c>
    </row>
    <row r="72" spans="1:20" s="196" customFormat="1" x14ac:dyDescent="0.3">
      <c r="A72" s="246"/>
      <c r="B72" s="196" t="s">
        <v>81</v>
      </c>
      <c r="C72" s="189">
        <f t="shared" si="4"/>
        <v>19190000</v>
      </c>
      <c r="D72" s="190">
        <v>0</v>
      </c>
      <c r="E72" s="199">
        <v>1000000</v>
      </c>
      <c r="F72" s="2">
        <v>420000</v>
      </c>
      <c r="G72" s="198">
        <v>300000</v>
      </c>
      <c r="H72" s="191">
        <v>100000</v>
      </c>
      <c r="I72" s="2">
        <v>1500000</v>
      </c>
      <c r="J72" s="193">
        <v>0</v>
      </c>
      <c r="K72" s="200">
        <v>700000</v>
      </c>
      <c r="L72" s="193">
        <v>100000</v>
      </c>
      <c r="M72" s="192">
        <v>150000</v>
      </c>
      <c r="N72" s="193">
        <v>0</v>
      </c>
      <c r="O72" s="200">
        <v>300000</v>
      </c>
      <c r="P72" s="193">
        <v>0</v>
      </c>
      <c r="Q72" s="2">
        <v>1500000</v>
      </c>
      <c r="R72" s="2">
        <v>0</v>
      </c>
      <c r="S72" s="193">
        <f t="shared" si="7"/>
        <v>6070000</v>
      </c>
      <c r="T72" s="193">
        <f t="shared" si="6"/>
        <v>13120000</v>
      </c>
    </row>
    <row r="73" spans="1:20" s="196" customFormat="1" x14ac:dyDescent="0.3">
      <c r="A73" s="246"/>
      <c r="B73" s="196" t="s">
        <v>82</v>
      </c>
      <c r="C73" s="197">
        <f t="shared" si="4"/>
        <v>20710000</v>
      </c>
      <c r="D73" s="190">
        <v>0</v>
      </c>
      <c r="E73" s="199">
        <v>1000000</v>
      </c>
      <c r="F73" s="2">
        <v>420000</v>
      </c>
      <c r="G73" s="198">
        <v>300000</v>
      </c>
      <c r="H73" s="191">
        <v>100000</v>
      </c>
      <c r="I73" s="2">
        <v>1500000</v>
      </c>
      <c r="J73" s="193">
        <v>0</v>
      </c>
      <c r="K73" s="200">
        <v>700000</v>
      </c>
      <c r="L73" s="193">
        <v>100000</v>
      </c>
      <c r="M73" s="192">
        <v>150000</v>
      </c>
      <c r="N73" s="193">
        <v>0</v>
      </c>
      <c r="O73" s="200">
        <v>300000</v>
      </c>
      <c r="P73" s="193">
        <v>0</v>
      </c>
      <c r="Q73" s="2">
        <v>1500000</v>
      </c>
      <c r="R73" s="2">
        <v>0</v>
      </c>
      <c r="S73" s="193">
        <f t="shared" si="7"/>
        <v>6070000</v>
      </c>
      <c r="T73" s="193">
        <f t="shared" si="6"/>
        <v>14640000</v>
      </c>
    </row>
    <row r="74" spans="1:20" s="218" customFormat="1" x14ac:dyDescent="0.3">
      <c r="A74" s="246"/>
      <c r="B74" s="218" t="s">
        <v>83</v>
      </c>
      <c r="C74" s="189">
        <f t="shared" si="4"/>
        <v>22230000</v>
      </c>
      <c r="D74" s="219">
        <v>0</v>
      </c>
      <c r="E74" s="199">
        <v>1000000</v>
      </c>
      <c r="F74" s="219">
        <v>420000</v>
      </c>
      <c r="G74" s="220">
        <v>300000</v>
      </c>
      <c r="H74" s="219">
        <v>100000</v>
      </c>
      <c r="I74" s="2">
        <v>1500000</v>
      </c>
      <c r="J74" s="193">
        <v>0</v>
      </c>
      <c r="K74" s="200">
        <v>700000</v>
      </c>
      <c r="L74" s="219">
        <v>100000</v>
      </c>
      <c r="M74" s="219">
        <v>150000</v>
      </c>
      <c r="N74" s="219">
        <v>0</v>
      </c>
      <c r="O74" s="200">
        <v>300000</v>
      </c>
      <c r="P74" s="219">
        <v>0</v>
      </c>
      <c r="Q74" s="2">
        <v>1500000</v>
      </c>
      <c r="R74" s="219">
        <v>0</v>
      </c>
      <c r="S74" s="219">
        <f t="shared" si="7"/>
        <v>6070000</v>
      </c>
      <c r="T74" s="219">
        <f t="shared" si="6"/>
        <v>16160000</v>
      </c>
    </row>
    <row r="75" spans="1:20" s="196" customFormat="1" x14ac:dyDescent="0.3">
      <c r="A75" s="246">
        <v>2029</v>
      </c>
      <c r="B75" s="196" t="s">
        <v>72</v>
      </c>
      <c r="C75" s="197">
        <f t="shared" si="4"/>
        <v>23750000</v>
      </c>
      <c r="D75" s="2">
        <v>3000000</v>
      </c>
      <c r="E75" s="199">
        <v>1000000</v>
      </c>
      <c r="F75" s="2">
        <v>420000</v>
      </c>
      <c r="G75" s="198">
        <v>300000</v>
      </c>
      <c r="H75" s="191">
        <v>100000</v>
      </c>
      <c r="I75" s="2">
        <v>1500000</v>
      </c>
      <c r="J75" s="193">
        <v>0</v>
      </c>
      <c r="K75" s="200">
        <v>700000</v>
      </c>
      <c r="L75" s="193">
        <v>100000</v>
      </c>
      <c r="M75" s="192">
        <v>150000</v>
      </c>
      <c r="N75" s="193">
        <v>0</v>
      </c>
      <c r="O75" s="200">
        <v>300000</v>
      </c>
      <c r="P75" s="200">
        <v>0</v>
      </c>
      <c r="Q75" s="2">
        <v>1500000</v>
      </c>
      <c r="R75" s="2">
        <v>0</v>
      </c>
      <c r="S75" s="193">
        <f t="shared" si="7"/>
        <v>9070000</v>
      </c>
      <c r="T75" s="193">
        <f t="shared" si="6"/>
        <v>14680000</v>
      </c>
    </row>
    <row r="76" spans="1:20" s="196" customFormat="1" x14ac:dyDescent="0.3">
      <c r="A76" s="246"/>
      <c r="B76" s="196" t="s">
        <v>73</v>
      </c>
      <c r="C76" s="189">
        <f t="shared" si="4"/>
        <v>22270000</v>
      </c>
      <c r="D76" s="190">
        <v>0</v>
      </c>
      <c r="E76" s="199">
        <v>1000000</v>
      </c>
      <c r="F76" s="2">
        <v>420000</v>
      </c>
      <c r="G76" s="198">
        <v>300000</v>
      </c>
      <c r="H76" s="191">
        <v>100000</v>
      </c>
      <c r="I76" s="2">
        <v>1500000</v>
      </c>
      <c r="J76" s="193">
        <v>0</v>
      </c>
      <c r="K76" s="200">
        <v>700000</v>
      </c>
      <c r="L76" s="193">
        <v>100000</v>
      </c>
      <c r="M76" s="192">
        <v>150000</v>
      </c>
      <c r="N76" s="193">
        <v>0</v>
      </c>
      <c r="O76" s="200">
        <v>300000</v>
      </c>
      <c r="P76" s="192">
        <v>0</v>
      </c>
      <c r="Q76" s="2">
        <v>1500000</v>
      </c>
      <c r="R76" s="2">
        <v>600000</v>
      </c>
      <c r="S76" s="193">
        <f t="shared" si="7"/>
        <v>6670000</v>
      </c>
      <c r="T76" s="193">
        <f t="shared" si="6"/>
        <v>15600000</v>
      </c>
    </row>
    <row r="77" spans="1:20" s="196" customFormat="1" x14ac:dyDescent="0.3">
      <c r="A77" s="246"/>
      <c r="B77" s="196" t="s">
        <v>74</v>
      </c>
      <c r="C77" s="197">
        <f t="shared" si="4"/>
        <v>23190000</v>
      </c>
      <c r="D77" s="190">
        <v>0</v>
      </c>
      <c r="E77" s="199">
        <v>1000000</v>
      </c>
      <c r="F77" s="2">
        <v>420000</v>
      </c>
      <c r="G77" s="198">
        <v>300000</v>
      </c>
      <c r="H77" s="191">
        <v>100000</v>
      </c>
      <c r="I77" s="2">
        <v>1500000</v>
      </c>
      <c r="J77" s="193">
        <v>0</v>
      </c>
      <c r="K77" s="200">
        <v>700000</v>
      </c>
      <c r="L77" s="193">
        <v>100000</v>
      </c>
      <c r="M77" s="192">
        <v>150000</v>
      </c>
      <c r="N77" s="193">
        <v>0</v>
      </c>
      <c r="O77" s="200">
        <v>300000</v>
      </c>
      <c r="P77" s="193">
        <v>1000000</v>
      </c>
      <c r="Q77" s="2">
        <v>1500000</v>
      </c>
      <c r="R77" s="2">
        <v>0</v>
      </c>
      <c r="S77" s="193">
        <f t="shared" si="7"/>
        <v>7070000</v>
      </c>
      <c r="T77" s="193">
        <f t="shared" ref="T77:T108" si="8" xml:space="preserve"> C77 - S77</f>
        <v>16120000</v>
      </c>
    </row>
    <row r="78" spans="1:20" s="196" customFormat="1" x14ac:dyDescent="0.3">
      <c r="A78" s="246"/>
      <c r="B78" s="196" t="s">
        <v>75</v>
      </c>
      <c r="C78" s="189">
        <f t="shared" si="4"/>
        <v>23710000</v>
      </c>
      <c r="D78" s="190">
        <v>0</v>
      </c>
      <c r="E78" s="199">
        <v>1000000</v>
      </c>
      <c r="F78" s="2">
        <v>420000</v>
      </c>
      <c r="G78" s="198">
        <v>300000</v>
      </c>
      <c r="H78" s="191">
        <v>100000</v>
      </c>
      <c r="I78" s="2">
        <v>1500000</v>
      </c>
      <c r="J78" s="193">
        <v>0</v>
      </c>
      <c r="K78" s="200">
        <v>700000</v>
      </c>
      <c r="L78" s="193">
        <v>100000</v>
      </c>
      <c r="M78" s="192">
        <v>150000</v>
      </c>
      <c r="N78" s="193">
        <v>0</v>
      </c>
      <c r="O78" s="200">
        <v>300000</v>
      </c>
      <c r="P78" s="193">
        <v>0</v>
      </c>
      <c r="Q78" s="2">
        <v>1500000</v>
      </c>
      <c r="R78" s="2">
        <v>0</v>
      </c>
      <c r="S78" s="193">
        <f t="shared" si="7"/>
        <v>6070000</v>
      </c>
      <c r="T78" s="193">
        <f t="shared" si="8"/>
        <v>17640000</v>
      </c>
    </row>
    <row r="79" spans="1:20" s="196" customFormat="1" x14ac:dyDescent="0.3">
      <c r="A79" s="246"/>
      <c r="B79" s="196" t="s">
        <v>76</v>
      </c>
      <c r="C79" s="197">
        <f t="shared" si="4"/>
        <v>25230000</v>
      </c>
      <c r="D79" s="190">
        <v>3000000</v>
      </c>
      <c r="E79" s="199">
        <v>1000000</v>
      </c>
      <c r="F79" s="2">
        <v>420000</v>
      </c>
      <c r="G79" s="198">
        <v>300000</v>
      </c>
      <c r="H79" s="191">
        <v>100000</v>
      </c>
      <c r="I79" s="2">
        <v>1500000</v>
      </c>
      <c r="J79" s="193">
        <v>0</v>
      </c>
      <c r="K79" s="200">
        <v>700000</v>
      </c>
      <c r="L79" s="193">
        <v>100000</v>
      </c>
      <c r="M79" s="192">
        <v>150000</v>
      </c>
      <c r="N79" s="193">
        <v>0</v>
      </c>
      <c r="O79" s="200">
        <v>300000</v>
      </c>
      <c r="P79" s="193">
        <v>1000000</v>
      </c>
      <c r="Q79" s="2">
        <v>1500000</v>
      </c>
      <c r="R79" s="2">
        <v>600000</v>
      </c>
      <c r="S79" s="193">
        <f t="shared" si="7"/>
        <v>10670000</v>
      </c>
      <c r="T79" s="193">
        <f t="shared" si="8"/>
        <v>14560000</v>
      </c>
    </row>
    <row r="80" spans="1:20" s="196" customFormat="1" x14ac:dyDescent="0.3">
      <c r="A80" s="246"/>
      <c r="B80" s="196" t="s">
        <v>77</v>
      </c>
      <c r="C80" s="189">
        <f t="shared" si="4"/>
        <v>22150000</v>
      </c>
      <c r="D80" s="190">
        <v>0</v>
      </c>
      <c r="E80" s="199">
        <v>1000000</v>
      </c>
      <c r="F80" s="2">
        <v>420000</v>
      </c>
      <c r="G80" s="198">
        <v>300000</v>
      </c>
      <c r="H80" s="191">
        <v>100000</v>
      </c>
      <c r="I80" s="2">
        <v>1500000</v>
      </c>
      <c r="J80" s="193">
        <v>0</v>
      </c>
      <c r="K80" s="200">
        <v>700000</v>
      </c>
      <c r="L80" s="193">
        <v>100000</v>
      </c>
      <c r="M80" s="192">
        <v>150000</v>
      </c>
      <c r="N80" s="193">
        <v>0</v>
      </c>
      <c r="O80" s="200">
        <v>300000</v>
      </c>
      <c r="P80" s="193">
        <v>0</v>
      </c>
      <c r="Q80" s="2">
        <v>1500000</v>
      </c>
      <c r="R80" s="2">
        <v>0</v>
      </c>
      <c r="S80" s="193">
        <f t="shared" si="7"/>
        <v>6070000</v>
      </c>
      <c r="T80" s="193">
        <f t="shared" si="8"/>
        <v>16080000</v>
      </c>
    </row>
    <row r="81" spans="1:20" s="196" customFormat="1" x14ac:dyDescent="0.3">
      <c r="A81" s="246"/>
      <c r="B81" s="196" t="s">
        <v>78</v>
      </c>
      <c r="C81" s="197">
        <f t="shared" si="4"/>
        <v>23670000</v>
      </c>
      <c r="D81" s="2">
        <v>3000000</v>
      </c>
      <c r="E81" s="199">
        <v>1000000</v>
      </c>
      <c r="F81" s="2">
        <v>420000</v>
      </c>
      <c r="G81" s="198">
        <v>300000</v>
      </c>
      <c r="H81" s="191">
        <v>100000</v>
      </c>
      <c r="I81" s="2">
        <v>1500000</v>
      </c>
      <c r="J81" s="193">
        <v>0</v>
      </c>
      <c r="K81" s="200">
        <v>700000</v>
      </c>
      <c r="L81" s="193">
        <v>100000</v>
      </c>
      <c r="M81" s="192">
        <v>150000</v>
      </c>
      <c r="N81" s="193">
        <v>0</v>
      </c>
      <c r="O81" s="200">
        <v>300000</v>
      </c>
      <c r="P81" s="193">
        <v>1000000</v>
      </c>
      <c r="Q81" s="2">
        <v>1500000</v>
      </c>
      <c r="R81" s="2">
        <v>0</v>
      </c>
      <c r="S81" s="193">
        <f t="shared" si="7"/>
        <v>10070000</v>
      </c>
      <c r="T81" s="193">
        <f t="shared" si="8"/>
        <v>13600000</v>
      </c>
    </row>
    <row r="82" spans="1:20" s="196" customFormat="1" x14ac:dyDescent="0.3">
      <c r="A82" s="246"/>
      <c r="B82" s="196" t="s">
        <v>79</v>
      </c>
      <c r="C82" s="189">
        <f t="shared" si="4"/>
        <v>21190000</v>
      </c>
      <c r="D82" s="190">
        <v>0</v>
      </c>
      <c r="E82" s="199">
        <v>1000000</v>
      </c>
      <c r="F82" s="2">
        <v>420000</v>
      </c>
      <c r="G82" s="198">
        <v>300000</v>
      </c>
      <c r="H82" s="191">
        <v>100000</v>
      </c>
      <c r="I82" s="2">
        <v>1500000</v>
      </c>
      <c r="J82" s="193">
        <v>0</v>
      </c>
      <c r="K82" s="200">
        <v>700000</v>
      </c>
      <c r="L82" s="193">
        <v>100000</v>
      </c>
      <c r="M82" s="192">
        <v>150000</v>
      </c>
      <c r="N82" s="193">
        <v>0</v>
      </c>
      <c r="O82" s="200">
        <v>300000</v>
      </c>
      <c r="P82" s="193">
        <v>0</v>
      </c>
      <c r="Q82" s="2">
        <v>1500000</v>
      </c>
      <c r="R82" s="2">
        <v>0</v>
      </c>
      <c r="S82" s="193">
        <f t="shared" si="7"/>
        <v>6070000</v>
      </c>
      <c r="T82" s="193">
        <f t="shared" si="8"/>
        <v>15120000</v>
      </c>
    </row>
    <row r="83" spans="1:20" s="196" customFormat="1" x14ac:dyDescent="0.3">
      <c r="A83" s="246"/>
      <c r="B83" s="196" t="s">
        <v>80</v>
      </c>
      <c r="C83" s="197">
        <f t="shared" si="4"/>
        <v>22710000</v>
      </c>
      <c r="D83" s="190">
        <v>0</v>
      </c>
      <c r="E83" s="199">
        <v>1000000</v>
      </c>
      <c r="F83" s="2">
        <v>420000</v>
      </c>
      <c r="G83" s="198">
        <v>300000</v>
      </c>
      <c r="H83" s="191">
        <v>100000</v>
      </c>
      <c r="I83" s="2">
        <v>1500000</v>
      </c>
      <c r="J83" s="193">
        <v>0</v>
      </c>
      <c r="K83" s="200">
        <v>700000</v>
      </c>
      <c r="L83" s="193">
        <v>100000</v>
      </c>
      <c r="M83" s="192">
        <v>150000</v>
      </c>
      <c r="N83" s="193">
        <v>0</v>
      </c>
      <c r="O83" s="200">
        <v>300000</v>
      </c>
      <c r="P83" s="193">
        <v>1000000</v>
      </c>
      <c r="Q83" s="2">
        <v>1500000</v>
      </c>
      <c r="R83" s="2">
        <v>600000</v>
      </c>
      <c r="S83" s="193">
        <f t="shared" si="7"/>
        <v>7670000</v>
      </c>
      <c r="T83" s="193">
        <f t="shared" si="8"/>
        <v>15040000</v>
      </c>
    </row>
    <row r="84" spans="1:20" s="196" customFormat="1" x14ac:dyDescent="0.3">
      <c r="A84" s="246"/>
      <c r="B84" s="196" t="s">
        <v>81</v>
      </c>
      <c r="C84" s="189">
        <f t="shared" si="4"/>
        <v>22630000</v>
      </c>
      <c r="D84" s="190">
        <v>0</v>
      </c>
      <c r="E84" s="199">
        <v>1000000</v>
      </c>
      <c r="F84" s="2">
        <v>420000</v>
      </c>
      <c r="G84" s="198">
        <v>300000</v>
      </c>
      <c r="H84" s="191">
        <v>100000</v>
      </c>
      <c r="I84" s="2">
        <v>1500000</v>
      </c>
      <c r="J84" s="193">
        <v>0</v>
      </c>
      <c r="K84" s="200">
        <v>700000</v>
      </c>
      <c r="L84" s="193">
        <v>100000</v>
      </c>
      <c r="M84" s="192">
        <v>150000</v>
      </c>
      <c r="N84" s="193">
        <v>0</v>
      </c>
      <c r="O84" s="200">
        <v>300000</v>
      </c>
      <c r="P84" s="193">
        <v>0</v>
      </c>
      <c r="Q84" s="2">
        <v>1500000</v>
      </c>
      <c r="R84" s="2">
        <v>0</v>
      </c>
      <c r="S84" s="193">
        <f t="shared" si="7"/>
        <v>6070000</v>
      </c>
      <c r="T84" s="193">
        <f t="shared" si="8"/>
        <v>16560000</v>
      </c>
    </row>
    <row r="85" spans="1:20" s="196" customFormat="1" x14ac:dyDescent="0.3">
      <c r="A85" s="246"/>
      <c r="B85" s="196" t="s">
        <v>82</v>
      </c>
      <c r="C85" s="197">
        <f t="shared" si="4"/>
        <v>24150000</v>
      </c>
      <c r="D85" s="190">
        <v>0</v>
      </c>
      <c r="E85" s="199">
        <v>1000000</v>
      </c>
      <c r="F85" s="2">
        <v>420000</v>
      </c>
      <c r="G85" s="198">
        <v>300000</v>
      </c>
      <c r="H85" s="191">
        <v>100000</v>
      </c>
      <c r="I85" s="2">
        <v>1500000</v>
      </c>
      <c r="J85" s="193">
        <v>0</v>
      </c>
      <c r="K85" s="200">
        <v>700000</v>
      </c>
      <c r="L85" s="193">
        <v>100000</v>
      </c>
      <c r="M85" s="192">
        <v>150000</v>
      </c>
      <c r="N85" s="193">
        <v>0</v>
      </c>
      <c r="O85" s="200">
        <v>300000</v>
      </c>
      <c r="P85" s="193">
        <v>0</v>
      </c>
      <c r="Q85" s="2">
        <v>1500000</v>
      </c>
      <c r="R85" s="2">
        <v>0</v>
      </c>
      <c r="S85" s="193">
        <f t="shared" si="7"/>
        <v>6070000</v>
      </c>
      <c r="T85" s="193">
        <f t="shared" si="8"/>
        <v>18080000</v>
      </c>
    </row>
    <row r="86" spans="1:20" s="218" customFormat="1" x14ac:dyDescent="0.3">
      <c r="A86" s="246"/>
      <c r="B86" s="218" t="s">
        <v>83</v>
      </c>
      <c r="C86" s="189">
        <f t="shared" si="4"/>
        <v>25670000</v>
      </c>
      <c r="D86" s="219">
        <v>0</v>
      </c>
      <c r="E86" s="199">
        <v>1000000</v>
      </c>
      <c r="F86" s="219">
        <v>420000</v>
      </c>
      <c r="G86" s="220">
        <v>300000</v>
      </c>
      <c r="H86" s="219">
        <v>100000</v>
      </c>
      <c r="I86" s="2">
        <v>1500000</v>
      </c>
      <c r="J86" s="193">
        <v>0</v>
      </c>
      <c r="K86" s="200">
        <v>700000</v>
      </c>
      <c r="L86" s="219">
        <v>100000</v>
      </c>
      <c r="M86" s="219">
        <v>150000</v>
      </c>
      <c r="N86" s="219">
        <v>0</v>
      </c>
      <c r="O86" s="200">
        <v>300000</v>
      </c>
      <c r="P86" s="219">
        <v>0</v>
      </c>
      <c r="Q86" s="2">
        <v>1500000</v>
      </c>
      <c r="R86" s="219">
        <v>0</v>
      </c>
      <c r="S86" s="219">
        <f t="shared" si="7"/>
        <v>6070000</v>
      </c>
      <c r="T86" s="219">
        <f t="shared" si="8"/>
        <v>19600000</v>
      </c>
    </row>
    <row r="87" spans="1:20" s="196" customFormat="1" x14ac:dyDescent="0.3">
      <c r="A87" s="246">
        <v>2030</v>
      </c>
      <c r="B87" s="196" t="s">
        <v>72</v>
      </c>
      <c r="C87" s="197">
        <f t="shared" si="4"/>
        <v>27190000</v>
      </c>
      <c r="D87" s="2">
        <v>3000000</v>
      </c>
      <c r="E87" s="199">
        <v>1000000</v>
      </c>
      <c r="F87" s="2">
        <v>420000</v>
      </c>
      <c r="G87" s="198">
        <v>300000</v>
      </c>
      <c r="H87" s="191">
        <v>100000</v>
      </c>
      <c r="I87" s="2">
        <v>1500000</v>
      </c>
      <c r="J87" s="193">
        <v>0</v>
      </c>
      <c r="K87" s="200">
        <v>700000</v>
      </c>
      <c r="L87" s="193">
        <v>100000</v>
      </c>
      <c r="M87" s="192">
        <v>150000</v>
      </c>
      <c r="N87" s="193">
        <v>0</v>
      </c>
      <c r="O87" s="200">
        <v>300000</v>
      </c>
      <c r="P87" s="200">
        <v>0</v>
      </c>
      <c r="Q87" s="2">
        <v>1500000</v>
      </c>
      <c r="R87" s="2">
        <v>0</v>
      </c>
      <c r="S87" s="193">
        <f t="shared" si="7"/>
        <v>9070000</v>
      </c>
      <c r="T87" s="193">
        <f t="shared" si="8"/>
        <v>18120000</v>
      </c>
    </row>
    <row r="88" spans="1:20" s="196" customFormat="1" x14ac:dyDescent="0.3">
      <c r="A88" s="246"/>
      <c r="B88" s="196" t="s">
        <v>73</v>
      </c>
      <c r="C88" s="189">
        <f t="shared" si="4"/>
        <v>25710000</v>
      </c>
      <c r="D88" s="190">
        <v>0</v>
      </c>
      <c r="E88" s="199">
        <v>1000000</v>
      </c>
      <c r="F88" s="2">
        <v>420000</v>
      </c>
      <c r="G88" s="198">
        <v>300000</v>
      </c>
      <c r="H88" s="191">
        <v>100000</v>
      </c>
      <c r="I88" s="2">
        <v>1500000</v>
      </c>
      <c r="J88" s="193">
        <v>0</v>
      </c>
      <c r="K88" s="200">
        <v>700000</v>
      </c>
      <c r="L88" s="193">
        <v>100000</v>
      </c>
      <c r="M88" s="192">
        <v>150000</v>
      </c>
      <c r="N88" s="193">
        <v>0</v>
      </c>
      <c r="O88" s="200">
        <v>300000</v>
      </c>
      <c r="P88" s="192">
        <v>0</v>
      </c>
      <c r="Q88" s="2">
        <v>1500000</v>
      </c>
      <c r="R88" s="2">
        <v>600000</v>
      </c>
      <c r="S88" s="193">
        <f t="shared" si="7"/>
        <v>6670000</v>
      </c>
      <c r="T88" s="193">
        <f t="shared" si="8"/>
        <v>19040000</v>
      </c>
    </row>
    <row r="89" spans="1:20" s="196" customFormat="1" x14ac:dyDescent="0.3">
      <c r="A89" s="246"/>
      <c r="B89" s="196" t="s">
        <v>74</v>
      </c>
      <c r="C89" s="197">
        <f t="shared" si="4"/>
        <v>26630000</v>
      </c>
      <c r="D89" s="190">
        <v>0</v>
      </c>
      <c r="E89" s="199">
        <v>1000000</v>
      </c>
      <c r="F89" s="2">
        <v>420000</v>
      </c>
      <c r="G89" s="198">
        <v>300000</v>
      </c>
      <c r="H89" s="191">
        <v>100000</v>
      </c>
      <c r="I89" s="2">
        <v>1500000</v>
      </c>
      <c r="J89" s="193">
        <v>0</v>
      </c>
      <c r="K89" s="200">
        <v>700000</v>
      </c>
      <c r="L89" s="193">
        <v>100000</v>
      </c>
      <c r="M89" s="192">
        <v>150000</v>
      </c>
      <c r="N89" s="193">
        <v>0</v>
      </c>
      <c r="O89" s="200">
        <v>300000</v>
      </c>
      <c r="P89" s="193">
        <v>1000000</v>
      </c>
      <c r="Q89" s="2">
        <v>1500000</v>
      </c>
      <c r="R89" s="2">
        <v>0</v>
      </c>
      <c r="S89" s="193">
        <f t="shared" si="7"/>
        <v>7070000</v>
      </c>
      <c r="T89" s="193">
        <f t="shared" si="8"/>
        <v>19560000</v>
      </c>
    </row>
    <row r="90" spans="1:20" s="196" customFormat="1" x14ac:dyDescent="0.3">
      <c r="A90" s="246"/>
      <c r="B90" s="196" t="s">
        <v>75</v>
      </c>
      <c r="C90" s="189">
        <f t="shared" si="4"/>
        <v>27150000</v>
      </c>
      <c r="D90" s="190">
        <v>0</v>
      </c>
      <c r="E90" s="199">
        <v>1000000</v>
      </c>
      <c r="F90" s="2">
        <v>420000</v>
      </c>
      <c r="G90" s="198">
        <v>300000</v>
      </c>
      <c r="H90" s="191">
        <v>100000</v>
      </c>
      <c r="I90" s="2">
        <v>1500000</v>
      </c>
      <c r="J90" s="193">
        <v>0</v>
      </c>
      <c r="K90" s="200">
        <v>700000</v>
      </c>
      <c r="L90" s="193">
        <v>100000</v>
      </c>
      <c r="M90" s="192">
        <v>150000</v>
      </c>
      <c r="N90" s="193">
        <v>0</v>
      </c>
      <c r="O90" s="200">
        <v>300000</v>
      </c>
      <c r="P90" s="193">
        <v>0</v>
      </c>
      <c r="Q90" s="2">
        <v>1500000</v>
      </c>
      <c r="R90" s="2">
        <v>0</v>
      </c>
      <c r="S90" s="193">
        <f t="shared" si="7"/>
        <v>6070000</v>
      </c>
      <c r="T90" s="193">
        <f t="shared" si="8"/>
        <v>21080000</v>
      </c>
    </row>
    <row r="91" spans="1:20" s="196" customFormat="1" x14ac:dyDescent="0.3">
      <c r="A91" s="246"/>
      <c r="B91" s="196" t="s">
        <v>76</v>
      </c>
      <c r="C91" s="197">
        <f t="shared" si="4"/>
        <v>28670000</v>
      </c>
      <c r="D91" s="190">
        <v>3000000</v>
      </c>
      <c r="E91" s="199">
        <v>1000000</v>
      </c>
      <c r="F91" s="2">
        <v>420000</v>
      </c>
      <c r="G91" s="198">
        <v>300000</v>
      </c>
      <c r="H91" s="191">
        <v>100000</v>
      </c>
      <c r="I91" s="2">
        <v>1500000</v>
      </c>
      <c r="J91" s="193">
        <v>0</v>
      </c>
      <c r="K91" s="200">
        <v>700000</v>
      </c>
      <c r="L91" s="193">
        <v>100000</v>
      </c>
      <c r="M91" s="192">
        <v>150000</v>
      </c>
      <c r="N91" s="193">
        <v>0</v>
      </c>
      <c r="O91" s="200">
        <v>300000</v>
      </c>
      <c r="P91" s="193">
        <v>1000000</v>
      </c>
      <c r="Q91" s="2">
        <v>1500000</v>
      </c>
      <c r="R91" s="2">
        <v>600000</v>
      </c>
      <c r="S91" s="193">
        <f t="shared" si="7"/>
        <v>10670000</v>
      </c>
      <c r="T91" s="193">
        <f t="shared" si="8"/>
        <v>18000000</v>
      </c>
    </row>
    <row r="92" spans="1:20" s="196" customFormat="1" x14ac:dyDescent="0.3">
      <c r="A92" s="246"/>
      <c r="B92" s="196" t="s">
        <v>77</v>
      </c>
      <c r="C92" s="189">
        <f t="shared" si="4"/>
        <v>25590000</v>
      </c>
      <c r="D92" s="190">
        <v>0</v>
      </c>
      <c r="E92" s="199">
        <v>1000000</v>
      </c>
      <c r="F92" s="2">
        <v>420000</v>
      </c>
      <c r="G92" s="198">
        <v>300000</v>
      </c>
      <c r="H92" s="191">
        <v>100000</v>
      </c>
      <c r="I92" s="2">
        <v>1500000</v>
      </c>
      <c r="J92" s="193">
        <v>0</v>
      </c>
      <c r="K92" s="200">
        <v>700000</v>
      </c>
      <c r="L92" s="193">
        <v>100000</v>
      </c>
      <c r="M92" s="192">
        <v>150000</v>
      </c>
      <c r="N92" s="193">
        <v>0</v>
      </c>
      <c r="O92" s="200">
        <v>300000</v>
      </c>
      <c r="P92" s="193">
        <v>0</v>
      </c>
      <c r="Q92" s="2">
        <v>1500000</v>
      </c>
      <c r="R92" s="2">
        <v>0</v>
      </c>
      <c r="S92" s="193">
        <f t="shared" si="7"/>
        <v>6070000</v>
      </c>
      <c r="T92" s="193">
        <f t="shared" si="8"/>
        <v>19520000</v>
      </c>
    </row>
    <row r="93" spans="1:20" s="196" customFormat="1" x14ac:dyDescent="0.3">
      <c r="A93" s="246"/>
      <c r="B93" s="196" t="s">
        <v>78</v>
      </c>
      <c r="C93" s="197">
        <f t="shared" ref="C93:C122" si="9" xml:space="preserve"> T92 + 7590000</f>
        <v>27110000</v>
      </c>
      <c r="D93" s="2">
        <v>3000000</v>
      </c>
      <c r="E93" s="199">
        <v>1000000</v>
      </c>
      <c r="F93" s="2">
        <v>420000</v>
      </c>
      <c r="G93" s="198">
        <v>300000</v>
      </c>
      <c r="H93" s="191">
        <v>100000</v>
      </c>
      <c r="I93" s="2">
        <v>1500000</v>
      </c>
      <c r="J93" s="193">
        <v>0</v>
      </c>
      <c r="K93" s="200">
        <v>700000</v>
      </c>
      <c r="L93" s="193">
        <v>100000</v>
      </c>
      <c r="M93" s="192">
        <v>150000</v>
      </c>
      <c r="N93" s="193">
        <v>0</v>
      </c>
      <c r="O93" s="200">
        <v>300000</v>
      </c>
      <c r="P93" s="193">
        <v>1000000</v>
      </c>
      <c r="Q93" s="2">
        <v>1500000</v>
      </c>
      <c r="R93" s="2">
        <v>0</v>
      </c>
      <c r="S93" s="193">
        <f t="shared" si="7"/>
        <v>10070000</v>
      </c>
      <c r="T93" s="193">
        <f t="shared" si="8"/>
        <v>17040000</v>
      </c>
    </row>
    <row r="94" spans="1:20" s="196" customFormat="1" x14ac:dyDescent="0.3">
      <c r="A94" s="246"/>
      <c r="B94" s="196" t="s">
        <v>79</v>
      </c>
      <c r="C94" s="189">
        <f t="shared" si="9"/>
        <v>24630000</v>
      </c>
      <c r="D94" s="190">
        <v>0</v>
      </c>
      <c r="E94" s="199">
        <v>1000000</v>
      </c>
      <c r="F94" s="2">
        <v>420000</v>
      </c>
      <c r="G94" s="198">
        <v>300000</v>
      </c>
      <c r="H94" s="191">
        <v>100000</v>
      </c>
      <c r="I94" s="2">
        <v>1500000</v>
      </c>
      <c r="J94" s="193">
        <v>0</v>
      </c>
      <c r="K94" s="200">
        <v>700000</v>
      </c>
      <c r="L94" s="193">
        <v>100000</v>
      </c>
      <c r="M94" s="192">
        <v>150000</v>
      </c>
      <c r="N94" s="193">
        <v>0</v>
      </c>
      <c r="O94" s="200">
        <v>300000</v>
      </c>
      <c r="P94" s="193">
        <v>0</v>
      </c>
      <c r="Q94" s="2">
        <v>1500000</v>
      </c>
      <c r="R94" s="2">
        <v>0</v>
      </c>
      <c r="S94" s="193">
        <f t="shared" si="7"/>
        <v>6070000</v>
      </c>
      <c r="T94" s="193">
        <f t="shared" si="8"/>
        <v>18560000</v>
      </c>
    </row>
    <row r="95" spans="1:20" s="196" customFormat="1" x14ac:dyDescent="0.3">
      <c r="A95" s="246"/>
      <c r="B95" s="196" t="s">
        <v>80</v>
      </c>
      <c r="C95" s="197">
        <f t="shared" si="9"/>
        <v>26150000</v>
      </c>
      <c r="D95" s="190">
        <v>0</v>
      </c>
      <c r="E95" s="199">
        <v>1000000</v>
      </c>
      <c r="F95" s="2">
        <v>420000</v>
      </c>
      <c r="G95" s="198">
        <v>300000</v>
      </c>
      <c r="H95" s="191">
        <v>100000</v>
      </c>
      <c r="I95" s="2">
        <v>1500000</v>
      </c>
      <c r="J95" s="193">
        <v>0</v>
      </c>
      <c r="K95" s="200">
        <v>700000</v>
      </c>
      <c r="L95" s="193">
        <v>100000</v>
      </c>
      <c r="M95" s="192">
        <v>150000</v>
      </c>
      <c r="N95" s="193">
        <v>0</v>
      </c>
      <c r="O95" s="200">
        <v>300000</v>
      </c>
      <c r="P95" s="193">
        <v>1000000</v>
      </c>
      <c r="Q95" s="2">
        <v>1500000</v>
      </c>
      <c r="R95" s="2">
        <v>600000</v>
      </c>
      <c r="S95" s="193">
        <f t="shared" si="7"/>
        <v>7670000</v>
      </c>
      <c r="T95" s="193">
        <f t="shared" si="8"/>
        <v>18480000</v>
      </c>
    </row>
    <row r="96" spans="1:20" s="196" customFormat="1" x14ac:dyDescent="0.3">
      <c r="A96" s="246"/>
      <c r="B96" s="196" t="s">
        <v>81</v>
      </c>
      <c r="C96" s="189">
        <f t="shared" si="9"/>
        <v>26070000</v>
      </c>
      <c r="D96" s="190">
        <v>0</v>
      </c>
      <c r="E96" s="199">
        <v>1000000</v>
      </c>
      <c r="F96" s="2">
        <v>420000</v>
      </c>
      <c r="G96" s="198">
        <v>300000</v>
      </c>
      <c r="H96" s="191">
        <v>100000</v>
      </c>
      <c r="I96" s="2">
        <v>1500000</v>
      </c>
      <c r="J96" s="193">
        <v>0</v>
      </c>
      <c r="K96" s="200">
        <v>700000</v>
      </c>
      <c r="L96" s="193">
        <v>100000</v>
      </c>
      <c r="M96" s="192">
        <v>150000</v>
      </c>
      <c r="N96" s="193">
        <v>0</v>
      </c>
      <c r="O96" s="200">
        <v>300000</v>
      </c>
      <c r="P96" s="193">
        <v>0</v>
      </c>
      <c r="Q96" s="2">
        <v>1500000</v>
      </c>
      <c r="R96" s="2">
        <v>0</v>
      </c>
      <c r="S96" s="193">
        <f t="shared" si="7"/>
        <v>6070000</v>
      </c>
      <c r="T96" s="193">
        <f t="shared" si="8"/>
        <v>20000000</v>
      </c>
    </row>
    <row r="97" spans="1:20" s="196" customFormat="1" x14ac:dyDescent="0.3">
      <c r="A97" s="246"/>
      <c r="B97" s="196" t="s">
        <v>82</v>
      </c>
      <c r="C97" s="197">
        <f t="shared" si="9"/>
        <v>27590000</v>
      </c>
      <c r="D97" s="190">
        <v>0</v>
      </c>
      <c r="E97" s="199">
        <v>1000000</v>
      </c>
      <c r="F97" s="2">
        <v>420000</v>
      </c>
      <c r="G97" s="198">
        <v>300000</v>
      </c>
      <c r="H97" s="191">
        <v>100000</v>
      </c>
      <c r="I97" s="2">
        <v>1500000</v>
      </c>
      <c r="J97" s="193">
        <v>0</v>
      </c>
      <c r="K97" s="200">
        <v>700000</v>
      </c>
      <c r="L97" s="193">
        <v>100000</v>
      </c>
      <c r="M97" s="192">
        <v>150000</v>
      </c>
      <c r="N97" s="193">
        <v>0</v>
      </c>
      <c r="O97" s="200">
        <v>300000</v>
      </c>
      <c r="P97" s="193">
        <v>0</v>
      </c>
      <c r="Q97" s="2">
        <v>1500000</v>
      </c>
      <c r="R97" s="2">
        <v>0</v>
      </c>
      <c r="S97" s="193">
        <f t="shared" si="7"/>
        <v>6070000</v>
      </c>
      <c r="T97" s="193">
        <f t="shared" si="8"/>
        <v>21520000</v>
      </c>
    </row>
    <row r="98" spans="1:20" s="218" customFormat="1" x14ac:dyDescent="0.3">
      <c r="A98" s="246"/>
      <c r="B98" s="218" t="s">
        <v>83</v>
      </c>
      <c r="C98" s="189">
        <f t="shared" si="9"/>
        <v>29110000</v>
      </c>
      <c r="D98" s="219">
        <v>0</v>
      </c>
      <c r="E98" s="199">
        <v>1000000</v>
      </c>
      <c r="F98" s="219">
        <v>420000</v>
      </c>
      <c r="G98" s="220">
        <v>300000</v>
      </c>
      <c r="H98" s="219">
        <v>100000</v>
      </c>
      <c r="I98" s="2">
        <v>1500000</v>
      </c>
      <c r="J98" s="193">
        <v>0</v>
      </c>
      <c r="K98" s="200">
        <v>700000</v>
      </c>
      <c r="L98" s="219">
        <v>100000</v>
      </c>
      <c r="M98" s="219">
        <v>150000</v>
      </c>
      <c r="N98" s="219">
        <v>0</v>
      </c>
      <c r="O98" s="200">
        <v>300000</v>
      </c>
      <c r="P98" s="219">
        <v>0</v>
      </c>
      <c r="Q98" s="2">
        <v>1500000</v>
      </c>
      <c r="R98" s="219">
        <v>0</v>
      </c>
      <c r="S98" s="219">
        <f t="shared" si="7"/>
        <v>6070000</v>
      </c>
      <c r="T98" s="219">
        <f t="shared" si="8"/>
        <v>23040000</v>
      </c>
    </row>
    <row r="99" spans="1:20" s="196" customFormat="1" x14ac:dyDescent="0.3">
      <c r="A99" s="246">
        <v>2031</v>
      </c>
      <c r="B99" s="196" t="s">
        <v>72</v>
      </c>
      <c r="C99" s="197">
        <f t="shared" si="9"/>
        <v>30630000</v>
      </c>
      <c r="D99" s="2">
        <v>3000000</v>
      </c>
      <c r="E99" s="199">
        <v>1000000</v>
      </c>
      <c r="F99" s="2">
        <v>420000</v>
      </c>
      <c r="G99" s="198">
        <v>300000</v>
      </c>
      <c r="H99" s="191">
        <v>100000</v>
      </c>
      <c r="I99" s="2">
        <v>1500000</v>
      </c>
      <c r="J99" s="193">
        <v>0</v>
      </c>
      <c r="K99" s="200">
        <v>700000</v>
      </c>
      <c r="L99" s="193">
        <v>100000</v>
      </c>
      <c r="M99" s="192">
        <v>150000</v>
      </c>
      <c r="N99" s="193">
        <v>0</v>
      </c>
      <c r="O99" s="200">
        <v>300000</v>
      </c>
      <c r="P99" s="200">
        <v>0</v>
      </c>
      <c r="Q99" s="2">
        <v>1500000</v>
      </c>
      <c r="R99" s="2">
        <v>0</v>
      </c>
      <c r="S99" s="193">
        <f t="shared" ref="S99:S122" si="10">SUM(D99:R99)</f>
        <v>9070000</v>
      </c>
      <c r="T99" s="193">
        <f t="shared" si="8"/>
        <v>21560000</v>
      </c>
    </row>
    <row r="100" spans="1:20" s="196" customFormat="1" x14ac:dyDescent="0.3">
      <c r="A100" s="246"/>
      <c r="B100" s="196" t="s">
        <v>73</v>
      </c>
      <c r="C100" s="189">
        <f t="shared" si="9"/>
        <v>29150000</v>
      </c>
      <c r="D100" s="190">
        <v>0</v>
      </c>
      <c r="E100" s="199">
        <v>1000000</v>
      </c>
      <c r="F100" s="2">
        <v>420000</v>
      </c>
      <c r="G100" s="198">
        <v>300000</v>
      </c>
      <c r="H100" s="191">
        <v>100000</v>
      </c>
      <c r="I100" s="2">
        <v>1500000</v>
      </c>
      <c r="J100" s="193">
        <v>0</v>
      </c>
      <c r="K100" s="200">
        <v>700000</v>
      </c>
      <c r="L100" s="193">
        <v>100000</v>
      </c>
      <c r="M100" s="192">
        <v>150000</v>
      </c>
      <c r="N100" s="193">
        <v>0</v>
      </c>
      <c r="O100" s="200">
        <v>300000</v>
      </c>
      <c r="P100" s="192">
        <v>0</v>
      </c>
      <c r="Q100" s="2">
        <v>1500000</v>
      </c>
      <c r="R100" s="2">
        <v>600000</v>
      </c>
      <c r="S100" s="193">
        <f t="shared" si="10"/>
        <v>6670000</v>
      </c>
      <c r="T100" s="193">
        <f t="shared" si="8"/>
        <v>22480000</v>
      </c>
    </row>
    <row r="101" spans="1:20" s="196" customFormat="1" x14ac:dyDescent="0.3">
      <c r="A101" s="246"/>
      <c r="B101" s="196" t="s">
        <v>74</v>
      </c>
      <c r="C101" s="197">
        <f t="shared" si="9"/>
        <v>30070000</v>
      </c>
      <c r="D101" s="190">
        <v>0</v>
      </c>
      <c r="E101" s="199">
        <v>1000000</v>
      </c>
      <c r="F101" s="2">
        <v>420000</v>
      </c>
      <c r="G101" s="198">
        <v>300000</v>
      </c>
      <c r="H101" s="191">
        <v>100000</v>
      </c>
      <c r="I101" s="2">
        <v>1500000</v>
      </c>
      <c r="J101" s="193">
        <v>0</v>
      </c>
      <c r="K101" s="200">
        <v>700000</v>
      </c>
      <c r="L101" s="193">
        <v>100000</v>
      </c>
      <c r="M101" s="192">
        <v>150000</v>
      </c>
      <c r="N101" s="193">
        <v>0</v>
      </c>
      <c r="O101" s="200">
        <v>300000</v>
      </c>
      <c r="P101" s="193">
        <v>1000000</v>
      </c>
      <c r="Q101" s="2">
        <v>1500000</v>
      </c>
      <c r="R101" s="2">
        <v>0</v>
      </c>
      <c r="S101" s="193">
        <f t="shared" si="10"/>
        <v>7070000</v>
      </c>
      <c r="T101" s="193">
        <f t="shared" si="8"/>
        <v>23000000</v>
      </c>
    </row>
    <row r="102" spans="1:20" s="196" customFormat="1" x14ac:dyDescent="0.3">
      <c r="A102" s="246"/>
      <c r="B102" s="196" t="s">
        <v>75</v>
      </c>
      <c r="C102" s="189">
        <f t="shared" si="9"/>
        <v>30590000</v>
      </c>
      <c r="D102" s="190">
        <v>0</v>
      </c>
      <c r="E102" s="199">
        <v>1000000</v>
      </c>
      <c r="F102" s="2">
        <v>420000</v>
      </c>
      <c r="G102" s="198">
        <v>300000</v>
      </c>
      <c r="H102" s="191">
        <v>100000</v>
      </c>
      <c r="I102" s="2">
        <v>1500000</v>
      </c>
      <c r="J102" s="193">
        <v>0</v>
      </c>
      <c r="K102" s="200">
        <v>700000</v>
      </c>
      <c r="L102" s="193">
        <v>100000</v>
      </c>
      <c r="M102" s="192">
        <v>150000</v>
      </c>
      <c r="N102" s="193">
        <v>0</v>
      </c>
      <c r="O102" s="200">
        <v>300000</v>
      </c>
      <c r="P102" s="193">
        <v>0</v>
      </c>
      <c r="Q102" s="2">
        <v>1500000</v>
      </c>
      <c r="R102" s="2">
        <v>0</v>
      </c>
      <c r="S102" s="193">
        <f t="shared" si="10"/>
        <v>6070000</v>
      </c>
      <c r="T102" s="193">
        <f t="shared" si="8"/>
        <v>24520000</v>
      </c>
    </row>
    <row r="103" spans="1:20" s="196" customFormat="1" x14ac:dyDescent="0.3">
      <c r="A103" s="246"/>
      <c r="B103" s="196" t="s">
        <v>76</v>
      </c>
      <c r="C103" s="197">
        <f t="shared" si="9"/>
        <v>32110000</v>
      </c>
      <c r="D103" s="190">
        <v>3000000</v>
      </c>
      <c r="E103" s="199">
        <v>1000000</v>
      </c>
      <c r="F103" s="2">
        <v>420000</v>
      </c>
      <c r="G103" s="198">
        <v>300000</v>
      </c>
      <c r="H103" s="191">
        <v>100000</v>
      </c>
      <c r="I103" s="2">
        <v>1500000</v>
      </c>
      <c r="J103" s="193">
        <v>0</v>
      </c>
      <c r="K103" s="200">
        <v>700000</v>
      </c>
      <c r="L103" s="193">
        <v>100000</v>
      </c>
      <c r="M103" s="192">
        <v>150000</v>
      </c>
      <c r="N103" s="193">
        <v>0</v>
      </c>
      <c r="O103" s="200">
        <v>300000</v>
      </c>
      <c r="P103" s="193">
        <v>1000000</v>
      </c>
      <c r="Q103" s="2">
        <v>1500000</v>
      </c>
      <c r="R103" s="2">
        <v>600000</v>
      </c>
      <c r="S103" s="193">
        <f t="shared" si="10"/>
        <v>10670000</v>
      </c>
      <c r="T103" s="193">
        <f t="shared" si="8"/>
        <v>21440000</v>
      </c>
    </row>
    <row r="104" spans="1:20" s="196" customFormat="1" x14ac:dyDescent="0.3">
      <c r="A104" s="246"/>
      <c r="B104" s="196" t="s">
        <v>77</v>
      </c>
      <c r="C104" s="189">
        <f t="shared" si="9"/>
        <v>29030000</v>
      </c>
      <c r="D104" s="190">
        <v>0</v>
      </c>
      <c r="E104" s="199">
        <v>1000000</v>
      </c>
      <c r="F104" s="2">
        <v>420000</v>
      </c>
      <c r="G104" s="198">
        <v>300000</v>
      </c>
      <c r="H104" s="191">
        <v>100000</v>
      </c>
      <c r="I104" s="2">
        <v>1500000</v>
      </c>
      <c r="J104" s="193">
        <v>0</v>
      </c>
      <c r="K104" s="200">
        <v>700000</v>
      </c>
      <c r="L104" s="193">
        <v>100000</v>
      </c>
      <c r="M104" s="192">
        <v>150000</v>
      </c>
      <c r="N104" s="193">
        <v>0</v>
      </c>
      <c r="O104" s="200">
        <v>300000</v>
      </c>
      <c r="P104" s="193">
        <v>0</v>
      </c>
      <c r="Q104" s="2">
        <v>1500000</v>
      </c>
      <c r="R104" s="2">
        <v>0</v>
      </c>
      <c r="S104" s="193">
        <f t="shared" si="10"/>
        <v>6070000</v>
      </c>
      <c r="T104" s="193">
        <f t="shared" si="8"/>
        <v>22960000</v>
      </c>
    </row>
    <row r="105" spans="1:20" s="196" customFormat="1" x14ac:dyDescent="0.3">
      <c r="A105" s="246"/>
      <c r="B105" s="196" t="s">
        <v>78</v>
      </c>
      <c r="C105" s="197">
        <f t="shared" si="9"/>
        <v>30550000</v>
      </c>
      <c r="D105" s="2">
        <v>3000000</v>
      </c>
      <c r="E105" s="199">
        <v>1000000</v>
      </c>
      <c r="F105" s="2">
        <v>420000</v>
      </c>
      <c r="G105" s="198">
        <v>300000</v>
      </c>
      <c r="H105" s="191">
        <v>100000</v>
      </c>
      <c r="I105" s="2">
        <v>1500000</v>
      </c>
      <c r="J105" s="193">
        <v>0</v>
      </c>
      <c r="K105" s="200">
        <v>700000</v>
      </c>
      <c r="L105" s="193">
        <v>100000</v>
      </c>
      <c r="M105" s="192">
        <v>150000</v>
      </c>
      <c r="N105" s="193">
        <v>0</v>
      </c>
      <c r="O105" s="200">
        <v>300000</v>
      </c>
      <c r="P105" s="193">
        <v>1000000</v>
      </c>
      <c r="Q105" s="2">
        <v>1500000</v>
      </c>
      <c r="R105" s="2">
        <v>0</v>
      </c>
      <c r="S105" s="193">
        <f t="shared" si="10"/>
        <v>10070000</v>
      </c>
      <c r="T105" s="193">
        <f t="shared" si="8"/>
        <v>20480000</v>
      </c>
    </row>
    <row r="106" spans="1:20" s="196" customFormat="1" x14ac:dyDescent="0.3">
      <c r="A106" s="246"/>
      <c r="B106" s="196" t="s">
        <v>79</v>
      </c>
      <c r="C106" s="189">
        <f t="shared" si="9"/>
        <v>28070000</v>
      </c>
      <c r="D106" s="190">
        <v>0</v>
      </c>
      <c r="E106" s="199">
        <v>1000000</v>
      </c>
      <c r="F106" s="2">
        <v>420000</v>
      </c>
      <c r="G106" s="198">
        <v>300000</v>
      </c>
      <c r="H106" s="191">
        <v>100000</v>
      </c>
      <c r="I106" s="2">
        <v>1500000</v>
      </c>
      <c r="J106" s="193">
        <v>0</v>
      </c>
      <c r="K106" s="200">
        <v>700000</v>
      </c>
      <c r="L106" s="193">
        <v>100000</v>
      </c>
      <c r="M106" s="192">
        <v>150000</v>
      </c>
      <c r="N106" s="193">
        <v>0</v>
      </c>
      <c r="O106" s="200">
        <v>300000</v>
      </c>
      <c r="P106" s="193">
        <v>0</v>
      </c>
      <c r="Q106" s="2">
        <v>1500000</v>
      </c>
      <c r="R106" s="2">
        <v>0</v>
      </c>
      <c r="S106" s="193">
        <f t="shared" si="10"/>
        <v>6070000</v>
      </c>
      <c r="T106" s="193">
        <f t="shared" si="8"/>
        <v>22000000</v>
      </c>
    </row>
    <row r="107" spans="1:20" s="196" customFormat="1" x14ac:dyDescent="0.3">
      <c r="A107" s="246"/>
      <c r="B107" s="196" t="s">
        <v>80</v>
      </c>
      <c r="C107" s="197">
        <f t="shared" si="9"/>
        <v>29590000</v>
      </c>
      <c r="D107" s="190">
        <v>0</v>
      </c>
      <c r="E107" s="199">
        <v>1000000</v>
      </c>
      <c r="F107" s="2">
        <v>420000</v>
      </c>
      <c r="G107" s="198">
        <v>300000</v>
      </c>
      <c r="H107" s="191">
        <v>100000</v>
      </c>
      <c r="I107" s="2">
        <v>1500000</v>
      </c>
      <c r="J107" s="193">
        <v>0</v>
      </c>
      <c r="K107" s="200">
        <v>700000</v>
      </c>
      <c r="L107" s="193">
        <v>100000</v>
      </c>
      <c r="M107" s="192">
        <v>150000</v>
      </c>
      <c r="N107" s="193">
        <v>0</v>
      </c>
      <c r="O107" s="200">
        <v>300000</v>
      </c>
      <c r="P107" s="193">
        <v>1000000</v>
      </c>
      <c r="Q107" s="2">
        <v>1500000</v>
      </c>
      <c r="R107" s="2">
        <v>600000</v>
      </c>
      <c r="S107" s="193">
        <f t="shared" si="10"/>
        <v>7670000</v>
      </c>
      <c r="T107" s="193">
        <f t="shared" si="8"/>
        <v>21920000</v>
      </c>
    </row>
    <row r="108" spans="1:20" s="196" customFormat="1" x14ac:dyDescent="0.3">
      <c r="A108" s="246"/>
      <c r="B108" s="196" t="s">
        <v>81</v>
      </c>
      <c r="C108" s="189">
        <f t="shared" si="9"/>
        <v>29510000</v>
      </c>
      <c r="D108" s="190">
        <v>0</v>
      </c>
      <c r="E108" s="199">
        <v>1000000</v>
      </c>
      <c r="F108" s="2">
        <v>420000</v>
      </c>
      <c r="G108" s="198">
        <v>300000</v>
      </c>
      <c r="H108" s="191">
        <v>100000</v>
      </c>
      <c r="I108" s="2">
        <v>1500000</v>
      </c>
      <c r="J108" s="193">
        <v>0</v>
      </c>
      <c r="K108" s="200">
        <v>700000</v>
      </c>
      <c r="L108" s="193">
        <v>100000</v>
      </c>
      <c r="M108" s="192">
        <v>150000</v>
      </c>
      <c r="N108" s="193">
        <v>0</v>
      </c>
      <c r="O108" s="200">
        <v>300000</v>
      </c>
      <c r="P108" s="193">
        <v>0</v>
      </c>
      <c r="Q108" s="2">
        <v>1500000</v>
      </c>
      <c r="R108" s="2">
        <v>0</v>
      </c>
      <c r="S108" s="193">
        <f t="shared" si="10"/>
        <v>6070000</v>
      </c>
      <c r="T108" s="193">
        <f t="shared" si="8"/>
        <v>23440000</v>
      </c>
    </row>
    <row r="109" spans="1:20" s="196" customFormat="1" x14ac:dyDescent="0.3">
      <c r="A109" s="246"/>
      <c r="B109" s="196" t="s">
        <v>82</v>
      </c>
      <c r="C109" s="197">
        <f t="shared" si="9"/>
        <v>31030000</v>
      </c>
      <c r="D109" s="190">
        <v>0</v>
      </c>
      <c r="E109" s="199">
        <v>1000000</v>
      </c>
      <c r="F109" s="2">
        <v>420000</v>
      </c>
      <c r="G109" s="198">
        <v>300000</v>
      </c>
      <c r="H109" s="191">
        <v>100000</v>
      </c>
      <c r="I109" s="2">
        <v>1500000</v>
      </c>
      <c r="J109" s="193">
        <v>0</v>
      </c>
      <c r="K109" s="200">
        <v>700000</v>
      </c>
      <c r="L109" s="193">
        <v>100000</v>
      </c>
      <c r="M109" s="192">
        <v>150000</v>
      </c>
      <c r="N109" s="193">
        <v>0</v>
      </c>
      <c r="O109" s="200">
        <v>300000</v>
      </c>
      <c r="P109" s="193">
        <v>0</v>
      </c>
      <c r="Q109" s="2">
        <v>1500000</v>
      </c>
      <c r="R109" s="2">
        <v>0</v>
      </c>
      <c r="S109" s="193">
        <f t="shared" si="10"/>
        <v>6070000</v>
      </c>
      <c r="T109" s="193">
        <f t="shared" ref="T109:T122" si="11" xml:space="preserve"> C109 - S109</f>
        <v>24960000</v>
      </c>
    </row>
    <row r="110" spans="1:20" s="218" customFormat="1" x14ac:dyDescent="0.3">
      <c r="A110" s="246"/>
      <c r="B110" s="218" t="s">
        <v>83</v>
      </c>
      <c r="C110" s="189">
        <f t="shared" si="9"/>
        <v>32550000</v>
      </c>
      <c r="D110" s="219">
        <v>0</v>
      </c>
      <c r="E110" s="199">
        <v>1000000</v>
      </c>
      <c r="F110" s="219">
        <v>420000</v>
      </c>
      <c r="G110" s="220">
        <v>300000</v>
      </c>
      <c r="H110" s="219">
        <v>100000</v>
      </c>
      <c r="I110" s="2">
        <v>1500000</v>
      </c>
      <c r="J110" s="193">
        <v>0</v>
      </c>
      <c r="K110" s="200">
        <v>700000</v>
      </c>
      <c r="L110" s="219">
        <v>100000</v>
      </c>
      <c r="M110" s="219">
        <v>150000</v>
      </c>
      <c r="N110" s="219">
        <v>0</v>
      </c>
      <c r="O110" s="200">
        <v>300000</v>
      </c>
      <c r="P110" s="219">
        <v>0</v>
      </c>
      <c r="Q110" s="2">
        <v>1500000</v>
      </c>
      <c r="R110" s="219">
        <v>0</v>
      </c>
      <c r="S110" s="219">
        <f t="shared" si="10"/>
        <v>6070000</v>
      </c>
      <c r="T110" s="219">
        <f t="shared" si="11"/>
        <v>26480000</v>
      </c>
    </row>
    <row r="111" spans="1:20" s="196" customFormat="1" x14ac:dyDescent="0.3">
      <c r="A111" s="246">
        <v>2032</v>
      </c>
      <c r="B111" s="196" t="s">
        <v>72</v>
      </c>
      <c r="C111" s="197">
        <f t="shared" si="9"/>
        <v>34070000</v>
      </c>
      <c r="D111" s="2">
        <v>3000000</v>
      </c>
      <c r="E111" s="199">
        <v>1000000</v>
      </c>
      <c r="F111" s="2">
        <v>420000</v>
      </c>
      <c r="G111" s="198">
        <v>300000</v>
      </c>
      <c r="H111" s="191">
        <v>100000</v>
      </c>
      <c r="I111" s="2">
        <v>1500000</v>
      </c>
      <c r="J111" s="193">
        <v>0</v>
      </c>
      <c r="K111" s="200">
        <v>700000</v>
      </c>
      <c r="L111" s="193">
        <v>100000</v>
      </c>
      <c r="M111" s="192">
        <v>150000</v>
      </c>
      <c r="N111" s="193">
        <v>0</v>
      </c>
      <c r="O111" s="200">
        <v>300000</v>
      </c>
      <c r="P111" s="202">
        <v>0</v>
      </c>
      <c r="Q111" s="2">
        <v>1500000</v>
      </c>
      <c r="R111" s="2">
        <v>0</v>
      </c>
      <c r="S111" s="193">
        <f t="shared" si="10"/>
        <v>9070000</v>
      </c>
      <c r="T111" s="193">
        <f t="shared" si="11"/>
        <v>25000000</v>
      </c>
    </row>
    <row r="112" spans="1:20" s="196" customFormat="1" x14ac:dyDescent="0.3">
      <c r="A112" s="246"/>
      <c r="B112" s="196" t="s">
        <v>73</v>
      </c>
      <c r="C112" s="189">
        <f t="shared" si="9"/>
        <v>32590000</v>
      </c>
      <c r="D112" s="190">
        <v>0</v>
      </c>
      <c r="E112" s="199">
        <v>1000000</v>
      </c>
      <c r="F112" s="2">
        <v>420000</v>
      </c>
      <c r="G112" s="198">
        <v>300000</v>
      </c>
      <c r="H112" s="191">
        <v>100000</v>
      </c>
      <c r="I112" s="2">
        <v>1500000</v>
      </c>
      <c r="J112" s="193">
        <v>0</v>
      </c>
      <c r="K112" s="200">
        <v>700000</v>
      </c>
      <c r="L112" s="193">
        <v>100000</v>
      </c>
      <c r="M112" s="192">
        <v>150000</v>
      </c>
      <c r="N112" s="193">
        <v>0</v>
      </c>
      <c r="O112" s="200">
        <v>300000</v>
      </c>
      <c r="P112" s="193">
        <v>0</v>
      </c>
      <c r="Q112" s="2">
        <v>1500000</v>
      </c>
      <c r="R112" s="2">
        <v>600000</v>
      </c>
      <c r="S112" s="193">
        <f t="shared" si="10"/>
        <v>6670000</v>
      </c>
      <c r="T112" s="193">
        <f t="shared" si="11"/>
        <v>25920000</v>
      </c>
    </row>
    <row r="113" spans="1:20" s="196" customFormat="1" x14ac:dyDescent="0.3">
      <c r="A113" s="246"/>
      <c r="B113" s="196" t="s">
        <v>74</v>
      </c>
      <c r="C113" s="197">
        <f t="shared" si="9"/>
        <v>33510000</v>
      </c>
      <c r="D113" s="190">
        <v>0</v>
      </c>
      <c r="E113" s="199">
        <v>1000000</v>
      </c>
      <c r="F113" s="2">
        <v>420000</v>
      </c>
      <c r="G113" s="198">
        <v>300000</v>
      </c>
      <c r="H113" s="191">
        <v>100000</v>
      </c>
      <c r="I113" s="2">
        <v>1500000</v>
      </c>
      <c r="J113" s="193">
        <v>0</v>
      </c>
      <c r="K113" s="200">
        <v>700000</v>
      </c>
      <c r="L113" s="193">
        <v>100000</v>
      </c>
      <c r="M113" s="192">
        <v>150000</v>
      </c>
      <c r="N113" s="193">
        <v>0</v>
      </c>
      <c r="O113" s="200">
        <v>300000</v>
      </c>
      <c r="P113" s="193">
        <v>1000000</v>
      </c>
      <c r="Q113" s="2">
        <v>1500000</v>
      </c>
      <c r="R113" s="2">
        <v>0</v>
      </c>
      <c r="S113" s="193">
        <f t="shared" si="10"/>
        <v>7070000</v>
      </c>
      <c r="T113" s="193">
        <f t="shared" si="11"/>
        <v>26440000</v>
      </c>
    </row>
    <row r="114" spans="1:20" s="196" customFormat="1" x14ac:dyDescent="0.3">
      <c r="A114" s="246"/>
      <c r="B114" s="196" t="s">
        <v>75</v>
      </c>
      <c r="C114" s="189">
        <f t="shared" si="9"/>
        <v>34030000</v>
      </c>
      <c r="D114" s="190">
        <v>0</v>
      </c>
      <c r="E114" s="199">
        <v>1000000</v>
      </c>
      <c r="F114" s="2">
        <v>420000</v>
      </c>
      <c r="G114" s="198">
        <v>300000</v>
      </c>
      <c r="H114" s="191">
        <v>100000</v>
      </c>
      <c r="I114" s="2">
        <v>1500000</v>
      </c>
      <c r="J114" s="193">
        <v>0</v>
      </c>
      <c r="K114" s="200">
        <v>700000</v>
      </c>
      <c r="L114" s="193">
        <v>100000</v>
      </c>
      <c r="M114" s="192">
        <v>150000</v>
      </c>
      <c r="N114" s="193">
        <v>0</v>
      </c>
      <c r="O114" s="200">
        <v>300000</v>
      </c>
      <c r="P114" s="193">
        <v>0</v>
      </c>
      <c r="Q114" s="2">
        <v>1500000</v>
      </c>
      <c r="R114" s="2">
        <v>0</v>
      </c>
      <c r="S114" s="193">
        <f t="shared" si="10"/>
        <v>6070000</v>
      </c>
      <c r="T114" s="193">
        <f t="shared" si="11"/>
        <v>27960000</v>
      </c>
    </row>
    <row r="115" spans="1:20" s="196" customFormat="1" x14ac:dyDescent="0.3">
      <c r="A115" s="246"/>
      <c r="B115" s="196" t="s">
        <v>76</v>
      </c>
      <c r="C115" s="197">
        <f t="shared" si="9"/>
        <v>35550000</v>
      </c>
      <c r="D115" s="190">
        <v>3000000</v>
      </c>
      <c r="E115" s="199">
        <v>1000000</v>
      </c>
      <c r="F115" s="2">
        <v>420000</v>
      </c>
      <c r="G115" s="198">
        <v>300000</v>
      </c>
      <c r="H115" s="191">
        <v>100000</v>
      </c>
      <c r="I115" s="2">
        <v>1500000</v>
      </c>
      <c r="J115" s="193">
        <v>0</v>
      </c>
      <c r="K115" s="200">
        <v>700000</v>
      </c>
      <c r="L115" s="193">
        <v>100000</v>
      </c>
      <c r="M115" s="192">
        <v>150000</v>
      </c>
      <c r="N115" s="193">
        <v>0</v>
      </c>
      <c r="O115" s="200">
        <v>300000</v>
      </c>
      <c r="P115" s="193">
        <v>1000000</v>
      </c>
      <c r="Q115" s="2">
        <v>1500000</v>
      </c>
      <c r="R115" s="2">
        <v>600000</v>
      </c>
      <c r="S115" s="193">
        <f t="shared" si="10"/>
        <v>10670000</v>
      </c>
      <c r="T115" s="193">
        <f t="shared" si="11"/>
        <v>24880000</v>
      </c>
    </row>
    <row r="116" spans="1:20" s="196" customFormat="1" x14ac:dyDescent="0.3">
      <c r="A116" s="246"/>
      <c r="B116" s="196" t="s">
        <v>77</v>
      </c>
      <c r="C116" s="189">
        <f t="shared" si="9"/>
        <v>32470000</v>
      </c>
      <c r="D116" s="190">
        <v>0</v>
      </c>
      <c r="E116" s="199">
        <v>1000000</v>
      </c>
      <c r="F116" s="2">
        <v>420000</v>
      </c>
      <c r="G116" s="198">
        <v>300000</v>
      </c>
      <c r="H116" s="191">
        <v>100000</v>
      </c>
      <c r="I116" s="2">
        <v>1500000</v>
      </c>
      <c r="J116" s="193">
        <v>0</v>
      </c>
      <c r="K116" s="200">
        <v>700000</v>
      </c>
      <c r="L116" s="193">
        <v>100000</v>
      </c>
      <c r="M116" s="192">
        <v>150000</v>
      </c>
      <c r="N116" s="193">
        <v>0</v>
      </c>
      <c r="O116" s="200">
        <v>300000</v>
      </c>
      <c r="P116" s="193">
        <v>0</v>
      </c>
      <c r="Q116" s="2">
        <v>1500000</v>
      </c>
      <c r="R116" s="2">
        <v>0</v>
      </c>
      <c r="S116" s="193">
        <f t="shared" si="10"/>
        <v>6070000</v>
      </c>
      <c r="T116" s="193">
        <f t="shared" si="11"/>
        <v>26400000</v>
      </c>
    </row>
    <row r="117" spans="1:20" s="196" customFormat="1" x14ac:dyDescent="0.3">
      <c r="A117" s="246"/>
      <c r="B117" s="196" t="s">
        <v>78</v>
      </c>
      <c r="C117" s="197">
        <f t="shared" si="9"/>
        <v>33990000</v>
      </c>
      <c r="D117" s="2">
        <v>3000000</v>
      </c>
      <c r="E117" s="199">
        <v>1000000</v>
      </c>
      <c r="F117" s="2">
        <v>420000</v>
      </c>
      <c r="G117" s="198">
        <v>300000</v>
      </c>
      <c r="H117" s="191">
        <v>100000</v>
      </c>
      <c r="I117" s="2">
        <v>1500000</v>
      </c>
      <c r="J117" s="193">
        <v>0</v>
      </c>
      <c r="K117" s="200">
        <v>700000</v>
      </c>
      <c r="L117" s="193">
        <v>100000</v>
      </c>
      <c r="M117" s="192">
        <v>150000</v>
      </c>
      <c r="N117" s="193">
        <v>0</v>
      </c>
      <c r="O117" s="200">
        <v>300000</v>
      </c>
      <c r="P117" s="193">
        <v>1000000</v>
      </c>
      <c r="Q117" s="2">
        <v>1500000</v>
      </c>
      <c r="R117" s="2">
        <v>0</v>
      </c>
      <c r="S117" s="193">
        <f t="shared" si="10"/>
        <v>10070000</v>
      </c>
      <c r="T117" s="193">
        <f t="shared" si="11"/>
        <v>23920000</v>
      </c>
    </row>
    <row r="118" spans="1:20" s="196" customFormat="1" x14ac:dyDescent="0.3">
      <c r="A118" s="246"/>
      <c r="B118" s="196" t="s">
        <v>79</v>
      </c>
      <c r="C118" s="189">
        <f t="shared" si="9"/>
        <v>31510000</v>
      </c>
      <c r="D118" s="190">
        <v>0</v>
      </c>
      <c r="E118" s="199">
        <v>1000000</v>
      </c>
      <c r="F118" s="2">
        <v>420000</v>
      </c>
      <c r="G118" s="198">
        <v>300000</v>
      </c>
      <c r="H118" s="191">
        <v>100000</v>
      </c>
      <c r="I118" s="2">
        <v>1500000</v>
      </c>
      <c r="J118" s="193">
        <v>0</v>
      </c>
      <c r="K118" s="200">
        <v>700000</v>
      </c>
      <c r="L118" s="193">
        <v>100000</v>
      </c>
      <c r="M118" s="192">
        <v>150000</v>
      </c>
      <c r="N118" s="193">
        <v>0</v>
      </c>
      <c r="O118" s="200">
        <v>300000</v>
      </c>
      <c r="P118" s="193">
        <v>0</v>
      </c>
      <c r="Q118" s="2">
        <v>1500000</v>
      </c>
      <c r="R118" s="2">
        <v>0</v>
      </c>
      <c r="S118" s="193">
        <f t="shared" si="10"/>
        <v>6070000</v>
      </c>
      <c r="T118" s="193">
        <f t="shared" si="11"/>
        <v>25440000</v>
      </c>
    </row>
    <row r="119" spans="1:20" s="196" customFormat="1" x14ac:dyDescent="0.3">
      <c r="A119" s="246"/>
      <c r="B119" s="196" t="s">
        <v>80</v>
      </c>
      <c r="C119" s="197">
        <f t="shared" si="9"/>
        <v>33030000</v>
      </c>
      <c r="D119" s="190">
        <v>0</v>
      </c>
      <c r="E119" s="199">
        <v>1000000</v>
      </c>
      <c r="F119" s="2">
        <v>420000</v>
      </c>
      <c r="G119" s="198">
        <v>300000</v>
      </c>
      <c r="H119" s="191">
        <v>100000</v>
      </c>
      <c r="I119" s="2">
        <v>1500000</v>
      </c>
      <c r="J119" s="193">
        <v>0</v>
      </c>
      <c r="K119" s="200">
        <v>700000</v>
      </c>
      <c r="L119" s="193">
        <v>100000</v>
      </c>
      <c r="M119" s="192">
        <v>150000</v>
      </c>
      <c r="N119" s="193">
        <v>0</v>
      </c>
      <c r="O119" s="200">
        <v>300000</v>
      </c>
      <c r="P119" s="193">
        <v>1000000</v>
      </c>
      <c r="Q119" s="2">
        <v>1500000</v>
      </c>
      <c r="R119" s="2">
        <v>600000</v>
      </c>
      <c r="S119" s="193">
        <f t="shared" si="10"/>
        <v>7670000</v>
      </c>
      <c r="T119" s="193">
        <f t="shared" si="11"/>
        <v>25360000</v>
      </c>
    </row>
    <row r="120" spans="1:20" s="196" customFormat="1" x14ac:dyDescent="0.3">
      <c r="A120" s="246"/>
      <c r="B120" s="196" t="s">
        <v>81</v>
      </c>
      <c r="C120" s="189">
        <f t="shared" si="9"/>
        <v>32950000</v>
      </c>
      <c r="D120" s="190">
        <v>0</v>
      </c>
      <c r="E120" s="199">
        <v>1000000</v>
      </c>
      <c r="F120" s="2">
        <v>420000</v>
      </c>
      <c r="G120" s="198">
        <v>300000</v>
      </c>
      <c r="H120" s="191">
        <v>100000</v>
      </c>
      <c r="I120" s="2">
        <v>1500000</v>
      </c>
      <c r="J120" s="193">
        <v>0</v>
      </c>
      <c r="K120" s="200">
        <v>700000</v>
      </c>
      <c r="L120" s="193">
        <v>100000</v>
      </c>
      <c r="M120" s="192">
        <v>150000</v>
      </c>
      <c r="N120" s="193">
        <v>0</v>
      </c>
      <c r="O120" s="200">
        <v>300000</v>
      </c>
      <c r="P120" s="193">
        <v>0</v>
      </c>
      <c r="Q120" s="2">
        <v>1500000</v>
      </c>
      <c r="R120" s="2">
        <v>0</v>
      </c>
      <c r="S120" s="193">
        <f t="shared" si="10"/>
        <v>6070000</v>
      </c>
      <c r="T120" s="193">
        <f t="shared" si="11"/>
        <v>26880000</v>
      </c>
    </row>
    <row r="121" spans="1:20" s="196" customFormat="1" x14ac:dyDescent="0.3">
      <c r="A121" s="246"/>
      <c r="B121" s="196" t="s">
        <v>82</v>
      </c>
      <c r="C121" s="197">
        <f t="shared" si="9"/>
        <v>34470000</v>
      </c>
      <c r="D121" s="190">
        <v>0</v>
      </c>
      <c r="E121" s="199">
        <v>1000000</v>
      </c>
      <c r="F121" s="2">
        <v>420000</v>
      </c>
      <c r="G121" s="198">
        <v>300000</v>
      </c>
      <c r="H121" s="191">
        <v>100000</v>
      </c>
      <c r="I121" s="2">
        <v>1500000</v>
      </c>
      <c r="J121" s="193">
        <v>0</v>
      </c>
      <c r="K121" s="200">
        <v>700000</v>
      </c>
      <c r="L121" s="193">
        <v>100000</v>
      </c>
      <c r="M121" s="192">
        <v>150000</v>
      </c>
      <c r="N121" s="193">
        <v>0</v>
      </c>
      <c r="O121" s="200">
        <v>300000</v>
      </c>
      <c r="P121" s="193">
        <v>0</v>
      </c>
      <c r="Q121" s="2">
        <v>1500000</v>
      </c>
      <c r="R121" s="2">
        <v>0</v>
      </c>
      <c r="S121" s="193">
        <f t="shared" si="10"/>
        <v>6070000</v>
      </c>
      <c r="T121" s="193">
        <f t="shared" si="11"/>
        <v>28400000</v>
      </c>
    </row>
    <row r="122" spans="1:20" s="218" customFormat="1" x14ac:dyDescent="0.3">
      <c r="A122" s="246"/>
      <c r="B122" s="218" t="s">
        <v>83</v>
      </c>
      <c r="C122" s="189">
        <f t="shared" si="9"/>
        <v>35990000</v>
      </c>
      <c r="D122" s="219">
        <v>0</v>
      </c>
      <c r="E122" s="199">
        <v>1000000</v>
      </c>
      <c r="F122" s="219">
        <v>420000</v>
      </c>
      <c r="G122" s="220">
        <v>300000</v>
      </c>
      <c r="H122" s="219">
        <v>100000</v>
      </c>
      <c r="I122" s="2">
        <v>1500000</v>
      </c>
      <c r="J122" s="193">
        <v>0</v>
      </c>
      <c r="K122" s="200">
        <v>700000</v>
      </c>
      <c r="L122" s="219">
        <v>100000</v>
      </c>
      <c r="M122" s="219">
        <v>150000</v>
      </c>
      <c r="N122" s="219">
        <v>0</v>
      </c>
      <c r="O122" s="200">
        <v>300000</v>
      </c>
      <c r="P122" s="219">
        <v>0</v>
      </c>
      <c r="Q122" s="2">
        <v>1500000</v>
      </c>
      <c r="R122" s="219">
        <v>0</v>
      </c>
      <c r="S122" s="219">
        <f t="shared" si="10"/>
        <v>6070000</v>
      </c>
      <c r="T122" s="219">
        <f t="shared" si="11"/>
        <v>29920000</v>
      </c>
    </row>
    <row r="123" spans="1:20" x14ac:dyDescent="0.3">
      <c r="F123" s="2">
        <f>SUM(F7:F122)</f>
        <v>48720000</v>
      </c>
      <c r="G123" s="2">
        <f>SUM(G7:G122)</f>
        <v>34650000</v>
      </c>
    </row>
  </sheetData>
  <mergeCells count="11">
    <mergeCell ref="G1:H1"/>
    <mergeCell ref="A3:A14"/>
    <mergeCell ref="A15:A26"/>
    <mergeCell ref="A27:A38"/>
    <mergeCell ref="A39:A50"/>
    <mergeCell ref="A111:A122"/>
    <mergeCell ref="A51:A62"/>
    <mergeCell ref="A63:A74"/>
    <mergeCell ref="A75:A86"/>
    <mergeCell ref="A87:A98"/>
    <mergeCell ref="A99:A110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69AB9-7A1F-4DFC-93D8-D4732EBA59F2}">
  <dimension ref="A3:N68"/>
  <sheetViews>
    <sheetView topLeftCell="A62" workbookViewId="0">
      <selection activeCell="D61" sqref="D61"/>
    </sheetView>
  </sheetViews>
  <sheetFormatPr defaultRowHeight="16.5" x14ac:dyDescent="0.3"/>
  <cols>
    <col min="2" max="2" width="16.875" customWidth="1"/>
    <col min="3" max="3" width="20.75" customWidth="1"/>
    <col min="4" max="4" width="32.375" customWidth="1"/>
    <col min="5" max="5" width="21.375" customWidth="1"/>
    <col min="6" max="6" width="22.75" customWidth="1"/>
    <col min="7" max="7" width="20.125" bestFit="1" customWidth="1"/>
    <col min="8" max="8" width="16" customWidth="1"/>
    <col min="9" max="9" width="26.875" customWidth="1"/>
    <col min="10" max="10" width="17.875" bestFit="1" customWidth="1"/>
    <col min="11" max="11" width="16" bestFit="1" customWidth="1"/>
    <col min="12" max="12" width="14.5" customWidth="1"/>
    <col min="13" max="13" width="25.75" customWidth="1"/>
  </cols>
  <sheetData>
    <row r="3" spans="3:14" x14ac:dyDescent="0.3">
      <c r="D3" s="232" t="s">
        <v>36</v>
      </c>
      <c r="E3" s="232"/>
      <c r="F3" s="232"/>
      <c r="G3" s="232"/>
      <c r="H3" s="232"/>
      <c r="I3" s="232"/>
      <c r="J3" s="232"/>
      <c r="K3" s="232"/>
      <c r="L3" s="232"/>
      <c r="M3" s="232"/>
      <c r="N3" s="232"/>
    </row>
    <row r="4" spans="3:14" x14ac:dyDescent="0.3"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</row>
    <row r="5" spans="3:14" x14ac:dyDescent="0.3">
      <c r="C5" t="s">
        <v>37</v>
      </c>
      <c r="D5" s="12" t="s">
        <v>39</v>
      </c>
      <c r="G5" t="s">
        <v>38</v>
      </c>
    </row>
    <row r="7" spans="3:14" x14ac:dyDescent="0.3">
      <c r="C7" s="14" t="s">
        <v>40</v>
      </c>
    </row>
    <row r="8" spans="3:14" x14ac:dyDescent="0.3">
      <c r="C8" s="15" t="s">
        <v>41</v>
      </c>
      <c r="D8" s="15" t="s">
        <v>42</v>
      </c>
      <c r="E8" s="15" t="s">
        <v>43</v>
      </c>
      <c r="F8" s="15" t="s">
        <v>44</v>
      </c>
      <c r="G8" s="15" t="s">
        <v>45</v>
      </c>
      <c r="H8" s="15" t="s">
        <v>46</v>
      </c>
      <c r="I8" s="15" t="s">
        <v>47</v>
      </c>
      <c r="J8" s="15" t="s">
        <v>48</v>
      </c>
      <c r="K8" s="15" t="s">
        <v>49</v>
      </c>
    </row>
    <row r="9" spans="3:14" ht="17.25" thickBot="1" x14ac:dyDescent="0.35">
      <c r="C9" s="41" t="s">
        <v>50</v>
      </c>
      <c r="D9" s="41">
        <v>3.46</v>
      </c>
      <c r="E9" s="41">
        <v>3.49</v>
      </c>
      <c r="F9" s="41">
        <v>3.52</v>
      </c>
      <c r="G9" s="41">
        <v>3.51</v>
      </c>
      <c r="H9" s="41">
        <v>3.44</v>
      </c>
      <c r="I9" s="41">
        <v>3.36</v>
      </c>
      <c r="J9" s="41">
        <v>3.27</v>
      </c>
      <c r="K9" s="41">
        <v>3.23</v>
      </c>
    </row>
    <row r="10" spans="3:14" ht="17.25" thickBot="1" x14ac:dyDescent="0.35">
      <c r="C10" s="41" t="s">
        <v>51</v>
      </c>
      <c r="D10" s="41">
        <v>3.94</v>
      </c>
      <c r="E10" s="41">
        <v>4.0599999999999996</v>
      </c>
      <c r="F10" s="41">
        <v>4.08</v>
      </c>
      <c r="G10" s="41">
        <v>4.09</v>
      </c>
      <c r="H10" s="41">
        <v>4.0999999999999996</v>
      </c>
      <c r="I10" s="41">
        <v>4.1100000000000003</v>
      </c>
      <c r="J10" s="41">
        <v>4.12</v>
      </c>
      <c r="K10" s="41">
        <v>4.28</v>
      </c>
    </row>
    <row r="11" spans="3:14" ht="17.25" thickBot="1" x14ac:dyDescent="0.35">
      <c r="C11" s="41" t="s">
        <v>52</v>
      </c>
      <c r="D11" s="41">
        <v>4.03</v>
      </c>
      <c r="E11" s="41">
        <v>4.17</v>
      </c>
      <c r="F11" s="41">
        <v>4.17</v>
      </c>
      <c r="G11" s="41">
        <v>4.18</v>
      </c>
      <c r="H11" s="41">
        <v>4.1900000000000004</v>
      </c>
      <c r="I11" s="41">
        <v>4.21</v>
      </c>
      <c r="J11" s="41">
        <v>4.24</v>
      </c>
      <c r="K11" s="41">
        <v>4.4000000000000004</v>
      </c>
    </row>
    <row r="12" spans="3:14" ht="17.25" thickBot="1" x14ac:dyDescent="0.35">
      <c r="C12" s="41" t="s">
        <v>53</v>
      </c>
      <c r="D12" s="41">
        <v>4.08</v>
      </c>
      <c r="E12" s="41">
        <v>4.21</v>
      </c>
      <c r="F12" s="41">
        <v>4.22</v>
      </c>
      <c r="G12" s="41">
        <v>4.22</v>
      </c>
      <c r="H12" s="41">
        <v>4.2300000000000004</v>
      </c>
      <c r="I12" s="41">
        <v>4.24</v>
      </c>
      <c r="J12" s="41">
        <v>4.28</v>
      </c>
      <c r="K12" s="41">
        <v>4.46</v>
      </c>
    </row>
    <row r="13" spans="3:14" ht="17.25" thickBot="1" x14ac:dyDescent="0.35">
      <c r="C13" s="41" t="s">
        <v>54</v>
      </c>
      <c r="D13" s="41">
        <v>4.0999999999999996</v>
      </c>
      <c r="E13" s="41">
        <v>4.2300000000000004</v>
      </c>
      <c r="F13" s="41">
        <v>4.24</v>
      </c>
      <c r="G13" s="41">
        <v>4.25</v>
      </c>
      <c r="H13" s="41">
        <v>4.2699999999999996</v>
      </c>
      <c r="I13" s="41">
        <v>4.29</v>
      </c>
      <c r="J13" s="41">
        <v>4.33</v>
      </c>
      <c r="K13" s="41">
        <v>4.55</v>
      </c>
    </row>
    <row r="14" spans="3:14" ht="17.25" thickBot="1" x14ac:dyDescent="0.35">
      <c r="C14" s="41" t="s">
        <v>55</v>
      </c>
      <c r="D14" s="41">
        <v>4.59</v>
      </c>
      <c r="E14" s="41">
        <v>4.8</v>
      </c>
      <c r="F14" s="41">
        <v>4.8</v>
      </c>
      <c r="G14" s="41">
        <v>4.8099999999999996</v>
      </c>
      <c r="H14" s="41">
        <v>4.83</v>
      </c>
      <c r="I14" s="41">
        <v>4.84</v>
      </c>
      <c r="J14" s="41">
        <v>4.8899999999999997</v>
      </c>
      <c r="K14" s="41">
        <v>5.19</v>
      </c>
    </row>
    <row r="15" spans="3:14" ht="17.25" thickBot="1" x14ac:dyDescent="0.35">
      <c r="C15" s="41" t="s">
        <v>56</v>
      </c>
      <c r="D15" s="41">
        <v>4.7300000000000004</v>
      </c>
      <c r="E15" s="41">
        <v>4.96</v>
      </c>
      <c r="F15" s="41">
        <v>4.96</v>
      </c>
      <c r="G15" s="41">
        <v>4.97</v>
      </c>
      <c r="H15" s="41">
        <v>5</v>
      </c>
      <c r="I15" s="41">
        <v>5.01</v>
      </c>
      <c r="J15" s="41">
        <v>5.16</v>
      </c>
      <c r="K15" s="41">
        <v>5.65</v>
      </c>
    </row>
    <row r="16" spans="3:14" ht="17.25" thickBot="1" x14ac:dyDescent="0.35">
      <c r="C16" s="41" t="s">
        <v>57</v>
      </c>
      <c r="D16" s="41">
        <v>4.9400000000000004</v>
      </c>
      <c r="E16" s="41">
        <v>5.18</v>
      </c>
      <c r="F16" s="41">
        <v>5.21</v>
      </c>
      <c r="G16" s="41">
        <v>5.23</v>
      </c>
      <c r="H16" s="41">
        <v>5.3</v>
      </c>
      <c r="I16" s="41">
        <v>5.35</v>
      </c>
      <c r="J16" s="41">
        <v>5.61</v>
      </c>
      <c r="K16" s="41">
        <v>6.25</v>
      </c>
    </row>
    <row r="17" spans="2:12" ht="17.25" thickBot="1" x14ac:dyDescent="0.35">
      <c r="C17" s="41" t="s">
        <v>58</v>
      </c>
      <c r="D17" s="41">
        <v>5.6</v>
      </c>
      <c r="E17" s="41">
        <v>6.16</v>
      </c>
      <c r="F17" s="41">
        <v>6.5</v>
      </c>
      <c r="G17" s="41">
        <v>6.71</v>
      </c>
      <c r="H17" s="41">
        <v>7.07</v>
      </c>
      <c r="I17" s="41">
        <v>7.59</v>
      </c>
      <c r="J17" s="41">
        <v>8.1300000000000008</v>
      </c>
      <c r="K17" s="41">
        <v>8.34</v>
      </c>
    </row>
    <row r="18" spans="2:12" ht="17.25" thickBot="1" x14ac:dyDescent="0.35">
      <c r="C18" s="41" t="s">
        <v>59</v>
      </c>
      <c r="D18" s="41">
        <v>5.98</v>
      </c>
      <c r="E18" s="41">
        <v>6.66</v>
      </c>
      <c r="F18" s="41">
        <v>7.08</v>
      </c>
      <c r="G18" s="41">
        <v>7.38</v>
      </c>
      <c r="H18" s="41">
        <v>7.88</v>
      </c>
      <c r="I18" s="41">
        <v>8.5299999999999994</v>
      </c>
      <c r="J18" s="41">
        <v>9.18</v>
      </c>
      <c r="K18" s="41">
        <v>9.39</v>
      </c>
    </row>
    <row r="19" spans="2:12" ht="17.25" thickBot="1" x14ac:dyDescent="0.35">
      <c r="C19" s="41" t="s">
        <v>60</v>
      </c>
      <c r="D19" s="41">
        <v>6.66</v>
      </c>
      <c r="E19" s="41">
        <v>7.45</v>
      </c>
      <c r="F19" s="41">
        <v>8.02</v>
      </c>
      <c r="G19" s="41">
        <v>8.36</v>
      </c>
      <c r="H19" s="41">
        <v>8.99</v>
      </c>
      <c r="I19" s="41">
        <v>9.68</v>
      </c>
      <c r="J19" s="41">
        <v>10.55</v>
      </c>
      <c r="K19" s="41">
        <v>10.81</v>
      </c>
      <c r="L19" s="13">
        <f xml:space="preserve"> K19 / 100</f>
        <v>0.1081</v>
      </c>
    </row>
    <row r="21" spans="2:12" x14ac:dyDescent="0.3">
      <c r="C21" s="43" t="s">
        <v>88</v>
      </c>
      <c r="D21" s="43" t="s">
        <v>90</v>
      </c>
      <c r="E21" s="43" t="s">
        <v>91</v>
      </c>
      <c r="F21" s="43" t="s">
        <v>93</v>
      </c>
      <c r="G21" s="43" t="s">
        <v>92</v>
      </c>
      <c r="H21" s="43" t="s">
        <v>89</v>
      </c>
      <c r="I21" s="43" t="s">
        <v>94</v>
      </c>
    </row>
    <row r="22" spans="2:12" x14ac:dyDescent="0.3">
      <c r="C22" s="2">
        <v>3340000</v>
      </c>
      <c r="D22" s="2">
        <v>5220000</v>
      </c>
      <c r="E22" s="2">
        <v>777170</v>
      </c>
      <c r="F22" s="2">
        <v>3748135</v>
      </c>
      <c r="G22" s="2">
        <v>9176143</v>
      </c>
      <c r="H22" s="2">
        <v>0</v>
      </c>
      <c r="I22" s="2">
        <f xml:space="preserve"> SUM(C22:H22)</f>
        <v>22261448</v>
      </c>
    </row>
    <row r="23" spans="2:12" x14ac:dyDescent="0.3">
      <c r="C23" s="2">
        <v>3340000</v>
      </c>
      <c r="D23" s="274">
        <f xml:space="preserve"> D22 + E22 + F22 + G22</f>
        <v>18921448</v>
      </c>
      <c r="E23" s="248"/>
      <c r="F23" s="248"/>
      <c r="G23" s="248"/>
      <c r="H23" s="2">
        <v>0</v>
      </c>
      <c r="I23" s="2">
        <f xml:space="preserve"> SUM(C23:H23)</f>
        <v>22261448</v>
      </c>
    </row>
    <row r="24" spans="2:12" x14ac:dyDescent="0.3">
      <c r="C24" s="44">
        <f xml:space="preserve"> C23/ I23 * 100</f>
        <v>15.003516393003727</v>
      </c>
      <c r="D24" s="275">
        <f xml:space="preserve"> D23 / I23 * 100</f>
        <v>84.996483606996279</v>
      </c>
      <c r="E24" s="276"/>
      <c r="F24" s="276"/>
      <c r="G24" s="277"/>
      <c r="H24" s="44">
        <f xml:space="preserve"> H23 / I23 * 100</f>
        <v>0</v>
      </c>
      <c r="I24" s="44">
        <f xml:space="preserve"> SUM(C24:H24)</f>
        <v>100</v>
      </c>
    </row>
    <row r="25" spans="2:12" x14ac:dyDescent="0.3">
      <c r="C25" s="42"/>
      <c r="D25" s="45">
        <f xml:space="preserve"> D22 / D23 * 100</f>
        <v>27.587740642259512</v>
      </c>
      <c r="E25" s="45">
        <f xml:space="preserve"> E22 / D23 * 100</f>
        <v>4.1073495009472847</v>
      </c>
      <c r="F25" s="45">
        <f xml:space="preserve"> F22 / D23 * 100</f>
        <v>19.808922657504858</v>
      </c>
      <c r="G25" s="45">
        <f xml:space="preserve"> G22 / D23 * 100</f>
        <v>48.495987199288344</v>
      </c>
      <c r="H25" s="1"/>
      <c r="I25" s="1"/>
    </row>
    <row r="26" spans="2:12" ht="17.25" thickBot="1" x14ac:dyDescent="0.35"/>
    <row r="27" spans="2:12" ht="17.25" thickBot="1" x14ac:dyDescent="0.35">
      <c r="B27" s="267" t="s">
        <v>101</v>
      </c>
      <c r="C27" s="269" t="s">
        <v>117</v>
      </c>
      <c r="D27" s="278" t="s">
        <v>99</v>
      </c>
      <c r="E27" s="279"/>
      <c r="F27" s="280"/>
      <c r="G27" s="267" t="s">
        <v>104</v>
      </c>
      <c r="H27" s="271" t="s">
        <v>120</v>
      </c>
      <c r="I27" s="281" t="s">
        <v>97</v>
      </c>
      <c r="J27" s="267" t="s">
        <v>107</v>
      </c>
      <c r="K27" s="267" t="s">
        <v>118</v>
      </c>
    </row>
    <row r="28" spans="2:12" ht="17.25" thickBot="1" x14ac:dyDescent="0.35">
      <c r="B28" s="268"/>
      <c r="C28" s="270"/>
      <c r="D28" s="267" t="s">
        <v>98</v>
      </c>
      <c r="E28" s="271" t="s">
        <v>103</v>
      </c>
      <c r="F28" s="272" t="s">
        <v>106</v>
      </c>
      <c r="G28" s="268"/>
      <c r="H28" s="268"/>
      <c r="I28" s="282"/>
      <c r="J28" s="268"/>
      <c r="K28" s="268"/>
    </row>
    <row r="29" spans="2:12" ht="37.5" customHeight="1" thickBot="1" x14ac:dyDescent="0.35">
      <c r="B29" s="268"/>
      <c r="C29" s="270"/>
      <c r="D29" s="268"/>
      <c r="E29" s="268"/>
      <c r="F29" s="273"/>
      <c r="G29" s="268"/>
      <c r="H29" s="268"/>
      <c r="I29" s="58" t="s">
        <v>100</v>
      </c>
      <c r="J29" s="283"/>
      <c r="K29" s="283"/>
    </row>
    <row r="30" spans="2:12" x14ac:dyDescent="0.3">
      <c r="B30" s="261" t="s">
        <v>102</v>
      </c>
      <c r="C30" s="263">
        <v>521300000000</v>
      </c>
      <c r="D30" s="61">
        <v>521300000000</v>
      </c>
      <c r="E30" s="60">
        <v>0.46</v>
      </c>
      <c r="F30" s="62">
        <v>10.81</v>
      </c>
      <c r="G30" s="256">
        <f xml:space="preserve"> C30 + D31</f>
        <v>22182978723.404297</v>
      </c>
      <c r="H30" s="263">
        <v>65480000</v>
      </c>
      <c r="I30" s="265">
        <f xml:space="preserve"> G30 / H30</f>
        <v>338.77487360116521</v>
      </c>
      <c r="J30" s="254" t="s">
        <v>105</v>
      </c>
      <c r="K30" s="256">
        <f xml:space="preserve"> D30 / H30</f>
        <v>7961.2095296273674</v>
      </c>
    </row>
    <row r="31" spans="2:12" ht="17.25" thickBot="1" x14ac:dyDescent="0.35">
      <c r="B31" s="262"/>
      <c r="C31" s="264"/>
      <c r="D31" s="258">
        <f xml:space="preserve"> (D30 * (E30 - F30)) / F30</f>
        <v>-499117021276.5957</v>
      </c>
      <c r="E31" s="259"/>
      <c r="F31" s="260"/>
      <c r="G31" s="262"/>
      <c r="H31" s="264"/>
      <c r="I31" s="266"/>
      <c r="J31" s="255"/>
      <c r="K31" s="257"/>
    </row>
    <row r="32" spans="2:12" x14ac:dyDescent="0.3">
      <c r="B32" s="261" t="s">
        <v>116</v>
      </c>
      <c r="C32" s="263">
        <v>4679754000</v>
      </c>
      <c r="D32" s="61">
        <v>4679754000</v>
      </c>
      <c r="E32" s="60">
        <v>0</v>
      </c>
      <c r="F32" s="62">
        <v>10.81</v>
      </c>
      <c r="G32" s="256">
        <f xml:space="preserve"> C32 + D33</f>
        <v>0</v>
      </c>
      <c r="H32" s="263">
        <v>583000000</v>
      </c>
      <c r="I32" s="265">
        <f xml:space="preserve"> G32 / H32</f>
        <v>0</v>
      </c>
      <c r="J32" s="254" t="s">
        <v>105</v>
      </c>
      <c r="K32" s="256">
        <f xml:space="preserve"> D32 / H32</f>
        <v>8.0270222984562611</v>
      </c>
    </row>
    <row r="33" spans="1:11" ht="17.25" thickBot="1" x14ac:dyDescent="0.35">
      <c r="B33" s="262"/>
      <c r="C33" s="264"/>
      <c r="D33" s="258">
        <f xml:space="preserve"> (D32 * (E32 - F32)) / F32</f>
        <v>-4679754000</v>
      </c>
      <c r="E33" s="259"/>
      <c r="F33" s="260"/>
      <c r="G33" s="262"/>
      <c r="H33" s="264"/>
      <c r="I33" s="266"/>
      <c r="J33" s="255"/>
      <c r="K33" s="257"/>
    </row>
    <row r="34" spans="1:11" x14ac:dyDescent="0.3">
      <c r="B34" s="261" t="s">
        <v>122</v>
      </c>
      <c r="C34" s="263">
        <v>10054000000</v>
      </c>
      <c r="D34" s="61">
        <v>10054000000</v>
      </c>
      <c r="E34" s="60">
        <v>2.72</v>
      </c>
      <c r="F34" s="62">
        <v>10.81</v>
      </c>
      <c r="G34" s="256">
        <f xml:space="preserve"> C34 + D35</f>
        <v>2529776133.2099915</v>
      </c>
      <c r="H34" s="263">
        <v>1792000000</v>
      </c>
      <c r="I34" s="265">
        <f xml:space="preserve"> G34 / H34</f>
        <v>1.4117054314787898</v>
      </c>
      <c r="J34" s="254" t="s">
        <v>105</v>
      </c>
      <c r="K34" s="256">
        <f xml:space="preserve"> D34 / H34</f>
        <v>5.6104910714285712</v>
      </c>
    </row>
    <row r="35" spans="1:11" ht="17.25" thickBot="1" x14ac:dyDescent="0.35">
      <c r="B35" s="262"/>
      <c r="C35" s="264"/>
      <c r="D35" s="258">
        <f xml:space="preserve"> (D34 * (E34 - F34)) / F34</f>
        <v>-7524223866.7900085</v>
      </c>
      <c r="E35" s="259"/>
      <c r="F35" s="260"/>
      <c r="G35" s="262"/>
      <c r="H35" s="264"/>
      <c r="I35" s="266"/>
      <c r="J35" s="255"/>
      <c r="K35" s="257"/>
    </row>
    <row r="36" spans="1:11" x14ac:dyDescent="0.3">
      <c r="B36" s="1"/>
      <c r="C36" s="1"/>
      <c r="D36" s="1"/>
      <c r="E36" s="1"/>
      <c r="F36" s="1"/>
      <c r="H36" s="3"/>
      <c r="I36" s="1"/>
      <c r="J36" s="1"/>
    </row>
    <row r="37" spans="1:11" x14ac:dyDescent="0.3">
      <c r="B37" s="1"/>
      <c r="C37" s="1"/>
      <c r="D37" s="1"/>
      <c r="E37" s="1"/>
      <c r="F37" s="1"/>
      <c r="H37" s="4"/>
      <c r="I37" s="1"/>
      <c r="J37" s="1"/>
    </row>
    <row r="38" spans="1:11" x14ac:dyDescent="0.3">
      <c r="B38" s="1"/>
      <c r="C38" s="1"/>
      <c r="D38" s="1"/>
      <c r="E38" s="1"/>
      <c r="F38" s="1"/>
      <c r="H38" s="1"/>
      <c r="I38" s="1"/>
      <c r="J38" s="1"/>
    </row>
    <row r="40" spans="1:11" s="69" customFormat="1" x14ac:dyDescent="0.3"/>
    <row r="41" spans="1:11" ht="17.25" thickBot="1" x14ac:dyDescent="0.35"/>
    <row r="42" spans="1:11" ht="50.25" thickBot="1" x14ac:dyDescent="0.35">
      <c r="B42" s="64" t="s">
        <v>119</v>
      </c>
      <c r="C42" s="65" t="s">
        <v>110</v>
      </c>
      <c r="D42" s="65" t="s">
        <v>108</v>
      </c>
      <c r="E42" s="66" t="s">
        <v>109</v>
      </c>
      <c r="F42" s="75"/>
    </row>
    <row r="43" spans="1:11" x14ac:dyDescent="0.3">
      <c r="A43" s="74">
        <v>2021</v>
      </c>
      <c r="B43" s="63" t="s">
        <v>111</v>
      </c>
      <c r="C43" s="59">
        <v>5950076000</v>
      </c>
      <c r="D43" s="59">
        <v>1344380000</v>
      </c>
      <c r="E43" s="59">
        <f xml:space="preserve"> C43 - D43</f>
        <v>4605696000</v>
      </c>
      <c r="F43" s="76"/>
    </row>
    <row r="44" spans="1:11" x14ac:dyDescent="0.3">
      <c r="A44" s="74">
        <v>2022</v>
      </c>
      <c r="B44" s="63" t="s">
        <v>111</v>
      </c>
      <c r="C44" s="59">
        <v>5764276000</v>
      </c>
      <c r="D44" s="59">
        <v>1704062000</v>
      </c>
      <c r="E44" s="59">
        <f xml:space="preserve"> C44 - D44</f>
        <v>4060214000</v>
      </c>
      <c r="F44" s="76"/>
    </row>
    <row r="45" spans="1:11" x14ac:dyDescent="0.3">
      <c r="A45" s="87" t="s">
        <v>161</v>
      </c>
      <c r="B45" s="63" t="s">
        <v>111</v>
      </c>
      <c r="C45" s="59">
        <v>5654093000</v>
      </c>
      <c r="D45" s="59">
        <v>1732443000</v>
      </c>
      <c r="E45" s="59">
        <f xml:space="preserve"> C45 - D45</f>
        <v>3921650000</v>
      </c>
      <c r="F45" s="76"/>
    </row>
    <row r="46" spans="1:11" x14ac:dyDescent="0.3">
      <c r="A46" s="87" t="s">
        <v>176</v>
      </c>
      <c r="B46" s="63" t="s">
        <v>111</v>
      </c>
      <c r="C46" s="59">
        <v>5583277000</v>
      </c>
      <c r="D46" s="59">
        <v>1844192000</v>
      </c>
      <c r="E46" s="59">
        <f xml:space="preserve"> C46 - D46</f>
        <v>3739085000</v>
      </c>
      <c r="F46" s="76"/>
    </row>
    <row r="47" spans="1:11" x14ac:dyDescent="0.3">
      <c r="A47" s="87" t="s">
        <v>185</v>
      </c>
      <c r="B47" s="63" t="s">
        <v>111</v>
      </c>
      <c r="C47" s="59">
        <v>5452121000</v>
      </c>
      <c r="D47" s="59">
        <v>1942835000</v>
      </c>
      <c r="E47" s="59">
        <f xml:space="preserve"> C47 - D47</f>
        <v>3509286000</v>
      </c>
      <c r="F47" s="76"/>
    </row>
    <row r="48" spans="1:11" ht="17.25" thickBot="1" x14ac:dyDescent="0.35"/>
    <row r="49" spans="1:7" ht="33.75" thickBot="1" x14ac:dyDescent="0.35">
      <c r="B49" s="64" t="s">
        <v>119</v>
      </c>
      <c r="C49" s="67" t="s">
        <v>112</v>
      </c>
      <c r="D49" s="65" t="s">
        <v>113</v>
      </c>
      <c r="E49" s="65" t="s">
        <v>114</v>
      </c>
      <c r="F49" s="68" t="s">
        <v>98</v>
      </c>
    </row>
    <row r="50" spans="1:7" x14ac:dyDescent="0.3">
      <c r="A50" s="86">
        <v>2021</v>
      </c>
      <c r="B50" s="63" t="s">
        <v>111</v>
      </c>
      <c r="C50" s="59">
        <v>5947000</v>
      </c>
      <c r="D50" s="59">
        <v>7070710000</v>
      </c>
      <c r="E50" s="59">
        <v>2396903000</v>
      </c>
      <c r="F50" s="59">
        <f xml:space="preserve"> D50 + C50 - E50</f>
        <v>4679754000</v>
      </c>
    </row>
    <row r="51" spans="1:7" x14ac:dyDescent="0.3">
      <c r="A51" s="86">
        <v>2022</v>
      </c>
      <c r="B51" s="63" t="s">
        <v>111</v>
      </c>
      <c r="C51" s="59">
        <v>6084000</v>
      </c>
      <c r="D51" s="59">
        <v>7297306000</v>
      </c>
      <c r="E51" s="59">
        <v>3120911000</v>
      </c>
      <c r="F51" s="59">
        <f xml:space="preserve"> D51 + C51 - E51</f>
        <v>4182479000</v>
      </c>
      <c r="G51" s="183">
        <f xml:space="preserve">  (F51 / F50 * 100) - 100</f>
        <v>-10.62609273906277</v>
      </c>
    </row>
    <row r="52" spans="1:7" x14ac:dyDescent="0.3">
      <c r="A52" s="87" t="s">
        <v>161</v>
      </c>
      <c r="B52" s="63" t="s">
        <v>111</v>
      </c>
      <c r="C52" s="59">
        <v>6120000</v>
      </c>
      <c r="D52" s="59">
        <v>7360887000</v>
      </c>
      <c r="E52" s="59">
        <v>3327472000</v>
      </c>
      <c r="F52" s="59">
        <f xml:space="preserve"> D52 + C52 - E52</f>
        <v>4039535000</v>
      </c>
      <c r="G52" s="183">
        <f xml:space="preserve">  (F52 / F51 * 100) - 100</f>
        <v>-3.4176860182681139</v>
      </c>
    </row>
    <row r="53" spans="1:7" x14ac:dyDescent="0.3">
      <c r="A53" s="87" t="s">
        <v>176</v>
      </c>
      <c r="B53" s="63" t="s">
        <v>111</v>
      </c>
      <c r="C53" s="59">
        <v>6201000</v>
      </c>
      <c r="D53" s="59">
        <v>7409733000</v>
      </c>
      <c r="E53" s="59">
        <v>3563870000</v>
      </c>
      <c r="F53" s="59">
        <f xml:space="preserve"> D53 + C53 - E53</f>
        <v>3852064000</v>
      </c>
      <c r="G53" s="183">
        <f xml:space="preserve">  (F53 / F52 * 100) - 100</f>
        <v>-4.6409054507511485</v>
      </c>
    </row>
    <row r="54" spans="1:7" x14ac:dyDescent="0.3">
      <c r="A54" s="87" t="s">
        <v>185</v>
      </c>
      <c r="B54" s="63" t="s">
        <v>111</v>
      </c>
      <c r="C54" s="59">
        <v>6243000</v>
      </c>
      <c r="D54" s="59">
        <v>7456196000</v>
      </c>
      <c r="E54" s="59">
        <v>3847349000</v>
      </c>
      <c r="F54" s="59">
        <f xml:space="preserve"> D54 + C54 - E54</f>
        <v>3615090000</v>
      </c>
      <c r="G54" s="183">
        <f xml:space="preserve">  (F54 / F53 * 100) - 100</f>
        <v>-6.1518707892703759</v>
      </c>
    </row>
    <row r="55" spans="1:7" ht="17.25" thickBot="1" x14ac:dyDescent="0.35"/>
    <row r="56" spans="1:7" ht="66.75" thickBot="1" x14ac:dyDescent="0.35">
      <c r="B56" s="64" t="s">
        <v>119</v>
      </c>
      <c r="C56" s="72" t="s">
        <v>115</v>
      </c>
      <c r="D56" s="73" t="s">
        <v>123</v>
      </c>
      <c r="E56" s="77" t="s">
        <v>124</v>
      </c>
      <c r="F56" s="78" t="s">
        <v>126</v>
      </c>
      <c r="G56" s="78" t="s">
        <v>125</v>
      </c>
    </row>
    <row r="57" spans="1:7" x14ac:dyDescent="0.3">
      <c r="A57" s="74">
        <v>2021</v>
      </c>
      <c r="B57" s="63" t="s">
        <v>111</v>
      </c>
      <c r="C57" s="70">
        <f xml:space="preserve"> F50 / C43 * 100</f>
        <v>78.650323121923151</v>
      </c>
      <c r="D57" s="71">
        <f>(C50-F50)/C50 *100</f>
        <v>-78591.003867496212</v>
      </c>
      <c r="E57" s="79">
        <v>50</v>
      </c>
      <c r="F57" s="80">
        <v>594729610</v>
      </c>
      <c r="G57" s="81">
        <f xml:space="preserve"> E57 * F57</f>
        <v>29736480500</v>
      </c>
    </row>
    <row r="58" spans="1:7" x14ac:dyDescent="0.3">
      <c r="A58" s="74">
        <v>2022</v>
      </c>
      <c r="B58" s="63" t="s">
        <v>111</v>
      </c>
      <c r="C58" s="70">
        <f xml:space="preserve"> F51 / C44 * 100</f>
        <v>72.55861794265229</v>
      </c>
      <c r="D58" s="71">
        <f>(C51-F51)/C51 *100</f>
        <v>-68645.545693622611</v>
      </c>
      <c r="E58" s="1">
        <v>13.33</v>
      </c>
      <c r="F58" s="80">
        <v>608421785</v>
      </c>
      <c r="G58" s="81">
        <f xml:space="preserve"> E58 * F58</f>
        <v>8110262394.0500002</v>
      </c>
    </row>
    <row r="59" spans="1:7" x14ac:dyDescent="0.3">
      <c r="A59" s="87" t="s">
        <v>161</v>
      </c>
      <c r="B59" s="63" t="s">
        <v>111</v>
      </c>
      <c r="C59" s="70">
        <f xml:space="preserve"> F52 / C45 * 100</f>
        <v>71.444438568661667</v>
      </c>
      <c r="D59" s="71">
        <f>(C52-F52)/C52 *100</f>
        <v>-65905.473856209152</v>
      </c>
      <c r="E59" s="1">
        <v>8</v>
      </c>
      <c r="F59" s="80">
        <v>611951626</v>
      </c>
      <c r="G59" s="81">
        <f xml:space="preserve"> E59 * F59</f>
        <v>4895613008</v>
      </c>
    </row>
    <row r="60" spans="1:7" x14ac:dyDescent="0.3">
      <c r="A60" s="87" t="s">
        <v>176</v>
      </c>
      <c r="B60" s="63" t="s">
        <v>111</v>
      </c>
      <c r="C60" s="70">
        <f xml:space="preserve"> F53 / C46 * 100</f>
        <v>68.992887152115145</v>
      </c>
      <c r="D60" s="71">
        <f>(C53-F53)/C53 *100</f>
        <v>-62020.045154007414</v>
      </c>
      <c r="E60" s="1">
        <v>7.54</v>
      </c>
      <c r="F60" s="80">
        <v>620087507</v>
      </c>
      <c r="G60" s="81">
        <f xml:space="preserve"> E60 * F60</f>
        <v>4675459802.7799997</v>
      </c>
    </row>
    <row r="61" spans="1:7" x14ac:dyDescent="0.3">
      <c r="A61" s="87" t="s">
        <v>185</v>
      </c>
      <c r="B61" s="63" t="s">
        <v>111</v>
      </c>
      <c r="C61" s="70">
        <f xml:space="preserve"> F54 / C47 * 100</f>
        <v>66.306121966111903</v>
      </c>
      <c r="D61" s="71">
        <f>(C54-F54)/C54 *100</f>
        <v>-57806.295050456516</v>
      </c>
      <c r="E61" s="1">
        <v>3.54</v>
      </c>
      <c r="F61" s="80">
        <v>624267053</v>
      </c>
      <c r="G61" s="81">
        <f xml:space="preserve"> E61 * F61</f>
        <v>2209905367.6199999</v>
      </c>
    </row>
    <row r="62" spans="1:7" ht="17.25" thickBot="1" x14ac:dyDescent="0.35"/>
    <row r="63" spans="1:7" ht="17.25" thickBot="1" x14ac:dyDescent="0.35">
      <c r="B63" s="64" t="s">
        <v>119</v>
      </c>
      <c r="C63" s="82" t="s">
        <v>127</v>
      </c>
      <c r="D63" s="84" t="s">
        <v>128</v>
      </c>
      <c r="E63" s="34" t="s">
        <v>130</v>
      </c>
      <c r="F63" s="34" t="s">
        <v>129</v>
      </c>
      <c r="G63" s="83" t="s">
        <v>131</v>
      </c>
    </row>
    <row r="64" spans="1:7" x14ac:dyDescent="0.3">
      <c r="A64" s="74">
        <v>2021</v>
      </c>
      <c r="B64" s="63" t="s">
        <v>111</v>
      </c>
      <c r="C64" s="79">
        <v>4208</v>
      </c>
      <c r="D64" s="79">
        <v>24.3</v>
      </c>
      <c r="E64" s="79"/>
      <c r="F64" s="79"/>
      <c r="G64" s="79"/>
    </row>
    <row r="65" spans="1:8" x14ac:dyDescent="0.3">
      <c r="A65" s="74">
        <v>2022</v>
      </c>
      <c r="B65" s="63" t="s">
        <v>111</v>
      </c>
      <c r="C65" s="1">
        <v>3939</v>
      </c>
      <c r="D65" s="1">
        <v>13.33</v>
      </c>
      <c r="E65" s="42">
        <f xml:space="preserve"> C58 - C57</f>
        <v>-6.0917051792708605</v>
      </c>
      <c r="F65" s="1">
        <f xml:space="preserve"> (C65 - C64) / C64 * 100</f>
        <v>-6.3925855513307983</v>
      </c>
      <c r="G65" s="85">
        <f xml:space="preserve">  D64 * ((100 + E65) / 100) * ((100 + F65) / 100)</f>
        <v>21.360945796487893</v>
      </c>
    </row>
    <row r="66" spans="1:8" x14ac:dyDescent="0.3">
      <c r="A66" s="87" t="s">
        <v>161</v>
      </c>
      <c r="B66" s="63" t="s">
        <v>111</v>
      </c>
      <c r="C66" s="1">
        <v>4119</v>
      </c>
      <c r="D66" s="1">
        <v>8</v>
      </c>
      <c r="E66" s="42">
        <f xml:space="preserve"> C59 - C58</f>
        <v>-1.1141793739906234</v>
      </c>
      <c r="F66" s="1">
        <f xml:space="preserve"> (C66 - C65) / C65 * 100</f>
        <v>4.5696877380045704</v>
      </c>
      <c r="G66" s="85">
        <f xml:space="preserve">  D65 * ((100 + E66) / 100) * ((100 + F66) / 100)</f>
        <v>13.78383235964265</v>
      </c>
      <c r="H66" s="145">
        <f xml:space="preserve"> G66 / G65</f>
        <v>0.64528193137913159</v>
      </c>
    </row>
    <row r="67" spans="1:8" x14ac:dyDescent="0.3">
      <c r="A67" s="87" t="s">
        <v>176</v>
      </c>
      <c r="B67" s="63" t="s">
        <v>111</v>
      </c>
      <c r="C67" s="1">
        <v>4377</v>
      </c>
      <c r="D67" s="1">
        <v>7.54</v>
      </c>
      <c r="E67" s="42">
        <f xml:space="preserve"> C60 - C59</f>
        <v>-2.451551416546522</v>
      </c>
      <c r="F67" s="1">
        <f xml:space="preserve"> (C67 - C66) / C66 * 100</f>
        <v>6.263656227239621</v>
      </c>
      <c r="G67" s="85">
        <f xml:space="preserve">  D66 * ((100 + E67) / 100) * ((100 + F67) / 100)</f>
        <v>8.2926838446181268</v>
      </c>
      <c r="H67" s="145">
        <f xml:space="preserve"> G67 / G66</f>
        <v>0.60162396264322504</v>
      </c>
    </row>
    <row r="68" spans="1:8" x14ac:dyDescent="0.3">
      <c r="A68" s="87" t="s">
        <v>185</v>
      </c>
      <c r="B68" s="63" t="s">
        <v>111</v>
      </c>
      <c r="C68" s="1">
        <v>4415</v>
      </c>
      <c r="D68" s="1">
        <v>3.54</v>
      </c>
      <c r="E68" s="42">
        <f xml:space="preserve"> C61 - C60</f>
        <v>-2.6867651860032424</v>
      </c>
      <c r="F68" s="1">
        <f xml:space="preserve"> (C68 - C67) / C67 * 100</f>
        <v>0.86817454877770162</v>
      </c>
      <c r="G68" s="85">
        <f xml:space="preserve">  D67 * ((100 + E68) / 100) * ((100 + F68) / 100)</f>
        <v>7.4011194997638103</v>
      </c>
      <c r="H68" s="145">
        <f xml:space="preserve"> G68 / G67</f>
        <v>0.89248784090172051</v>
      </c>
    </row>
  </sheetData>
  <mergeCells count="38">
    <mergeCell ref="D3:N4"/>
    <mergeCell ref="D23:G23"/>
    <mergeCell ref="D24:G24"/>
    <mergeCell ref="D27:F27"/>
    <mergeCell ref="H27:H29"/>
    <mergeCell ref="G27:G29"/>
    <mergeCell ref="I27:I28"/>
    <mergeCell ref="J27:J29"/>
    <mergeCell ref="K27:K29"/>
    <mergeCell ref="B27:B29"/>
    <mergeCell ref="C27:C29"/>
    <mergeCell ref="D28:D29"/>
    <mergeCell ref="E28:E29"/>
    <mergeCell ref="F28:F29"/>
    <mergeCell ref="D31:F31"/>
    <mergeCell ref="C30:C31"/>
    <mergeCell ref="B30:B31"/>
    <mergeCell ref="H30:H31"/>
    <mergeCell ref="G30:G31"/>
    <mergeCell ref="B32:B33"/>
    <mergeCell ref="C32:C33"/>
    <mergeCell ref="G32:G33"/>
    <mergeCell ref="H32:H33"/>
    <mergeCell ref="I32:I33"/>
    <mergeCell ref="D33:F33"/>
    <mergeCell ref="K30:K31"/>
    <mergeCell ref="K32:K33"/>
    <mergeCell ref="I30:I31"/>
    <mergeCell ref="J30:J31"/>
    <mergeCell ref="J32:J33"/>
    <mergeCell ref="J34:J35"/>
    <mergeCell ref="K34:K35"/>
    <mergeCell ref="D35:F35"/>
    <mergeCell ref="B34:B35"/>
    <mergeCell ref="C34:C35"/>
    <mergeCell ref="G34:G35"/>
    <mergeCell ref="H34:H35"/>
    <mergeCell ref="I34:I35"/>
  </mergeCells>
  <phoneticPr fontId="1" type="noConversion"/>
  <hyperlinks>
    <hyperlink ref="D5" r:id="rId1" xr:uid="{EE3CE8B6-470F-49A2-989A-1F8221A2B6F9}"/>
  </hyperlinks>
  <pageMargins left="0.7" right="0.7" top="0.75" bottom="0.75" header="0.3" footer="0.3"/>
  <pageSetup paperSize="9"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5C462-E1A2-442F-BFD3-B96C7F90CA43}">
  <dimension ref="A1:G13"/>
  <sheetViews>
    <sheetView topLeftCell="A4" workbookViewId="0">
      <selection activeCell="G5" sqref="G5"/>
    </sheetView>
  </sheetViews>
  <sheetFormatPr defaultRowHeight="16.5" x14ac:dyDescent="0.3"/>
  <cols>
    <col min="2" max="2" width="9.875" bestFit="1" customWidth="1"/>
    <col min="3" max="5" width="12.875" bestFit="1" customWidth="1"/>
    <col min="6" max="6" width="28.875" bestFit="1" customWidth="1"/>
    <col min="7" max="7" width="22.75" bestFit="1" customWidth="1"/>
  </cols>
  <sheetData>
    <row r="1" spans="1:7" ht="17.25" thickBot="1" x14ac:dyDescent="0.35"/>
    <row r="2" spans="1:7" ht="66.75" thickBot="1" x14ac:dyDescent="0.35">
      <c r="B2" s="64" t="s">
        <v>119</v>
      </c>
      <c r="C2" s="65" t="s">
        <v>110</v>
      </c>
      <c r="D2" s="65" t="s">
        <v>108</v>
      </c>
      <c r="E2" s="66" t="s">
        <v>109</v>
      </c>
      <c r="F2" s="75"/>
    </row>
    <row r="3" spans="1:7" x14ac:dyDescent="0.3">
      <c r="A3" s="74">
        <v>2022</v>
      </c>
      <c r="B3" s="63" t="s">
        <v>136</v>
      </c>
      <c r="C3" s="59">
        <v>904912596</v>
      </c>
      <c r="D3" s="59">
        <v>380745977</v>
      </c>
      <c r="E3" s="59">
        <f xml:space="preserve"> C3 - D3</f>
        <v>524166619</v>
      </c>
      <c r="F3" s="76"/>
    </row>
    <row r="4" spans="1:7" ht="17.25" thickBot="1" x14ac:dyDescent="0.35"/>
    <row r="5" spans="1:7" ht="66.75" thickBot="1" x14ac:dyDescent="0.35">
      <c r="B5" s="64" t="s">
        <v>119</v>
      </c>
      <c r="C5" s="67" t="s">
        <v>112</v>
      </c>
      <c r="D5" s="65" t="s">
        <v>113</v>
      </c>
      <c r="E5" s="65" t="s">
        <v>114</v>
      </c>
      <c r="F5" s="68" t="s">
        <v>98</v>
      </c>
    </row>
    <row r="6" spans="1:7" x14ac:dyDescent="0.3">
      <c r="A6" s="74">
        <v>2022</v>
      </c>
      <c r="B6" s="63" t="s">
        <v>136</v>
      </c>
      <c r="C6" s="59"/>
      <c r="D6" s="59"/>
      <c r="E6" s="59"/>
      <c r="F6" s="59"/>
    </row>
    <row r="7" spans="1:7" ht="17.25" thickBot="1" x14ac:dyDescent="0.35"/>
    <row r="8" spans="1:7" ht="116.25" thickBot="1" x14ac:dyDescent="0.35">
      <c r="B8" s="64" t="s">
        <v>119</v>
      </c>
      <c r="C8" s="72" t="s">
        <v>115</v>
      </c>
      <c r="D8" s="73" t="s">
        <v>123</v>
      </c>
      <c r="E8" s="77" t="s">
        <v>124</v>
      </c>
      <c r="F8" s="78" t="s">
        <v>126</v>
      </c>
      <c r="G8" s="78" t="s">
        <v>125</v>
      </c>
    </row>
    <row r="9" spans="1:7" x14ac:dyDescent="0.3">
      <c r="A9" s="74">
        <v>2022</v>
      </c>
      <c r="B9" s="63" t="s">
        <v>136</v>
      </c>
      <c r="C9" s="70">
        <f xml:space="preserve"> F6 / C3 * 100</f>
        <v>0</v>
      </c>
      <c r="D9" s="71" t="e">
        <f>(C6-F6)/C6 *100</f>
        <v>#DIV/0!</v>
      </c>
      <c r="E9" s="1">
        <v>5.6</v>
      </c>
      <c r="F9" s="80">
        <v>175430235</v>
      </c>
      <c r="G9" s="81">
        <f xml:space="preserve"> E9 * F9</f>
        <v>982409315.99999988</v>
      </c>
    </row>
    <row r="11" spans="1:7" ht="17.25" thickBot="1" x14ac:dyDescent="0.35"/>
    <row r="12" spans="1:7" ht="17.25" thickBot="1" x14ac:dyDescent="0.35">
      <c r="B12" s="64" t="s">
        <v>119</v>
      </c>
      <c r="C12" s="82" t="s">
        <v>127</v>
      </c>
      <c r="D12" s="84" t="s">
        <v>128</v>
      </c>
      <c r="E12" s="34" t="s">
        <v>130</v>
      </c>
      <c r="F12" s="34" t="s">
        <v>129</v>
      </c>
      <c r="G12" s="83" t="s">
        <v>131</v>
      </c>
    </row>
    <row r="13" spans="1:7" x14ac:dyDescent="0.3">
      <c r="A13" s="74">
        <v>2022</v>
      </c>
      <c r="B13" s="63" t="s">
        <v>136</v>
      </c>
      <c r="C13" s="1">
        <v>3939</v>
      </c>
      <c r="D13" s="1">
        <v>5.6</v>
      </c>
      <c r="E13" s="42" t="e">
        <f xml:space="preserve"> C9 -#REF!</f>
        <v>#REF!</v>
      </c>
      <c r="F13" s="1" t="e">
        <f xml:space="preserve"> (C13 -#REF!) /#REF! * 100</f>
        <v>#REF!</v>
      </c>
      <c r="G13" s="85" t="e">
        <f>#REF! * ((  100 + E13) / 100) * ((100 + F13) / 100)</f>
        <v>#REF!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D5E69-D134-4A4B-8C90-1AB5E24247D8}">
  <dimension ref="A1:L38"/>
  <sheetViews>
    <sheetView tabSelected="1" topLeftCell="A122" workbookViewId="0">
      <selection activeCell="H131" sqref="H131"/>
    </sheetView>
  </sheetViews>
  <sheetFormatPr defaultRowHeight="16.5" x14ac:dyDescent="0.3"/>
  <cols>
    <col min="1" max="1" width="24.25" customWidth="1"/>
    <col min="2" max="2" width="25.5" bestFit="1" customWidth="1"/>
    <col min="3" max="3" width="35" bestFit="1" customWidth="1"/>
    <col min="4" max="5" width="16.875" customWidth="1"/>
    <col min="11" max="11" width="13" customWidth="1"/>
    <col min="12" max="12" width="11.25" customWidth="1"/>
  </cols>
  <sheetData>
    <row r="1" spans="1:12" x14ac:dyDescent="0.3">
      <c r="A1" t="s">
        <v>160</v>
      </c>
    </row>
    <row r="3" spans="1:12" x14ac:dyDescent="0.3">
      <c r="C3" t="s">
        <v>19</v>
      </c>
      <c r="D3" t="s">
        <v>20</v>
      </c>
      <c r="E3" t="s">
        <v>21</v>
      </c>
      <c r="I3" t="s">
        <v>132</v>
      </c>
      <c r="J3" t="s">
        <v>133</v>
      </c>
      <c r="K3" t="s">
        <v>134</v>
      </c>
      <c r="L3" t="s">
        <v>135</v>
      </c>
    </row>
    <row r="4" spans="1:12" x14ac:dyDescent="0.3">
      <c r="A4" s="10">
        <v>44837</v>
      </c>
      <c r="B4" t="s">
        <v>22</v>
      </c>
      <c r="C4">
        <v>52.8</v>
      </c>
      <c r="D4">
        <v>52.2</v>
      </c>
      <c r="E4">
        <v>50.9</v>
      </c>
      <c r="I4">
        <v>6.4</v>
      </c>
      <c r="J4">
        <v>0.7</v>
      </c>
      <c r="K4">
        <v>47.3</v>
      </c>
      <c r="L4">
        <v>50.6</v>
      </c>
    </row>
    <row r="5" spans="1:12" x14ac:dyDescent="0.3">
      <c r="A5" s="10">
        <v>44839</v>
      </c>
      <c r="B5" t="s">
        <v>23</v>
      </c>
      <c r="C5">
        <v>56.9</v>
      </c>
      <c r="D5">
        <v>56</v>
      </c>
      <c r="E5">
        <v>56.7</v>
      </c>
    </row>
    <row r="6" spans="1:12" x14ac:dyDescent="0.3">
      <c r="A6" s="10">
        <v>44846</v>
      </c>
      <c r="B6" t="s">
        <v>24</v>
      </c>
      <c r="C6">
        <v>8.6999999999999993</v>
      </c>
      <c r="D6">
        <v>8.4</v>
      </c>
      <c r="E6">
        <v>8.5</v>
      </c>
    </row>
    <row r="7" spans="1:12" x14ac:dyDescent="0.3">
      <c r="A7" s="10"/>
      <c r="B7" t="s">
        <v>35</v>
      </c>
      <c r="C7">
        <v>7.2</v>
      </c>
      <c r="D7">
        <v>7.3</v>
      </c>
      <c r="E7">
        <v>7.2</v>
      </c>
    </row>
    <row r="8" spans="1:12" x14ac:dyDescent="0.3">
      <c r="A8" s="10">
        <v>44847</v>
      </c>
      <c r="B8" t="s">
        <v>25</v>
      </c>
      <c r="C8">
        <v>8.3000000000000007</v>
      </c>
      <c r="D8">
        <v>8.1</v>
      </c>
    </row>
    <row r="9" spans="1:12" x14ac:dyDescent="0.3">
      <c r="B9" t="s">
        <v>26</v>
      </c>
      <c r="C9">
        <v>6.3</v>
      </c>
      <c r="D9">
        <v>6.5</v>
      </c>
    </row>
    <row r="10" spans="1:12" x14ac:dyDescent="0.3">
      <c r="B10" t="s">
        <v>27</v>
      </c>
      <c r="C10" s="11" t="s">
        <v>28</v>
      </c>
      <c r="D10" s="11" t="s">
        <v>29</v>
      </c>
    </row>
    <row r="11" spans="1:12" x14ac:dyDescent="0.3">
      <c r="A11" s="10">
        <v>44848</v>
      </c>
      <c r="B11" t="s">
        <v>30</v>
      </c>
    </row>
    <row r="12" spans="1:12" x14ac:dyDescent="0.3">
      <c r="A12" s="10">
        <v>44853</v>
      </c>
      <c r="B12" t="s">
        <v>31</v>
      </c>
    </row>
    <row r="13" spans="1:12" x14ac:dyDescent="0.3">
      <c r="A13" s="10"/>
      <c r="B13" t="s">
        <v>32</v>
      </c>
    </row>
    <row r="14" spans="1:12" x14ac:dyDescent="0.3">
      <c r="A14" s="10">
        <v>44854</v>
      </c>
      <c r="B14" t="s">
        <v>33</v>
      </c>
    </row>
    <row r="15" spans="1:12" x14ac:dyDescent="0.3">
      <c r="B15" t="s">
        <v>34</v>
      </c>
    </row>
    <row r="18" spans="1:11" ht="17.25" thickBot="1" x14ac:dyDescent="0.35">
      <c r="A18" t="s">
        <v>62</v>
      </c>
      <c r="B18" s="16">
        <v>46.2</v>
      </c>
      <c r="G18" t="s">
        <v>64</v>
      </c>
    </row>
    <row r="19" spans="1:11" x14ac:dyDescent="0.3">
      <c r="A19" t="s">
        <v>61</v>
      </c>
      <c r="B19" s="12" t="s">
        <v>65</v>
      </c>
      <c r="G19" t="s">
        <v>61</v>
      </c>
      <c r="K19" t="s">
        <v>63</v>
      </c>
    </row>
    <row r="22" spans="1:11" x14ac:dyDescent="0.3">
      <c r="A22" t="s">
        <v>143</v>
      </c>
      <c r="B22" t="s">
        <v>137</v>
      </c>
      <c r="C22" t="s">
        <v>138</v>
      </c>
      <c r="D22" t="s">
        <v>139</v>
      </c>
    </row>
    <row r="23" spans="1:11" x14ac:dyDescent="0.3">
      <c r="A23" t="s">
        <v>146</v>
      </c>
    </row>
    <row r="24" spans="1:11" x14ac:dyDescent="0.3">
      <c r="A24" t="s">
        <v>144</v>
      </c>
    </row>
    <row r="25" spans="1:11" x14ac:dyDescent="0.3">
      <c r="A25" t="s">
        <v>145</v>
      </c>
    </row>
    <row r="26" spans="1:11" x14ac:dyDescent="0.3">
      <c r="A26" t="s">
        <v>142</v>
      </c>
    </row>
    <row r="27" spans="1:11" x14ac:dyDescent="0.3">
      <c r="A27" t="s">
        <v>141</v>
      </c>
      <c r="B27" t="s">
        <v>140</v>
      </c>
    </row>
    <row r="29" spans="1:11" x14ac:dyDescent="0.3">
      <c r="A29" s="248" t="s">
        <v>147</v>
      </c>
      <c r="B29" s="248"/>
      <c r="C29" s="248"/>
    </row>
    <row r="30" spans="1:11" x14ac:dyDescent="0.3">
      <c r="A30" s="1">
        <v>1</v>
      </c>
      <c r="B30" s="248" t="s">
        <v>148</v>
      </c>
      <c r="C30" s="1" t="s">
        <v>149</v>
      </c>
    </row>
    <row r="31" spans="1:11" x14ac:dyDescent="0.3">
      <c r="A31" s="1">
        <v>2</v>
      </c>
      <c r="B31" s="248"/>
      <c r="C31" s="1" t="s">
        <v>150</v>
      </c>
    </row>
    <row r="32" spans="1:11" x14ac:dyDescent="0.3">
      <c r="A32" s="1">
        <v>3</v>
      </c>
      <c r="B32" s="248"/>
      <c r="C32" s="1" t="s">
        <v>151</v>
      </c>
    </row>
    <row r="33" spans="1:3" x14ac:dyDescent="0.3">
      <c r="A33" s="1">
        <v>4</v>
      </c>
      <c r="B33" s="248"/>
      <c r="C33" s="1" t="s">
        <v>152</v>
      </c>
    </row>
    <row r="34" spans="1:3" x14ac:dyDescent="0.3">
      <c r="A34" s="1">
        <v>5</v>
      </c>
      <c r="B34" s="248" t="s">
        <v>156</v>
      </c>
      <c r="C34" s="1" t="s">
        <v>153</v>
      </c>
    </row>
    <row r="35" spans="1:3" x14ac:dyDescent="0.3">
      <c r="A35" s="1">
        <v>6</v>
      </c>
      <c r="B35" s="248"/>
      <c r="C35" s="1" t="s">
        <v>154</v>
      </c>
    </row>
    <row r="36" spans="1:3" x14ac:dyDescent="0.3">
      <c r="A36" s="1">
        <v>7</v>
      </c>
      <c r="B36" s="248"/>
      <c r="C36" s="1" t="s">
        <v>155</v>
      </c>
    </row>
    <row r="37" spans="1:3" x14ac:dyDescent="0.3">
      <c r="A37" s="1">
        <v>8</v>
      </c>
      <c r="B37" s="248" t="s">
        <v>157</v>
      </c>
      <c r="C37" s="1" t="s">
        <v>158</v>
      </c>
    </row>
    <row r="38" spans="1:3" x14ac:dyDescent="0.3">
      <c r="A38" s="1">
        <v>9</v>
      </c>
      <c r="B38" s="248"/>
      <c r="C38" s="1" t="s">
        <v>159</v>
      </c>
    </row>
  </sheetData>
  <mergeCells count="4">
    <mergeCell ref="A29:C29"/>
    <mergeCell ref="B30:B33"/>
    <mergeCell ref="B34:B36"/>
    <mergeCell ref="B37:B38"/>
  </mergeCells>
  <phoneticPr fontId="1" type="noConversion"/>
  <hyperlinks>
    <hyperlink ref="B19" r:id="rId1" xr:uid="{3A766F5B-F863-447A-B8EF-553FA28A5327}"/>
  </hyperlinks>
  <pageMargins left="0.7" right="0.7" top="0.75" bottom="0.75" header="0.3" footer="0.3"/>
  <pageSetup paperSize="9" orientation="portrait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61AFE-825F-4669-B78F-E10BDCEEF433}">
  <dimension ref="A1:R37"/>
  <sheetViews>
    <sheetView topLeftCell="A16" workbookViewId="0">
      <selection activeCell="K25" sqref="K25"/>
    </sheetView>
  </sheetViews>
  <sheetFormatPr defaultRowHeight="16.5" x14ac:dyDescent="0.3"/>
  <cols>
    <col min="1" max="1" width="7.25" customWidth="1"/>
    <col min="2" max="2" width="11.125" bestFit="1" customWidth="1"/>
    <col min="3" max="3" width="11.375" customWidth="1"/>
    <col min="4" max="4" width="7.75" customWidth="1"/>
    <col min="6" max="6" width="10.625" bestFit="1" customWidth="1"/>
    <col min="7" max="7" width="10.75" bestFit="1" customWidth="1"/>
    <col min="9" max="9" width="10.75" bestFit="1" customWidth="1"/>
    <col min="11" max="11" width="10.75" bestFit="1" customWidth="1"/>
    <col min="12" max="12" width="10.625" bestFit="1" customWidth="1"/>
    <col min="15" max="15" width="10.625" bestFit="1" customWidth="1"/>
  </cols>
  <sheetData>
    <row r="1" spans="2:18" x14ac:dyDescent="0.3">
      <c r="B1" s="253"/>
      <c r="C1" s="253"/>
    </row>
    <row r="2" spans="2:18" x14ac:dyDescent="0.3">
      <c r="B2" s="252" t="s">
        <v>71</v>
      </c>
      <c r="C2" s="252"/>
      <c r="E2" s="249" t="s">
        <v>71</v>
      </c>
      <c r="F2" s="250"/>
      <c r="G2" s="250"/>
      <c r="H2" s="251"/>
      <c r="J2" s="249" t="s">
        <v>95</v>
      </c>
      <c r="K2" s="250"/>
      <c r="L2" s="250"/>
      <c r="M2" s="251"/>
      <c r="O2" s="249" t="s">
        <v>96</v>
      </c>
      <c r="P2" s="250"/>
      <c r="Q2" s="250"/>
      <c r="R2" s="251"/>
    </row>
    <row r="3" spans="2:18" x14ac:dyDescent="0.3">
      <c r="B3" s="5" t="s">
        <v>13</v>
      </c>
      <c r="C3" s="5" t="s">
        <v>14</v>
      </c>
      <c r="E3" s="5" t="s">
        <v>13</v>
      </c>
      <c r="F3" s="5" t="s">
        <v>10</v>
      </c>
      <c r="G3" s="5" t="s">
        <v>14</v>
      </c>
      <c r="H3" s="5" t="s">
        <v>17</v>
      </c>
      <c r="J3" s="5" t="s">
        <v>13</v>
      </c>
      <c r="K3" s="5" t="s">
        <v>10</v>
      </c>
      <c r="L3" s="5" t="s">
        <v>14</v>
      </c>
      <c r="M3" s="5" t="s">
        <v>17</v>
      </c>
      <c r="O3" s="5" t="s">
        <v>13</v>
      </c>
      <c r="P3" s="5" t="s">
        <v>10</v>
      </c>
      <c r="Q3" s="5" t="s">
        <v>14</v>
      </c>
      <c r="R3" s="5" t="s">
        <v>17</v>
      </c>
    </row>
    <row r="4" spans="2:18" x14ac:dyDescent="0.3">
      <c r="B4" s="4">
        <v>1</v>
      </c>
      <c r="C4" s="8">
        <v>85421</v>
      </c>
      <c r="E4" s="4">
        <v>1</v>
      </c>
      <c r="F4" s="57">
        <v>6895968</v>
      </c>
      <c r="G4" s="57">
        <v>20436</v>
      </c>
      <c r="H4" s="1">
        <f t="shared" ref="H4:H14" si="0">ROUND((G4/IF(F4=0,1,F4))*100,2)</f>
        <v>0.3</v>
      </c>
      <c r="J4" s="4">
        <v>1</v>
      </c>
      <c r="K4" s="57">
        <v>7800000</v>
      </c>
      <c r="L4" s="57">
        <v>-370000</v>
      </c>
      <c r="M4" s="1">
        <f t="shared" ref="M4:M14" si="1">ROUND((L4/IF(K4=0,1,K4))*100,2)</f>
        <v>-4.74</v>
      </c>
      <c r="O4" s="4">
        <v>1</v>
      </c>
      <c r="P4" s="57">
        <v>0</v>
      </c>
      <c r="Q4" s="57">
        <v>0</v>
      </c>
      <c r="R4" s="1">
        <f t="shared" ref="R4:R14" si="2">ROUND((Q4/IF(P4=0,1,P4))*100,2)</f>
        <v>0</v>
      </c>
    </row>
    <row r="5" spans="2:18" x14ac:dyDescent="0.3">
      <c r="B5" s="4">
        <v>2</v>
      </c>
      <c r="C5" s="8">
        <v>65302</v>
      </c>
      <c r="E5" s="4">
        <v>2</v>
      </c>
      <c r="F5" s="57">
        <v>2840710</v>
      </c>
      <c r="G5" s="57">
        <v>-263661</v>
      </c>
      <c r="H5" s="1">
        <f t="shared" si="0"/>
        <v>-9.2799999999999994</v>
      </c>
      <c r="J5" s="4">
        <v>2</v>
      </c>
      <c r="K5" s="57">
        <v>5700000</v>
      </c>
      <c r="L5" s="57">
        <v>56335</v>
      </c>
      <c r="M5" s="1">
        <f t="shared" si="1"/>
        <v>0.99</v>
      </c>
      <c r="O5" s="4">
        <v>2</v>
      </c>
      <c r="P5" s="57">
        <v>0</v>
      </c>
      <c r="Q5" s="57">
        <v>0</v>
      </c>
      <c r="R5" s="1">
        <f t="shared" si="2"/>
        <v>0</v>
      </c>
    </row>
    <row r="6" spans="2:18" x14ac:dyDescent="0.3">
      <c r="B6" s="4">
        <v>3</v>
      </c>
      <c r="C6" s="8">
        <v>93332</v>
      </c>
      <c r="E6" s="4">
        <v>3</v>
      </c>
      <c r="F6" s="57">
        <v>6714000</v>
      </c>
      <c r="G6" s="57">
        <v>-70497</v>
      </c>
      <c r="H6" s="1">
        <f t="shared" si="0"/>
        <v>-1.05</v>
      </c>
      <c r="J6" s="4">
        <v>3</v>
      </c>
      <c r="K6" s="57">
        <v>1271879</v>
      </c>
      <c r="L6" s="57">
        <v>-55655</v>
      </c>
      <c r="M6" s="1">
        <f t="shared" si="1"/>
        <v>-4.38</v>
      </c>
      <c r="O6" s="4">
        <v>3</v>
      </c>
      <c r="P6" s="57">
        <v>0</v>
      </c>
      <c r="Q6" s="57">
        <v>0</v>
      </c>
      <c r="R6" s="1">
        <f t="shared" si="2"/>
        <v>0</v>
      </c>
    </row>
    <row r="7" spans="2:18" x14ac:dyDescent="0.3">
      <c r="B7" s="4">
        <v>4</v>
      </c>
      <c r="C7" s="8">
        <v>0</v>
      </c>
      <c r="E7" s="4">
        <v>4</v>
      </c>
      <c r="F7" s="57">
        <v>3403333</v>
      </c>
      <c r="G7" s="2">
        <v>-11231</v>
      </c>
      <c r="H7" s="1">
        <f t="shared" si="0"/>
        <v>-0.33</v>
      </c>
      <c r="J7" s="4">
        <v>4</v>
      </c>
      <c r="K7" s="57">
        <v>2876888</v>
      </c>
      <c r="L7" s="2">
        <v>-12946</v>
      </c>
      <c r="M7" s="1">
        <f t="shared" si="1"/>
        <v>-0.45</v>
      </c>
      <c r="O7" s="4">
        <v>4</v>
      </c>
      <c r="P7" s="57">
        <v>0</v>
      </c>
      <c r="Q7" s="2">
        <v>0</v>
      </c>
      <c r="R7" s="1">
        <f t="shared" si="2"/>
        <v>0</v>
      </c>
    </row>
    <row r="8" spans="2:18" x14ac:dyDescent="0.3">
      <c r="B8" s="4">
        <v>5</v>
      </c>
      <c r="C8" s="8">
        <v>0</v>
      </c>
      <c r="E8" s="4">
        <v>5</v>
      </c>
      <c r="F8" s="57">
        <v>6778491</v>
      </c>
      <c r="G8" s="2">
        <v>156448</v>
      </c>
      <c r="H8" s="1">
        <f t="shared" si="0"/>
        <v>2.31</v>
      </c>
      <c r="J8" s="4">
        <v>5</v>
      </c>
      <c r="K8" s="57">
        <v>0</v>
      </c>
      <c r="L8" s="2">
        <v>0</v>
      </c>
      <c r="M8" s="1">
        <f t="shared" si="1"/>
        <v>0</v>
      </c>
      <c r="O8" s="4">
        <v>5</v>
      </c>
      <c r="P8" s="57">
        <v>0</v>
      </c>
      <c r="Q8" s="2">
        <v>0</v>
      </c>
      <c r="R8" s="1">
        <f t="shared" si="2"/>
        <v>0</v>
      </c>
    </row>
    <row r="9" spans="2:18" x14ac:dyDescent="0.3">
      <c r="B9" s="4">
        <v>6</v>
      </c>
      <c r="C9" s="9">
        <v>0</v>
      </c>
      <c r="E9" s="4">
        <v>6</v>
      </c>
      <c r="F9" s="57">
        <v>0</v>
      </c>
      <c r="G9" s="57">
        <v>0</v>
      </c>
      <c r="H9" s="1">
        <f t="shared" si="0"/>
        <v>0</v>
      </c>
      <c r="J9" s="4">
        <v>6</v>
      </c>
      <c r="K9" s="57">
        <v>0</v>
      </c>
      <c r="L9" s="57">
        <v>0</v>
      </c>
      <c r="M9" s="1">
        <f t="shared" si="1"/>
        <v>0</v>
      </c>
      <c r="O9" s="4">
        <v>6</v>
      </c>
      <c r="P9" s="57">
        <v>0</v>
      </c>
      <c r="Q9" s="57">
        <v>0</v>
      </c>
      <c r="R9" s="1">
        <f t="shared" si="2"/>
        <v>0</v>
      </c>
    </row>
    <row r="10" spans="2:18" x14ac:dyDescent="0.3">
      <c r="B10" s="4">
        <v>7</v>
      </c>
      <c r="C10" s="8">
        <v>0</v>
      </c>
      <c r="E10" s="4">
        <v>7</v>
      </c>
      <c r="F10" s="57">
        <v>0</v>
      </c>
      <c r="G10" s="2">
        <v>0</v>
      </c>
      <c r="H10" s="1">
        <f t="shared" si="0"/>
        <v>0</v>
      </c>
      <c r="J10" s="4">
        <v>7</v>
      </c>
      <c r="K10" s="57">
        <v>0</v>
      </c>
      <c r="L10" s="2">
        <v>0</v>
      </c>
      <c r="M10" s="1">
        <f t="shared" si="1"/>
        <v>0</v>
      </c>
      <c r="O10" s="4">
        <v>7</v>
      </c>
      <c r="P10" s="57">
        <v>0</v>
      </c>
      <c r="Q10" s="2">
        <v>0</v>
      </c>
      <c r="R10" s="1">
        <f t="shared" si="2"/>
        <v>0</v>
      </c>
    </row>
    <row r="11" spans="2:18" x14ac:dyDescent="0.3">
      <c r="B11" s="4">
        <v>8</v>
      </c>
      <c r="C11" s="8">
        <v>0</v>
      </c>
      <c r="E11" s="4">
        <v>8</v>
      </c>
      <c r="F11" s="57">
        <v>0</v>
      </c>
      <c r="G11" s="2">
        <v>0</v>
      </c>
      <c r="H11" s="1">
        <f t="shared" si="0"/>
        <v>0</v>
      </c>
      <c r="J11" s="4">
        <v>8</v>
      </c>
      <c r="K11" s="57">
        <v>0</v>
      </c>
      <c r="L11" s="2">
        <v>0</v>
      </c>
      <c r="M11" s="1">
        <f t="shared" si="1"/>
        <v>0</v>
      </c>
      <c r="O11" s="4">
        <v>8</v>
      </c>
      <c r="P11" s="57">
        <v>0</v>
      </c>
      <c r="Q11" s="2">
        <v>0</v>
      </c>
      <c r="R11" s="1">
        <f t="shared" si="2"/>
        <v>0</v>
      </c>
    </row>
    <row r="12" spans="2:18" x14ac:dyDescent="0.3">
      <c r="B12" s="7">
        <v>9</v>
      </c>
      <c r="C12" s="9">
        <v>0</v>
      </c>
      <c r="E12" s="7">
        <v>9</v>
      </c>
      <c r="F12" s="57">
        <v>0</v>
      </c>
      <c r="G12" s="57">
        <v>0</v>
      </c>
      <c r="H12" s="1">
        <f t="shared" si="0"/>
        <v>0</v>
      </c>
      <c r="J12" s="7">
        <v>9</v>
      </c>
      <c r="K12" s="57">
        <v>0</v>
      </c>
      <c r="L12" s="57">
        <v>0</v>
      </c>
      <c r="M12" s="1">
        <f t="shared" si="1"/>
        <v>0</v>
      </c>
      <c r="O12" s="7">
        <v>9</v>
      </c>
      <c r="P12" s="57">
        <v>0</v>
      </c>
      <c r="Q12" s="57">
        <v>0</v>
      </c>
      <c r="R12" s="1">
        <f t="shared" si="2"/>
        <v>0</v>
      </c>
    </row>
    <row r="13" spans="2:18" x14ac:dyDescent="0.3">
      <c r="B13" s="4">
        <v>10</v>
      </c>
      <c r="C13" s="8">
        <v>0</v>
      </c>
      <c r="E13" s="4">
        <v>10</v>
      </c>
      <c r="F13" s="57">
        <v>0</v>
      </c>
      <c r="G13" s="2">
        <v>0</v>
      </c>
      <c r="H13" s="1">
        <f t="shared" si="0"/>
        <v>0</v>
      </c>
      <c r="J13" s="4">
        <v>10</v>
      </c>
      <c r="K13" s="57">
        <v>0</v>
      </c>
      <c r="L13" s="2">
        <v>0</v>
      </c>
      <c r="M13" s="1">
        <f t="shared" si="1"/>
        <v>0</v>
      </c>
      <c r="O13" s="4">
        <v>10</v>
      </c>
      <c r="P13" s="57">
        <v>0</v>
      </c>
      <c r="Q13" s="2">
        <v>0</v>
      </c>
      <c r="R13" s="1">
        <f t="shared" si="2"/>
        <v>0</v>
      </c>
    </row>
    <row r="14" spans="2:18" x14ac:dyDescent="0.3">
      <c r="B14" s="5" t="s">
        <v>15</v>
      </c>
      <c r="C14" s="6">
        <f>SUM(C4:C13)</f>
        <v>244055</v>
      </c>
      <c r="E14" s="56"/>
      <c r="F14" s="2">
        <f>SUM(F4:F13)/IF(COUNTIF(F4:F13,"&gt;1")=0,1,COUNTIF(F4:F13,"&gt;1"))</f>
        <v>5326500.4000000004</v>
      </c>
      <c r="G14" s="2">
        <f>SUM(G4:G13)</f>
        <v>-168505</v>
      </c>
      <c r="H14" s="1">
        <f t="shared" si="0"/>
        <v>-3.16</v>
      </c>
      <c r="J14" s="56"/>
      <c r="K14" s="2">
        <f>SUM(K4:K13)/IF(COUNTIF(K4:K13,"&gt;1")=0,1,COUNTIF(K4:K13,"&gt;1"))</f>
        <v>4412191.75</v>
      </c>
      <c r="L14" s="2">
        <f>SUM(L4:L13)</f>
        <v>-382266</v>
      </c>
      <c r="M14" s="1">
        <f t="shared" si="1"/>
        <v>-8.66</v>
      </c>
      <c r="O14" s="56"/>
      <c r="P14" s="2">
        <f>SUM(P4:P13)/IF(COUNTIF(P4:P13,"&gt;1")=0,1,COUNTIF(P4:P13,"&gt;1"))</f>
        <v>0</v>
      </c>
      <c r="Q14" s="2">
        <f>SUM(Q4:Q13)</f>
        <v>0</v>
      </c>
      <c r="R14" s="1">
        <f t="shared" si="2"/>
        <v>0</v>
      </c>
    </row>
    <row r="15" spans="2:18" x14ac:dyDescent="0.3">
      <c r="B15" s="5" t="s">
        <v>10</v>
      </c>
      <c r="C15" s="6">
        <v>1342771</v>
      </c>
    </row>
    <row r="16" spans="2:18" x14ac:dyDescent="0.3">
      <c r="B16" s="5" t="s">
        <v>17</v>
      </c>
      <c r="C16" s="4">
        <f xml:space="preserve">  ROUND( (C14 / C15) * 100, 2 )</f>
        <v>18.18</v>
      </c>
    </row>
    <row r="17" spans="1:8" x14ac:dyDescent="0.3">
      <c r="B17" s="5" t="s">
        <v>18</v>
      </c>
      <c r="C17" s="2">
        <f xml:space="preserve"> C15 + C14</f>
        <v>1586826</v>
      </c>
    </row>
    <row r="18" spans="1:8" x14ac:dyDescent="0.3">
      <c r="B18" s="3"/>
    </row>
    <row r="19" spans="1:8" x14ac:dyDescent="0.3">
      <c r="B19">
        <v>1.1599999999999999</v>
      </c>
      <c r="C19">
        <f xml:space="preserve"> B19 /100</f>
        <v>1.1599999999999999E-2</v>
      </c>
    </row>
    <row r="20" spans="1:8" x14ac:dyDescent="0.3">
      <c r="A20" t="s">
        <v>121</v>
      </c>
      <c r="B20">
        <v>2833000</v>
      </c>
      <c r="C20">
        <f xml:space="preserve"> B20 / C19</f>
        <v>244224137.93103451</v>
      </c>
    </row>
    <row r="22" spans="1:8" x14ac:dyDescent="0.3">
      <c r="B22">
        <v>0.45</v>
      </c>
      <c r="C22">
        <f xml:space="preserve"> B22 /100</f>
        <v>4.5000000000000005E-3</v>
      </c>
    </row>
    <row r="23" spans="1:8" x14ac:dyDescent="0.3">
      <c r="B23">
        <v>12946</v>
      </c>
      <c r="C23">
        <f xml:space="preserve"> B23 / C22</f>
        <v>2876888.8888888885</v>
      </c>
    </row>
    <row r="25" spans="1:8" x14ac:dyDescent="0.3">
      <c r="B25" s="124" t="s">
        <v>172</v>
      </c>
      <c r="C25" s="124">
        <v>16696980</v>
      </c>
      <c r="E25" s="249" t="s">
        <v>173</v>
      </c>
      <c r="F25" s="250"/>
      <c r="G25" s="250"/>
      <c r="H25" s="251"/>
    </row>
    <row r="26" spans="1:8" x14ac:dyDescent="0.3">
      <c r="B26" s="126">
        <v>45301</v>
      </c>
      <c r="C26" s="1">
        <f xml:space="preserve"> C25 / 2</f>
        <v>8348490</v>
      </c>
      <c r="E26" s="125" t="s">
        <v>13</v>
      </c>
      <c r="F26" s="125" t="s">
        <v>10</v>
      </c>
      <c r="G26" s="125" t="s">
        <v>14</v>
      </c>
      <c r="H26" s="125" t="s">
        <v>17</v>
      </c>
    </row>
    <row r="27" spans="1:8" x14ac:dyDescent="0.3">
      <c r="B27" s="126">
        <v>45422</v>
      </c>
      <c r="C27" s="1">
        <f xml:space="preserve"> C25 / 2</f>
        <v>8348490</v>
      </c>
      <c r="E27" s="124">
        <v>1</v>
      </c>
      <c r="F27" s="57">
        <v>0</v>
      </c>
      <c r="G27" s="57">
        <v>0</v>
      </c>
      <c r="H27" s="1">
        <f t="shared" ref="H27:H37" si="3">ROUND((G27/IF(F27=0,1,F27))*100,2)</f>
        <v>0</v>
      </c>
    </row>
    <row r="28" spans="1:8" x14ac:dyDescent="0.3">
      <c r="E28" s="124">
        <v>2</v>
      </c>
      <c r="F28" s="57">
        <v>0</v>
      </c>
      <c r="G28" s="57">
        <v>0</v>
      </c>
      <c r="H28" s="1">
        <f t="shared" si="3"/>
        <v>0</v>
      </c>
    </row>
    <row r="29" spans="1:8" x14ac:dyDescent="0.3">
      <c r="E29" s="124">
        <v>3</v>
      </c>
      <c r="F29" s="57">
        <v>0</v>
      </c>
      <c r="G29" s="57">
        <v>0</v>
      </c>
      <c r="H29" s="1">
        <f t="shared" si="3"/>
        <v>0</v>
      </c>
    </row>
    <row r="30" spans="1:8" x14ac:dyDescent="0.3">
      <c r="E30" s="124">
        <v>4</v>
      </c>
      <c r="F30" s="57">
        <v>0</v>
      </c>
      <c r="G30" s="2">
        <v>0</v>
      </c>
      <c r="H30" s="1">
        <f t="shared" si="3"/>
        <v>0</v>
      </c>
    </row>
    <row r="31" spans="1:8" x14ac:dyDescent="0.3">
      <c r="E31" s="124">
        <v>5</v>
      </c>
      <c r="F31" s="57">
        <v>0</v>
      </c>
      <c r="G31" s="2">
        <v>0</v>
      </c>
      <c r="H31" s="1">
        <f t="shared" si="3"/>
        <v>0</v>
      </c>
    </row>
    <row r="32" spans="1:8" x14ac:dyDescent="0.3">
      <c r="E32" s="124">
        <v>6</v>
      </c>
      <c r="F32" s="57">
        <v>0</v>
      </c>
      <c r="G32" s="57">
        <v>0</v>
      </c>
      <c r="H32" s="1">
        <f t="shared" si="3"/>
        <v>0</v>
      </c>
    </row>
    <row r="33" spans="5:8" x14ac:dyDescent="0.3">
      <c r="E33" s="124">
        <v>7</v>
      </c>
      <c r="F33" s="57">
        <v>0</v>
      </c>
      <c r="G33" s="2">
        <v>0</v>
      </c>
      <c r="H33" s="1">
        <f t="shared" si="3"/>
        <v>0</v>
      </c>
    </row>
    <row r="34" spans="5:8" x14ac:dyDescent="0.3">
      <c r="E34" s="124">
        <v>8</v>
      </c>
      <c r="F34" s="57">
        <v>0</v>
      </c>
      <c r="G34" s="2">
        <v>0</v>
      </c>
      <c r="H34" s="1">
        <f t="shared" si="3"/>
        <v>0</v>
      </c>
    </row>
    <row r="35" spans="5:8" x14ac:dyDescent="0.3">
      <c r="E35" s="7">
        <v>9</v>
      </c>
      <c r="F35" s="57">
        <v>0</v>
      </c>
      <c r="G35" s="57">
        <v>0</v>
      </c>
      <c r="H35" s="1">
        <f t="shared" si="3"/>
        <v>0</v>
      </c>
    </row>
    <row r="36" spans="5:8" x14ac:dyDescent="0.3">
      <c r="E36" s="124">
        <v>10</v>
      </c>
      <c r="F36" s="57">
        <v>0</v>
      </c>
      <c r="G36" s="2">
        <v>0</v>
      </c>
      <c r="H36" s="1">
        <f t="shared" si="3"/>
        <v>0</v>
      </c>
    </row>
    <row r="37" spans="5:8" x14ac:dyDescent="0.3">
      <c r="E37" s="56"/>
      <c r="F37" s="2">
        <f>SUM(F27:F36)/IF(COUNTIF(F27:F36,"&gt;1")=0,1,COUNTIF(F27:F36,"&gt;1"))</f>
        <v>0</v>
      </c>
      <c r="G37" s="2">
        <f>SUM(G27:G36)</f>
        <v>0</v>
      </c>
      <c r="H37" s="1">
        <f t="shared" si="3"/>
        <v>0</v>
      </c>
    </row>
  </sheetData>
  <mergeCells count="6">
    <mergeCell ref="E25:H25"/>
    <mergeCell ref="O2:R2"/>
    <mergeCell ref="B2:C2"/>
    <mergeCell ref="B1:C1"/>
    <mergeCell ref="E2:H2"/>
    <mergeCell ref="J2:M2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3752C-641E-4C09-9624-C882FA38F7BF}">
  <dimension ref="B2:O17"/>
  <sheetViews>
    <sheetView workbookViewId="0">
      <selection activeCell="Q9" sqref="Q9"/>
    </sheetView>
  </sheetViews>
  <sheetFormatPr defaultRowHeight="16.5" x14ac:dyDescent="0.3"/>
  <cols>
    <col min="2" max="2" width="10.25" bestFit="1" customWidth="1"/>
    <col min="3" max="3" width="10.75" bestFit="1" customWidth="1"/>
    <col min="5" max="5" width="10.25" bestFit="1" customWidth="1"/>
    <col min="6" max="6" width="10.75" bestFit="1" customWidth="1"/>
    <col min="8" max="8" width="10.25" bestFit="1" customWidth="1"/>
    <col min="9" max="9" width="10.75" bestFit="1" customWidth="1"/>
    <col min="11" max="11" width="10.25" bestFit="1" customWidth="1"/>
    <col min="12" max="12" width="10.75" bestFit="1" customWidth="1"/>
    <col min="14" max="14" width="10.25" bestFit="1" customWidth="1"/>
    <col min="15" max="15" width="10.75" bestFit="1" customWidth="1"/>
  </cols>
  <sheetData>
    <row r="2" spans="2:15" x14ac:dyDescent="0.3">
      <c r="B2" s="252" t="s">
        <v>66</v>
      </c>
      <c r="C2" s="252"/>
      <c r="E2" s="252" t="s">
        <v>67</v>
      </c>
      <c r="F2" s="252"/>
      <c r="H2" s="252" t="s">
        <v>68</v>
      </c>
      <c r="I2" s="252"/>
      <c r="K2" s="252" t="s">
        <v>69</v>
      </c>
      <c r="L2" s="252"/>
      <c r="N2" s="252" t="s">
        <v>70</v>
      </c>
      <c r="O2" s="252"/>
    </row>
    <row r="3" spans="2:15" x14ac:dyDescent="0.3">
      <c r="B3" s="5" t="s">
        <v>13</v>
      </c>
      <c r="C3" s="5" t="s">
        <v>14</v>
      </c>
      <c r="E3" s="5" t="s">
        <v>13</v>
      </c>
      <c r="F3" s="5" t="s">
        <v>14</v>
      </c>
      <c r="H3" s="5" t="s">
        <v>13</v>
      </c>
      <c r="I3" s="5" t="s">
        <v>14</v>
      </c>
      <c r="K3" s="5" t="s">
        <v>13</v>
      </c>
      <c r="L3" s="5" t="s">
        <v>14</v>
      </c>
      <c r="N3" s="5" t="s">
        <v>13</v>
      </c>
      <c r="O3" s="5" t="s">
        <v>14</v>
      </c>
    </row>
    <row r="4" spans="2:15" x14ac:dyDescent="0.3">
      <c r="B4" s="4">
        <v>1</v>
      </c>
      <c r="C4" s="8">
        <v>17215</v>
      </c>
      <c r="E4" s="4">
        <v>1</v>
      </c>
      <c r="F4" s="8">
        <v>3020</v>
      </c>
      <c r="H4" s="4">
        <v>1</v>
      </c>
      <c r="I4" s="8">
        <v>0</v>
      </c>
      <c r="K4" s="4">
        <v>1</v>
      </c>
      <c r="L4" s="8">
        <v>39527</v>
      </c>
      <c r="N4" s="4">
        <v>1</v>
      </c>
      <c r="O4" s="8">
        <v>19976</v>
      </c>
    </row>
    <row r="5" spans="2:15" x14ac:dyDescent="0.3">
      <c r="B5" s="4">
        <v>2</v>
      </c>
      <c r="C5" s="8">
        <v>-77107</v>
      </c>
      <c r="E5" s="4">
        <v>2</v>
      </c>
      <c r="F5" s="8">
        <v>-3342</v>
      </c>
      <c r="H5" s="4">
        <v>2</v>
      </c>
      <c r="I5" s="8">
        <v>0</v>
      </c>
      <c r="K5" s="4">
        <v>2</v>
      </c>
      <c r="L5" s="8">
        <v>47051</v>
      </c>
      <c r="N5" s="4">
        <v>2</v>
      </c>
      <c r="O5" s="8">
        <v>35716</v>
      </c>
    </row>
    <row r="6" spans="2:15" x14ac:dyDescent="0.3">
      <c r="B6" s="4">
        <v>3</v>
      </c>
      <c r="C6" s="8">
        <v>77453</v>
      </c>
      <c r="E6" s="4">
        <v>3</v>
      </c>
      <c r="F6" s="9">
        <v>38771</v>
      </c>
      <c r="H6" s="4">
        <v>3</v>
      </c>
      <c r="I6" s="9">
        <v>0</v>
      </c>
      <c r="K6" s="4">
        <v>3</v>
      </c>
      <c r="L6" s="9">
        <v>-8281</v>
      </c>
      <c r="N6" s="4">
        <v>3</v>
      </c>
      <c r="O6" s="9">
        <v>64079</v>
      </c>
    </row>
    <row r="7" spans="2:15" x14ac:dyDescent="0.3">
      <c r="B7" s="4">
        <v>4</v>
      </c>
      <c r="C7" s="8">
        <v>16450</v>
      </c>
      <c r="E7" s="4">
        <v>4</v>
      </c>
      <c r="F7" s="8">
        <v>0</v>
      </c>
      <c r="H7" s="4">
        <v>4</v>
      </c>
      <c r="I7" s="8">
        <v>0</v>
      </c>
      <c r="K7" s="4">
        <v>4</v>
      </c>
      <c r="L7" s="8">
        <v>0</v>
      </c>
      <c r="N7" s="4">
        <v>4</v>
      </c>
      <c r="O7" s="8">
        <v>0</v>
      </c>
    </row>
    <row r="8" spans="2:15" x14ac:dyDescent="0.3">
      <c r="B8" s="4">
        <v>5</v>
      </c>
      <c r="C8" s="8">
        <v>6818</v>
      </c>
      <c r="E8" s="4">
        <v>5</v>
      </c>
      <c r="F8" s="8">
        <v>0</v>
      </c>
      <c r="H8" s="4">
        <v>5</v>
      </c>
      <c r="I8" s="8">
        <v>0</v>
      </c>
      <c r="K8" s="4">
        <v>5</v>
      </c>
      <c r="L8" s="8">
        <v>0</v>
      </c>
      <c r="N8" s="4">
        <v>5</v>
      </c>
      <c r="O8" s="8">
        <v>0</v>
      </c>
    </row>
    <row r="9" spans="2:15" x14ac:dyDescent="0.3">
      <c r="B9" s="4">
        <v>6</v>
      </c>
      <c r="C9" s="8">
        <v>24585</v>
      </c>
      <c r="E9" s="4">
        <v>6</v>
      </c>
      <c r="F9" s="9">
        <v>0</v>
      </c>
      <c r="H9" s="4">
        <v>6</v>
      </c>
      <c r="I9" s="9">
        <v>0</v>
      </c>
      <c r="K9" s="4">
        <v>6</v>
      </c>
      <c r="L9" s="9">
        <v>0</v>
      </c>
      <c r="N9" s="4">
        <v>6</v>
      </c>
      <c r="O9" s="9">
        <v>0</v>
      </c>
    </row>
    <row r="10" spans="2:15" x14ac:dyDescent="0.3">
      <c r="B10" s="4">
        <v>7</v>
      </c>
      <c r="C10" s="8">
        <v>0</v>
      </c>
      <c r="E10" s="4">
        <v>7</v>
      </c>
      <c r="F10" s="8">
        <v>0</v>
      </c>
      <c r="H10" s="4">
        <v>7</v>
      </c>
      <c r="I10" s="8">
        <v>0</v>
      </c>
      <c r="K10" s="4">
        <v>7</v>
      </c>
      <c r="L10" s="8">
        <v>0</v>
      </c>
      <c r="N10" s="4">
        <v>7</v>
      </c>
      <c r="O10" s="8">
        <v>0</v>
      </c>
    </row>
    <row r="11" spans="2:15" x14ac:dyDescent="0.3">
      <c r="B11" s="4">
        <v>8</v>
      </c>
      <c r="C11" s="8">
        <v>0</v>
      </c>
      <c r="E11" s="4">
        <v>8</v>
      </c>
      <c r="F11" s="8">
        <v>0</v>
      </c>
      <c r="H11" s="4">
        <v>8</v>
      </c>
      <c r="I11" s="8">
        <v>0</v>
      </c>
      <c r="K11" s="4">
        <v>8</v>
      </c>
      <c r="L11" s="8">
        <v>0</v>
      </c>
      <c r="N11" s="4">
        <v>8</v>
      </c>
      <c r="O11" s="8">
        <v>0</v>
      </c>
    </row>
    <row r="12" spans="2:15" x14ac:dyDescent="0.3">
      <c r="B12" s="7">
        <v>9</v>
      </c>
      <c r="C12" s="9">
        <v>0</v>
      </c>
      <c r="E12" s="7">
        <v>9</v>
      </c>
      <c r="F12" s="9">
        <v>0</v>
      </c>
      <c r="H12" s="7">
        <v>9</v>
      </c>
      <c r="I12" s="9">
        <v>0</v>
      </c>
      <c r="K12" s="7">
        <v>9</v>
      </c>
      <c r="L12" s="9">
        <v>0</v>
      </c>
      <c r="N12" s="7">
        <v>9</v>
      </c>
      <c r="O12" s="9">
        <v>0</v>
      </c>
    </row>
    <row r="13" spans="2:15" x14ac:dyDescent="0.3">
      <c r="B13" s="4">
        <v>10</v>
      </c>
      <c r="C13" s="8">
        <v>0</v>
      </c>
      <c r="E13" s="4">
        <v>10</v>
      </c>
      <c r="F13" s="8">
        <v>0</v>
      </c>
      <c r="H13" s="4">
        <v>10</v>
      </c>
      <c r="I13" s="8">
        <v>0</v>
      </c>
      <c r="K13" s="4">
        <v>10</v>
      </c>
      <c r="L13" s="8">
        <v>0</v>
      </c>
      <c r="N13" s="4">
        <v>10</v>
      </c>
      <c r="O13" s="8">
        <v>0</v>
      </c>
    </row>
    <row r="14" spans="2:15" x14ac:dyDescent="0.3">
      <c r="B14" s="5" t="s">
        <v>15</v>
      </c>
      <c r="C14" s="6">
        <f>SUM(C4:C13)</f>
        <v>65414</v>
      </c>
      <c r="E14" s="5" t="s">
        <v>15</v>
      </c>
      <c r="F14" s="6">
        <f>SUM(F4:F13)</f>
        <v>38449</v>
      </c>
      <c r="H14" s="5" t="s">
        <v>15</v>
      </c>
      <c r="I14" s="6">
        <f>SUM(I4:I13)</f>
        <v>0</v>
      </c>
      <c r="K14" s="5" t="s">
        <v>15</v>
      </c>
      <c r="L14" s="6">
        <f>SUM(L4:L13)</f>
        <v>78297</v>
      </c>
      <c r="N14" s="5" t="s">
        <v>15</v>
      </c>
      <c r="O14" s="6">
        <f>SUM(O4:O13)</f>
        <v>119771</v>
      </c>
    </row>
    <row r="15" spans="2:15" x14ac:dyDescent="0.3">
      <c r="B15" s="5" t="s">
        <v>16</v>
      </c>
      <c r="C15" s="6">
        <v>1061029</v>
      </c>
      <c r="E15" s="5" t="s">
        <v>10</v>
      </c>
      <c r="F15" s="6">
        <v>1126443</v>
      </c>
      <c r="H15" s="5" t="s">
        <v>10</v>
      </c>
      <c r="I15" s="6">
        <v>1200000</v>
      </c>
      <c r="K15" s="5" t="s">
        <v>10</v>
      </c>
      <c r="L15" s="6">
        <v>1200000</v>
      </c>
      <c r="N15" s="5" t="s">
        <v>10</v>
      </c>
      <c r="O15" s="6">
        <v>1223000</v>
      </c>
    </row>
    <row r="16" spans="2:15" x14ac:dyDescent="0.3">
      <c r="B16" s="5" t="s">
        <v>17</v>
      </c>
      <c r="C16" s="4">
        <f xml:space="preserve">  ROUND( (C14 / C15) * 100, 2 )</f>
        <v>6.17</v>
      </c>
      <c r="E16" s="5" t="s">
        <v>17</v>
      </c>
      <c r="F16" s="4">
        <f xml:space="preserve">  ROUND( (F14 / F15) * 100, 2 )</f>
        <v>3.41</v>
      </c>
      <c r="H16" s="5" t="s">
        <v>17</v>
      </c>
      <c r="I16" s="4">
        <f xml:space="preserve">  ROUND( (I14 / I15) * 100, 2 )</f>
        <v>0</v>
      </c>
      <c r="K16" s="5" t="s">
        <v>17</v>
      </c>
      <c r="L16" s="4">
        <f xml:space="preserve">  ROUND( (L14 / L15) * 100, 2 )</f>
        <v>6.52</v>
      </c>
      <c r="N16" s="5" t="s">
        <v>17</v>
      </c>
      <c r="O16" s="4">
        <f xml:space="preserve">  ROUND( (O14 / O15) * 100, 2 )</f>
        <v>9.7899999999999991</v>
      </c>
    </row>
    <row r="17" spans="2:15" x14ac:dyDescent="0.3">
      <c r="B17" s="5" t="s">
        <v>18</v>
      </c>
      <c r="C17" s="2">
        <f xml:space="preserve"> C15 + C14</f>
        <v>1126443</v>
      </c>
      <c r="E17" s="5" t="s">
        <v>18</v>
      </c>
      <c r="F17" s="2">
        <f xml:space="preserve"> F15 + F14</f>
        <v>1164892</v>
      </c>
      <c r="H17" s="5" t="s">
        <v>18</v>
      </c>
      <c r="I17" s="2">
        <f xml:space="preserve"> I15 + I14</f>
        <v>1200000</v>
      </c>
      <c r="K17" s="5" t="s">
        <v>18</v>
      </c>
      <c r="L17" s="2">
        <f xml:space="preserve"> L15 + L14</f>
        <v>1278297</v>
      </c>
      <c r="N17" s="5" t="s">
        <v>18</v>
      </c>
      <c r="O17" s="2">
        <f xml:space="preserve"> O15 + O14</f>
        <v>1342771</v>
      </c>
    </row>
  </sheetData>
  <mergeCells count="5">
    <mergeCell ref="N2:O2"/>
    <mergeCell ref="B2:C2"/>
    <mergeCell ref="E2:F2"/>
    <mergeCell ref="H2:I2"/>
    <mergeCell ref="K2:L2"/>
  </mergeCells>
  <phoneticPr fontId="1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e 0 6 8 f b f - 0 3 1 c - 4 d 7 d - 9 5 f 1 - 7 c 8 c 5 d 1 d 0 8 2 7 "   x m l n s = " h t t p : / / s c h e m a s . m i c r o s o f t . c o m / D a t a M a s h u p " > A A A A A E E F A A B Q S w M E F A A C A A g A u l R d W O w F C 2 K n A A A A + Q A A A B I A H A B D b 2 5 m a W c v U G F j a 2 F n Z S 5 4 b W w g o h g A K K A U A A A A A A A A A A A A A A A A A A A A A A A A A A A A h c 8 x D o I w G A X g q 5 D u t L U a I + S n D I 5 K Y j Q x r q R U a I D W 0 G K 5 m 4 N H 8 g q S K O r m + F 6 + 4 b 3 H 7 Q 7 p 0 D b B V X Z W G Z 2 g G a Y o k F q Y Q u k y Q b 0 7 h y u U c t j l o s 5 L G Y x Y 2 3 i w R Y I q 5 y 4 x I d 5 7 7 O f Y d C V h l M 7 I K d s e R C X b H H 2 w + o 9 D p a 3 L t Z C I w / E 1 h j M c L f C S s Q j T 0 Q K Z e s i U / h o 2 T s Y U y E 8 J 6 7 5 x f S d 5 b c L N H s g U g b x v 8 C d Q S w M E F A A C A A g A u l R d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p U X V h A l 3 Q v O A I A A G k M A A A T A B w A R m 9 y b X V s Y X M v U 2 V j d G l v b j E u b S C i G A A o o B Q A A A A A A A A A A A A A A A A A A A A A A A A A A A D t l V 2 L 2 k A U h u 8 F / 8 O Q h a J g J x + W p W w R u y i U h a V Y 4 t K W 0 o u o o 5 H G G Z u M t S J C L r J Q U K g X L f 1 Y L d L 2 Z u + k W c o W 2 j + U y f 6 H T o x i F 3 d h E d 0 W a W 5 O e M / J H O Z 9 z k w s V K R V g o E a R v l O N B K N W L p m o h L w h z + Z 6 / j d g e + c g h Q w E I 1 G A H / 8 o z 5 z A + U h K s C c V k G x 4 C V D M E W Y W j F B p 7 R u 7 Y h i u Y o 1 X E Q Q a y + Q C Y u k J j a J a Z R E q 2 p N x b T V q h W I k V J z e 3 f V 3 C M h H k + E L b I a 1 W T e I W z V l j t P A u X p N L s l M N f 2 v v 1 i / Q H w B 6 O z 9 2 8 F X p v X C g a C e V P D V p m Y t Q w x G j W c b 9 W R F Z s s l 2 i 3 B b 4 l / 1 N f S A D K d V D S K O o k A J c / H 3 p j e y b j R q 2 A z D A x c g I X e j b 7 4 V y U 7 g 4 u / s 5 z R 5 c t a C 8 m O v F o p I o v 3 d u f T L a E y T a B J C x D p N l s w g o h F e 5 T g G M K S H z e I B S J u f 2 D e z v 3 d 9 X s 7 o O 0 b q S e k f M 4 p D k O a Q U 4 p A B H 7 E D N x m d m U P S S T j x S J C X J D h 2 w 7 R + 9 q e I y A W c f e 5 7 r A I V 9 d 7 z T M Q j y g C N j X 3 o B z 6 E N l C Q E 2 x A k J e g P T 9 j x e C L c h k D m w r s + Y O 4 J B 8 L 6 x 6 z 7 i n W / w o W O H D N v G G L m 1 T Z 7 / e F c z R K A 5 G s H t I 7 z s s G A l G s H p M w B K S s A p G w 4 I A n E l P h S k G Y / n p a m E z L h N O e T r q e C c A N S y y y m e O V N H v X 1 X 3 W h K C 8 Y F + r K C s x K / j f r q n f z X 5 u s d d z R 6 5 + s W 6 s 1 a 3 8 v 8 5 i b F Y Q N n K w V H 8 O r m v W v T 9 Z v U E s B A i 0 A F A A C A A g A u l R d W O w F C 2 K n A A A A + Q A A A B I A A A A A A A A A A A A A A A A A A A A A A E N v b m Z p Z y 9 Q Y W N r Y W d l L n h t b F B L A Q I t A B Q A A g A I A L p U X V g P y u m r p A A A A O k A A A A T A A A A A A A A A A A A A A A A A P M A A A B b Q 2 9 u d G V u d F 9 U e X B l c 1 0 u e G 1 s U E s B A i 0 A F A A C A A g A u l R d W E C X d C 8 4 A g A A a Q w A A B M A A A A A A A A A A A A A A A A A 5 A E A A E Z v c m 1 1 b G F z L 1 N l Y 3 R p b 2 4 x L m 1 Q S w U G A A A A A A M A A w D C A A A A a Q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R F A A A A A A A A A i U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V D J T l E J U J D J U V C J U I z J T g 0 J U V D J T h C J T l D J U V D J T g 0 J U I 4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t g 5 D s g 4 k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D h U M D c 6 M T c 6 M j k u M z k 3 M z M y N l o i I C 8 + P E V u d H J 5 I F R 5 c G U 9 I k Z p b G x D b 2 x 1 b W 5 U e X B l c y I g V m F s d W U 9 I n N D U V V G Q l F V R i I g L z 4 8 R W 5 0 c n k g V H l w Z T 0 i R m l s b E N v b H V t b k 5 h b W V z I i B W Y W x 1 Z T 0 i c 1 s m c X V v d D v s n b z s n p A m c X V v d D s s J n F 1 b 3 Q 7 7 K K F 6 r C A J n F 1 b 3 Q 7 L C Z x d W 9 0 O + y g h O y d v O u M g O u 5 h C Z x d W 9 0 O y w m c X V v d D v s i 5 z q s I A m c X V v d D s s J n F 1 b 3 Q 7 6 r O g 6 r C A J n F 1 b 3 Q 7 L C Z x d W 9 0 O + y g g O q w g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y d v O u z h O y L n O y E u C / r s 4 D q s r 3 r k J w g 7 J y g 7 Z i V L n v s n b z s n p A s M H 0 m c X V v d D s s J n F 1 b 3 Q 7 U 2 V j d G l v b j E v 7 J 2 8 6 7 O E 7 I u c 7 I S 4 L + u z g O q y v e u Q n C D s n K D t m J U u e + y i h e q w g C w x f S Z x d W 9 0 O y w m c X V v d D t T Z W N 0 a W 9 u M S / s n b z r s 4 T s i 5 z s h L g v 6 7 O A 6 r K 9 6 5 C c I O y c o O 2 Y l S 5 7 7 K C E 7 J 2 8 6 4 y A 6 7 m E L D J 9 J n F 1 b 3 Q 7 L C Z x d W 9 0 O 1 N l Y 3 R p b 2 4 x L + y d v O u z h O y L n O y E u C / r s 4 D q s r 3 r k J w g 7 J y g 7 Z i V L n v s i 5 z q s I A s M 3 0 m c X V v d D s s J n F 1 b 3 Q 7 U 2 V j d G l v b j E v 7 J 2 8 6 7 O E 7 I u c 7 I S 4 L + u z g O q y v e u Q n C D s n K D t m J U u e + q z o O q w g C w 0 f S Z x d W 9 0 O y w m c X V v d D t T Z W N 0 a W 9 u M S / s n b z r s 4 T s i 5 z s h L g v 6 7 O A 6 r K 9 6 5 C c I O y c o O 2 Y l S 5 7 7 K C A 6 r C A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+ y d v O u z h O y L n O y E u C / r s 4 D q s r 3 r k J w g 7 J y g 7 Z i V L n v s n b z s n p A s M H 0 m c X V v d D s s J n F 1 b 3 Q 7 U 2 V j d G l v b j E v 7 J 2 8 6 7 O E 7 I u c 7 I S 4 L + u z g O q y v e u Q n C D s n K D t m J U u e + y i h e q w g C w x f S Z x d W 9 0 O y w m c X V v d D t T Z W N 0 a W 9 u M S / s n b z r s 4 T s i 5 z s h L g v 6 7 O A 6 r K 9 6 5 C c I O y c o O 2 Y l S 5 7 7 K C E 7 J 2 8 6 4 y A 6 7 m E L D J 9 J n F 1 b 3 Q 7 L C Z x d W 9 0 O 1 N l Y 3 R p b 2 4 x L + y d v O u z h O y L n O y E u C / r s 4 D q s r 3 r k J w g 7 J y g 7 Z i V L n v s i 5 z q s I A s M 3 0 m c X V v d D s s J n F 1 b 3 Q 7 U 2 V j d G l v b j E v 7 J 2 8 6 7 O E 7 I u c 7 I S 4 L + u z g O q y v e u Q n C D s n K D t m J U u e + q z o O q w g C w 0 f S Z x d W 9 0 O y w m c X V v d D t T Z W N 0 a W 9 u M S / s n b z r s 4 T s i 5 z s h L g v 6 7 O A 6 r K 9 6 5 C c I O y c o O 2 Y l S 5 7 7 K C A 6 r C A L D V 9 J n F 1 b 3 Q 7 X S w m c X V v d D t S Z W x h d G l v b n N o a X B J b m Z v J n F 1 b 3 Q 7 O l t d f S I g L z 4 8 R W 5 0 c n k g V H l w Z T 0 i U X V l c n l J R C I g V m F s d W U 9 I n N i M 2 F m O T V j Z i 0 z O W J l L T Q 4 O W E t Y j A 1 Y S 1 i Z T U z Z D h h N D N j Y j I i I C 8 + P C 9 T d G F i b G V F b n R y a W V z P j w v S X R l b T 4 8 S X R l b T 4 8 S X R l b U x v Y 2 F 0 a W 9 u P j x J d G V t V H l w Z T 5 G b 3 J t d W x h P C 9 J d G V t V H l w Z T 4 8 S X R l b V B h d G g + U 2 V j d G l v b j E v J U V D J T l E J U J D J U V C J U I z J T g 0 J U V D J T h C J T l D J U V D J T g 0 J U I 4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U 5 R C V C Q y V F Q i V C M y U 4 N C V F Q y U 4 Q i U 5 Q y V F Q y U 4 N C V C O C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U 5 R C V C Q y V F Q i V C M y U 4 N C V F Q y U 4 Q i U 5 Q y V F Q y U 4 N C V C O C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5 h b W V V c G R h d G V k Q W Z 0 Z X J G a W x s I i B W Y W x 1 Z T 0 i b D A i I C 8 + P E V u d H J 5 I F R 5 c G U 9 I k 5 h d m l n Y X R p b 2 5 T d G V w T m F t Z S I g V m F s d W U 9 I n P t g 5 D s g 4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x M 1 Q w M T o x M z o x N y 4 z N z g 4 M T A 0 W i I g L z 4 8 R W 5 0 c n k g V H l w Z T 0 i R m l s b E N v b H V t b l R 5 c G V z I i B W Y W x 1 Z T 0 i c 0 J n W U c i I C 8 + P E V u d H J 5 I F R 5 c G U 9 I k Z p b G x D b 2 x 1 b W 5 O Y W 1 l c y I g V m F s d W U 9 I n N b J n F 1 b 3 Q 7 K F V T R C k m c X V v d D s s J n F 1 b 3 Q 7 M j A y M + u F h C A 2 7 J u U a W 5 m b y D t m o z q s 4 Q g M u u 2 h O q 4 s C A y M D I z I O y i h e u j j O y d v O y d g C A y M y 4 g N i 4 g M z A u 7 J 2 0 6 6 m w I D I z L i A 4 L i A x M C 7 s l 5 A g 6 7 O 0 6 r O g 6 5 C p 6 4 u I 6 4 u k L i Z x d W 9 0 O y w m c X V v d D v s o I T r h Y T r j I D r u Y Q g 6 7 O A 6 4 + Z J n F 1 b 3 Q 7 X S I g L z 4 8 R W 5 0 c n k g V H l w Z T 0 i R m l s b F N 0 Y X R 1 c y I g V m F s d W U 9 I n N X Y W l 0 a W 5 n R m 9 y R X h j Z W x S Z W Z y Z X N o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L + u z g O q y v e u Q n C D s n K D t m J U u e y h V U 0 Q p L D B 9 J n F 1 b 3 Q 7 L C Z x d W 9 0 O 1 N l Y 3 R p b 2 4 x L 1 R h Y m x l I D A v 6 7 O A 6 r K 9 6 5 C c I O y c o O 2 Y l S 5 7 M j A y M + u F h C A 2 7 J u U a W 5 m b y D t m o z q s 4 Q g M u u 2 h O q 4 s C A y M D I z I O y i h e u j j O y d v O y d g C A y M y 4 g N i 4 g M z A u 7 J 2 0 6 6 m w I D I z L i A 4 L i A x M C 7 s l 5 A g 6 7 O 0 6 r O g 6 5 C p 6 4 u I 6 4 u k L i w x f S Z x d W 9 0 O y w m c X V v d D t T Z W N 0 a W 9 u M S 9 U Y W J s Z S A w L + u z g O q y v e u Q n C D s n K D t m J U u e + y g h O u F h O u M g O u 5 h C D r s 4 D r j 5 k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b G U g M C / r s 4 D q s r 3 r k J w g 7 J y g 7 Z i V L n s o V V N E K S w w f S Z x d W 9 0 O y w m c X V v d D t T Z W N 0 a W 9 u M S 9 U Y W J s Z S A w L + u z g O q y v e u Q n C D s n K D t m J U u e z I w M j P r h Y Q g N u y b l G l u Z m 8 g 7 Z q M 6 r O E I D L r t o T q u L A g M j A y M y D s o o X r o 4 z s n b z s n Y A g M j M u I D Y u I D M w L u y d t O u p s C A y M y 4 g O C 4 g M T A u 7 J e Q I O u z t O q z o O u Q q e u L i O u L p C 4 s M X 0 m c X V v d D s s J n F 1 b 3 Q 7 U 2 V j d G l v b j E v V G F i b G U g M C / r s 4 D q s r 3 r k J w g 7 J y g 7 Z i V L n v s o I T r h Y T r j I D r u Y Q g 6 7 O A 6 4 +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A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T m F t Z V V w Z G F 0 Z W R B Z n R l c k Z p b G w i I F Z h b H V l P S J s M C I g L z 4 8 R W 5 0 c n k g V H l w Z T 0 i T m F 2 a W d h d G l v b l N 0 Z X B O Y W 1 l I i B W Y W x 1 Z T 0 i c + 2 D k O y D i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E z V D A x O j E z O j E 3 L j Q 2 O D g x O D h a I i A v P j x F b n R y e S B U e X B l P S J G a W x s Q 2 9 s d W 1 u V H l w Z X M i I F Z h b H V l P S J z Q m d Z R y I g L z 4 8 R W 5 0 c n k g V H l w Z T 0 i R m l s b E N v b H V t b k 5 h b W V z I i B W Y W x 1 Z T 0 i c 1 s m c X V v d D s o V V N E K S Z x d W 9 0 O y w m c X V v d D s y M D I z 6 4 W E I D b s m 5 R p b m Z v I O 2 a j O q z h C A y 6 7 a E 6 r i w I D I w M j M g 7 K K F 6 6 O M 7 J 2 8 7 J 2 A I D I z L i A 2 L i A z M C 7 s n b T r q b A g M j M u I D g u I D E w L u y X k C D r s 7 T q s 6 D r k K n r i 4 j r i 6 Q u J n F 1 b 3 Q 7 L C Z x d W 9 0 O + y g h O u F h O u M g O u 5 h C D r s 4 D r j 5 k m c X V v d D t d I i A v P j x F b n R y e S B U e X B l P S J G a W x s U 3 R h d H V z I i B W Y W x 1 Z T 0 i c 1 d h a X R p b m d G b 3 J F e G N l b F J l Z n J l c 2 g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E v 6 7 O A 6 r K 9 6 5 C c I O y c o O 2 Y l S 5 7 K F V T R C k s M H 0 m c X V v d D s s J n F 1 b 3 Q 7 U 2 V j d G l v b j E v V G F i b G U g M S / r s 4 D q s r 3 r k J w g 7 J y g 7 Z i V L n s y M D I z 6 4 W E I D b s m 5 R p b m Z v I O 2 a j O q z h C A y 6 7 a E 6 r i w I D I w M j M g 7 K K F 6 6 O M 7 J 2 8 7 J 2 A I D I z L i A 2 L i A z M C 7 s n b T r q b A g M j M u I D g u I D E w L u y X k C D r s 7 T q s 6 D r k K n r i 4 j r i 6 Q u L D F 9 J n F 1 b 3 Q 7 L C Z x d W 9 0 O 1 N l Y 3 R p b 2 4 x L 1 R h Y m x l I D E v 6 7 O A 6 r K 9 6 5 C c I O y c o O 2 Y l S 5 7 7 K C E 6 4 W E 6 4 y A 6 7 m E I O u z g O u P m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U Y W J s Z S A x L + u z g O q y v e u Q n C D s n K D t m J U u e y h V U 0 Q p L D B 9 J n F 1 b 3 Q 7 L C Z x d W 9 0 O 1 N l Y 3 R p b 2 4 x L 1 R h Y m x l I D E v 6 7 O A 6 r K 9 6 5 C c I O y c o O 2 Y l S 5 7 M j A y M + u F h C A 2 7 J u U a W 5 m b y D t m o z q s 4 Q g M u u 2 h O q 4 s C A y M D I z I O y i h e u j j O y d v O y d g C A y M y 4 g N i 4 g M z A u 7 J 2 0 6 6 m w I D I z L i A 4 L i A x M C 7 s l 5 A g 6 7 O 0 6 r O g 6 5 C p 6 4 u I 6 4 u k L i w x f S Z x d W 9 0 O y w m c X V v d D t T Z W N 0 a W 9 u M S 9 U Y W J s Z S A x L + u z g O q y v e u Q n C D s n K D t m J U u e + y g h O u F h O u M g O u 5 h C D r s 4 D r j 5 k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J T I w M S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v R G F 0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v J U V C J U I z J T g w J U V B J U I y J U J E J U V C J T k w J T l D J T I w J U V D J T l D J U E w J U V E J T k 4 J T k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O Y W 1 l V X B k Y X R l Z E F m d G V y R m l s b C I g V m F s d W U 9 I m w w I i A v P j x F b n R y e S B U e X B l P S J O Y X Z p Z 2 F 0 a W 9 u U 3 R l c E 5 h b W U i I F Z h b H V l P S J z 7 Y O Q 7 I O J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T N U M D E 6 M T M 6 M T c u M j c 3 O D E w N 1 o i I C 8 + P E V u d H J 5 I F R 5 c G U 9 I k Z p b G x D b 2 x 1 b W 5 U e X B l c y I g V m F s d W U 9 I n N C Z 1 l H I i A v P j x F b n R y e S B U e X B l P S J G a W x s Q 2 9 s d W 1 u T m F t Z X M i I F Z h b H V l P S J z W y Z x d W 9 0 O y h V U 0 Q p J n F 1 b 3 Q 7 L C Z x d W 9 0 O z I w M j P r h Y Q g N u y b l G l u Z m 8 g 7 Z q M 6 r O E I D L r t o T q u L A g M j A y M y D s o o X r o 4 z s n b z s n Y A g M j M u I D Y u I D M w L u y d t O u p s C A y M y 4 g O C 4 g M T A u 7 J e Q I O u z t O q z o O u Q q e u L i O u L p C 4 m c X V v d D s s J n F 1 b 3 Q 7 7 K C E 6 4 W E 6 4 y A 6 7 m E I O u z g O u P m S Z x d W 9 0 O 1 0 i I C 8 + P E V u d H J 5 I F R 5 c G U 9 I k Z p b G x T d G F 0 d X M i I F Z h b H V l P S J z V 2 F p d G l u Z 0 Z v c k V 4 Y 2 V s U m V m c m V z a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i / r s 4 D q s r 3 r k J w g 7 J y g 7 Z i V L n s o V V N E K S w w f S Z x d W 9 0 O y w m c X V v d D t T Z W N 0 a W 9 u M S 9 U Y W J s Z S A y L + u z g O q y v e u Q n C D s n K D t m J U u e z I w M j P r h Y Q g N u y b l G l u Z m 8 g 7 Z q M 6 r O E I D L r t o T q u L A g M j A y M y D s o o X r o 4 z s n b z s n Y A g M j M u I D Y u I D M w L u y d t O u p s C A y M y 4 g O C 4 g M T A u 7 J e Q I O u z t O q z o O u Q q e u L i O u L p C 4 s M X 0 m c X V v d D s s J n F 1 b 3 Q 7 U 2 V j d G l v b j E v V G F i b G U g M i / r s 4 D q s r 3 r k J w g 7 J y g 7 Z i V L n v s o I T r h Y T r j I D r u Y Q g 6 7 O A 6 4 +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I D I v 6 7 O A 6 r K 9 6 5 C c I O y c o O 2 Y l S 5 7 K F V T R C k s M H 0 m c X V v d D s s J n F 1 b 3 Q 7 U 2 V j d G l v b j E v V G F i b G U g M i / r s 4 D q s r 3 r k J w g 7 J y g 7 Z i V L n s y M D I z 6 4 W E I D b s m 5 R p b m Z v I O 2 a j O q z h C A y 6 7 a E 6 r i w I D I w M j M g 7 K K F 6 6 O M 7 J 2 8 7 J 2 A I D I z L i A 2 L i A z M C 7 s n b T r q b A g M j M u I D g u I D E w L u y X k C D r s 7 T q s 6 D r k K n r i 4 j r i 6 Q u L D F 9 J n F 1 b 3 Q 7 L C Z x d W 9 0 O 1 N l Y 3 R p b 2 4 x L 1 R h Y m x l I D I v 6 7 O A 6 r K 9 6 5 C c I O y c o O 2 Y l S 5 7 7 K C E 6 4 W E 6 4 y A 6 7 m E I O u z g O u P m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y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i 9 E Y X R h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i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2 D k O y D i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A 4 V D A 3 O j M 1 O j M 0 L j g 5 M D k w M D d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I C g y K S / r s 4 D q s r 3 r k J w g 7 J y g 7 Z i V L n t D b 2 x 1 b W 4 x L D B 9 J n F 1 b 3 Q 7 L C Z x d W 9 0 O 1 N l Y 3 R p b 2 4 x L 1 R h Y m x l I D A g K D I p L + u z g O q y v e u Q n C D s n K D t m J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G F i b G U g M C A o M i k v 6 7 O A 6 r K 9 6 5 C c I O y c o O 2 Y l S 5 7 Q 2 9 s d W 1 u M S w w f S Z x d W 9 0 O y w m c X V v d D t T Z W N 0 a W 9 u M S 9 U Y W J s Z S A w I C g y K S / r s 4 D q s r 3 r k J w g 7 J y g 7 Z i V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A l M j A o M i k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I p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I p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7 Y O Q 7 I O J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x M 1 Q w M T o x M z o z N i 4 4 M D E 3 M D Q 4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E N v d W 5 0 I i B W Y W x 1 Z T 0 i b D g i I C 8 + P E V u d H J 5 I F R 5 c G U 9 I k Z p b G x T d G F 0 d X M i I F Z h b H V l P S J z Q 2 9 t c G x l d G U i I C 8 + P E V u d H J 5 I F R 5 c G U 9 I k x v Y W R l Z F R v Q W 5 h b H l z a X N T Z X J 2 a W N l c y I g V m F s d W U 9 I m w w I i A v P j x F b n R y e S B U e X B l P S J R d W V y e U l E I i B W Y W x 1 Z T 0 i c 2 Y 2 O G F h Z T Q 3 L T h l N G E t N D I 5 Z S 1 i Y j J j L T U 5 Z j k z Z T g 1 N T E 3 Y i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A o M y k v 6 7 O A 6 r K 9 6 5 C c I O y c o O 2 Y l S 5 7 Q 2 9 s d W 1 u M S w w f S Z x d W 9 0 O y w m c X V v d D t T Z W N 0 a W 9 u M S 9 U Y W J s Z S A w I C g z K S / r s 4 D q s r 3 r k J w g 7 J y g 7 Z i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A g K D M p L + u z g O q y v e u Q n C D s n K D t m J U u e 0 N v b H V t b j E s M H 0 m c X V v d D s s J n F 1 b 3 Q 7 U 2 V j d G l v b j E v V G F i b G U g M C A o M y k v 6 7 O A 6 r K 9 6 5 C c I O y c o O 2 Y l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w J T I w K D M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z K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z K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E z V D A x O j E z O j M 2 L j c x N D U x M T V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R d W V y e U l E I i B W Y W x 1 Z T 0 i c z A w N j U 5 M z d k L W E w Y W Q t N D V j O C 1 i Y m V l L T A 2 M W J m M T c 1 N 2 I 3 Y y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S A o M i k v 6 7 O A 6 r K 9 6 5 C c I O y c o O 2 Y l S 5 7 Q 2 9 s d W 1 u M S w w f S Z x d W 9 0 O y w m c X V v d D t T Z W N 0 a W 9 u M S 9 U Y W J s Z S A x I C g y K S / r s 4 D q s r 3 r k J w g 7 J y g 7 Z i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E g K D I p L + u z g O q y v e u Q n C D s n K D t m J U u e 0 N v b H V t b j E s M H 0 m c X V v d D s s J n F 1 b 3 Q 7 U 2 V j d G l v b j E v V G F i b G U g M S A o M i k v 6 7 O A 6 r K 9 6 5 C c I O y c o O 2 Y l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x J T I w K D I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y K S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y K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1 0 i I C 8 + P E V u d H J 5 I F R 5 c G U 9 I k Z p b G x D b 2 x 1 b W 5 U e X B l c y I g V m F s d W U 9 I n N C Z 1 k 9 I i A v P j x F b n R y e S B U e X B l P S J G a W x s T G F z d F V w Z G F 0 Z W Q i I F Z h b H V l P S J k M j A y M y 0 x M S 0 x M 1 Q w M T o x M z o z O C 4 w M j Y 5 O D c 2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C I g L z 4 8 R W 5 0 c n k g V H l w Z T 0 i Q W R k Z W R U b 0 R h d G F N b 2 R l b C I g V m F s d W U 9 I m w w I i A v P j x F b n R y e S B U e X B l P S J R d W V y e U l E I i B W Y W x 1 Z T 0 i c 2 U 4 Z j l h N j g z L W U 5 M D g t N D I 1 Z C 1 h N z N j L T g x M j I 0 N T U w O W Y 2 Y y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A o N C k v 6 7 O A 6 r K 9 6 5 C c I O y c o O 2 Y l S 5 7 Q 2 9 s d W 1 u M S w w f S Z x d W 9 0 O y w m c X V v d D t T Z W N 0 a W 9 u M S 9 U Y W J s Z S A w I C g 0 K S / r s 4 D q s r 3 r k J w g 7 J y g 7 Z i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A g K D Q p L + u z g O q y v e u Q n C D s n K D t m J U u e 0 N v b H V t b j E s M H 0 m c X V v d D s s J n F 1 b 3 Q 7 U 2 V j d G l v b j E v V G F i b G U g M C A o N C k v 6 7 O A 6 r K 9 6 5 C c I O y c o O 2 Y l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w J T I w K D Q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0 K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0 K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1 0 i I C 8 + P E V u d H J 5 I F R 5 c G U 9 I k Z p b G x D b 2 x 1 b W 5 U e X B l c y I g V m F s d W U 9 I n N C Z 1 k 9 I i A v P j x F b n R y e S B U e X B l P S J G a W x s T G F z d F V w Z G F 0 Z W Q i I F Z h b H V l P S J k M j A y M y 0 x M S 0 x M 1 Q w M T o x M z o z N y 4 5 O D I 5 N z Y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C I g L z 4 8 R W 5 0 c n k g V H l w Z T 0 i Q W R k Z W R U b 0 R h d G F N b 2 R l b C I g V m F s d W U 9 I m w w I i A v P j x F b n R y e S B U e X B l P S J R d W V y e U l E I i B W Y W x 1 Z T 0 i c 2 Q 0 M D Z m Y j U y L W M x O W I t N D J i Z S 1 h O W F l L W Z h Y 2 N h M 2 E 4 O D h j N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S A o M y k v 6 7 O A 6 r K 9 6 5 C c I O y c o O 2 Y l S 5 7 Q 2 9 s d W 1 u M S w w f S Z x d W 9 0 O y w m c X V v d D t T Z W N 0 a W 9 u M S 9 U Y W J s Z S A x I C g z K S / r s 4 D q s r 3 r k J w g 7 J y g 7 Z i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E g K D M p L + u z g O q y v e u Q n C D s n K D t m J U u e 0 N v b H V t b j E s M H 0 m c X V v d D s s J n F 1 b 3 Q 7 U 2 V j d G l v b j E v V G F i b G U g M S A o M y k v 6 7 O A 6 r K 9 6 5 C c I O y c o O 2 Y l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x J T I w K D M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z K S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z K S 8 l R U I l Q j M l O D A l R U E l Q j I l Q k Q l R U I l O T A l O U M l M j A l R U M l O U M l Q T A l R U Q l O T g l O T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a 9 o V o v J m Z E C I D L y / r I F r I g A A A A A C A A A A A A A D Z g A A w A A A A B A A A A D 7 R G M b C d D Q i P 9 V O p i A Q p u h A A A A A A S A A A C g A A A A E A A A A E r k 3 w 3 2 D 9 t C 1 e Q v d T Y 7 U V 5 Q A A A A y A s h P Y S 7 O e 6 E c B f 3 c L 9 v l G 2 N i w o Q u t s k l b s l 8 6 U 5 P f j d 4 b z l q P C o v 7 / A 4 a 8 5 H + 1 l l 0 T n F C g B n u + e b V 3 x b w 7 k E e z 3 D a 0 f N K d b q 9 6 / l k 1 A Y D 0 U A A A A e N M K 8 A 0 F m F o 1 s K F S g j 6 7 V D i L Q h o = < / D a t a M a s h u p > 
</file>

<file path=customXml/itemProps1.xml><?xml version="1.0" encoding="utf-8"?>
<ds:datastoreItem xmlns:ds="http://schemas.openxmlformats.org/officeDocument/2006/customXml" ds:itemID="{B80C5AAF-38D7-4F3B-B615-26C42851F26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시나리오</vt:lpstr>
      <vt:lpstr>생활패턴</vt:lpstr>
      <vt:lpstr>플러그파워</vt:lpstr>
      <vt:lpstr>리사이클</vt:lpstr>
      <vt:lpstr>금융사이클</vt:lpstr>
      <vt:lpstr>단타일지</vt:lpstr>
      <vt:lpstr>2022단타일지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송병근/HR서비스팀-협력사/KBN</cp:lastModifiedBy>
  <dcterms:created xsi:type="dcterms:W3CDTF">2022-01-13T04:25:16Z</dcterms:created>
  <dcterms:modified xsi:type="dcterms:W3CDTF">2024-02-29T01:38:48Z</dcterms:modified>
</cp:coreProperties>
</file>