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4417B582-4472-41EA-971E-A34AE9AE645A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PLUG" sheetId="23" r:id="rId5"/>
    <sheet name="리사이클" sheetId="16" r:id="rId6"/>
    <sheet name="LICY" sheetId="27" r:id="rId7"/>
    <sheet name="일정확인" sheetId="10" r:id="rId8"/>
    <sheet name="2022단타일지" sheetId="13" r:id="rId9"/>
  </sheets>
  <definedNames>
    <definedName name="ExternalData_2" localSheetId="4" hidden="1">PLUG!$A$33:$C$41</definedName>
    <definedName name="ExternalData_3" localSheetId="4" hidden="1">PLUG!$A$22:$C$31</definedName>
    <definedName name="ExternalData_4" localSheetId="4" hidden="1">PLUG!$A$43:$C$50</definedName>
    <definedName name="ExternalData_5" localSheetId="4" hidden="1">PLUG!$A$1:$B$9</definedName>
    <definedName name="ExternalData_6" localSheetId="4" hidden="1">PLUG!$A$11:$B$19</definedName>
    <definedName name="ExternalData_7" localSheetId="6" hidden="1">LICY!$A$1:$B$9</definedName>
    <definedName name="ExternalData_8" localSheetId="6" hidden="1">LICY!$A$11:$B$19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5" l="1"/>
  <c r="C61" i="11" l="1"/>
  <c r="E47" i="11"/>
  <c r="G54" i="11"/>
  <c r="G53" i="11"/>
  <c r="G52" i="11"/>
  <c r="G51" i="11"/>
  <c r="F68" i="11"/>
  <c r="G61" i="11"/>
  <c r="F54" i="11"/>
  <c r="D61" i="11" s="1"/>
  <c r="E68" i="11" l="1"/>
  <c r="G68" i="11" s="1"/>
  <c r="H68" i="11" s="1"/>
  <c r="R21" i="5"/>
  <c r="R17" i="5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6" i="18"/>
  <c r="R25" i="18"/>
  <c r="H67" i="11" l="1"/>
  <c r="H66" i="11"/>
  <c r="F67" i="11"/>
  <c r="E67" i="11"/>
  <c r="G67" i="11" s="1"/>
  <c r="G60" i="11"/>
  <c r="D60" i="11"/>
  <c r="C60" i="11"/>
  <c r="F53" i="11"/>
  <c r="E46" i="11"/>
  <c r="N19" i="18" l="1"/>
  <c r="N20" i="18" s="1"/>
  <c r="P20" i="18" l="1"/>
  <c r="Q20" i="18" s="1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Q21" i="18" s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N172" i="18" s="1"/>
  <c r="N173" i="18" s="1"/>
  <c r="N174" i="18" s="1"/>
  <c r="N175" i="18" s="1"/>
  <c r="N176" i="18" s="1"/>
  <c r="N177" i="18" s="1"/>
  <c r="N178" i="18" s="1"/>
  <c r="N179" i="18" s="1"/>
  <c r="N180" i="18" s="1"/>
  <c r="N181" i="18" s="1"/>
  <c r="N182" i="18" s="1"/>
  <c r="N183" i="18" s="1"/>
  <c r="N184" i="18" s="1"/>
  <c r="N185" i="18" s="1"/>
  <c r="N186" i="18" s="1"/>
  <c r="N187" i="18" s="1"/>
  <c r="N188" i="18" s="1"/>
  <c r="N189" i="18" s="1"/>
  <c r="N190" i="18" s="1"/>
  <c r="N191" i="18" s="1"/>
  <c r="N192" i="18" s="1"/>
  <c r="N193" i="18" s="1"/>
  <c r="N194" i="18" s="1"/>
  <c r="N195" i="18" s="1"/>
  <c r="N196" i="18" s="1"/>
  <c r="N197" i="18" s="1"/>
  <c r="N198" i="18" s="1"/>
  <c r="N199" i="18" s="1"/>
  <c r="N200" i="18" s="1"/>
  <c r="N201" i="18" s="1"/>
  <c r="N202" i="18" s="1"/>
  <c r="N203" i="18" s="1"/>
  <c r="N204" i="18" s="1"/>
  <c r="N205" i="18" s="1"/>
  <c r="N206" i="18" s="1"/>
  <c r="N207" i="18" s="1"/>
  <c r="N208" i="18" s="1"/>
  <c r="N209" i="18" s="1"/>
  <c r="N210" i="18" s="1"/>
  <c r="N211" i="18" s="1"/>
  <c r="N212" i="18" s="1"/>
  <c r="N213" i="18" s="1"/>
  <c r="N214" i="18" s="1"/>
  <c r="N215" i="18" s="1"/>
  <c r="N216" i="18" s="1"/>
  <c r="N217" i="18" s="1"/>
  <c r="N218" i="18" s="1"/>
  <c r="N219" i="18" s="1"/>
  <c r="N220" i="18" s="1"/>
  <c r="N221" i="18" s="1"/>
  <c r="N222" i="18" s="1"/>
  <c r="N223" i="18" s="1"/>
  <c r="N224" i="18" s="1"/>
  <c r="N225" i="18" s="1"/>
  <c r="N226" i="18" s="1"/>
  <c r="N227" i="18" s="1"/>
  <c r="N228" i="18" s="1"/>
  <c r="N229" i="18" s="1"/>
  <c r="N230" i="18" s="1"/>
  <c r="N231" i="18" s="1"/>
  <c r="N232" i="18" s="1"/>
  <c r="N233" i="18" s="1"/>
  <c r="N234" i="18" s="1"/>
  <c r="N235" i="18" s="1"/>
  <c r="N236" i="18" s="1"/>
  <c r="N237" i="18" s="1"/>
  <c r="N238" i="18" s="1"/>
  <c r="N239" i="18" s="1"/>
  <c r="N240" i="18" s="1"/>
  <c r="N241" i="18" s="1"/>
  <c r="N242" i="18" s="1"/>
  <c r="N243" i="18" s="1"/>
  <c r="N244" i="18" s="1"/>
  <c r="N245" i="18" s="1"/>
  <c r="N246" i="18" s="1"/>
  <c r="N247" i="18" s="1"/>
  <c r="N248" i="18" s="1"/>
  <c r="N249" i="18" s="1"/>
  <c r="N250" i="18" s="1"/>
  <c r="N251" i="18" s="1"/>
  <c r="N252" i="18" s="1"/>
  <c r="N253" i="18" s="1"/>
  <c r="N254" i="18" s="1"/>
  <c r="N255" i="18" s="1"/>
  <c r="K4" i="18"/>
  <c r="K5" i="18" s="1"/>
  <c r="F123" i="5"/>
  <c r="G123" i="5"/>
  <c r="P22" i="18" l="1"/>
  <c r="K6" i="18"/>
  <c r="F66" i="11"/>
  <c r="G66" i="11" s="1"/>
  <c r="E66" i="11"/>
  <c r="C59" i="11"/>
  <c r="E45" i="11"/>
  <c r="G59" i="11"/>
  <c r="D59" i="11"/>
  <c r="F52" i="11"/>
  <c r="P23" i="18" l="1"/>
  <c r="K7" i="18"/>
  <c r="F13" i="16"/>
  <c r="G9" i="16"/>
  <c r="D9" i="16"/>
  <c r="E3" i="16"/>
  <c r="P24" i="18" l="1"/>
  <c r="K8" i="18"/>
  <c r="C9" i="16"/>
  <c r="E13" i="16" s="1"/>
  <c r="G13" i="16" s="1"/>
  <c r="P25" i="18" l="1"/>
  <c r="K9" i="18"/>
  <c r="G65" i="11"/>
  <c r="F65" i="11"/>
  <c r="E65" i="11"/>
  <c r="G57" i="11"/>
  <c r="G58" i="11"/>
  <c r="P26" i="18" l="1"/>
  <c r="K10" i="18"/>
  <c r="D58" i="11"/>
  <c r="C58" i="11"/>
  <c r="F51" i="11"/>
  <c r="E44" i="11"/>
  <c r="P27" i="18" l="1"/>
  <c r="K11" i="18"/>
  <c r="C20" i="9"/>
  <c r="P28" i="18" l="1"/>
  <c r="K12" i="18"/>
  <c r="D35" i="11"/>
  <c r="G34" i="11" s="1"/>
  <c r="I34" i="11" s="1"/>
  <c r="K34" i="11"/>
  <c r="P29" i="18" l="1"/>
  <c r="K13" i="18"/>
  <c r="C22" i="9"/>
  <c r="C23" i="9" s="1"/>
  <c r="C19" i="9"/>
  <c r="K32" i="11"/>
  <c r="K30" i="11"/>
  <c r="F50" i="11"/>
  <c r="D57" i="11" s="1"/>
  <c r="E43" i="11"/>
  <c r="D33" i="11"/>
  <c r="G32" i="11" s="1"/>
  <c r="I32" i="11" s="1"/>
  <c r="D31" i="11"/>
  <c r="G30" i="11" s="1"/>
  <c r="I30" i="11" s="1"/>
  <c r="P30" i="18" l="1"/>
  <c r="K14" i="18"/>
  <c r="C57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P31" i="18" l="1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P35" i="18" l="1"/>
  <c r="K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P36" i="18" l="1"/>
  <c r="K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C14" i="9"/>
  <c r="C16" i="9" s="1"/>
  <c r="P37" i="18" l="1"/>
  <c r="K21" i="18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T13" i="5" s="1"/>
  <c r="P46" i="18"/>
  <c r="K30" i="18"/>
  <c r="Q30" i="18" s="1"/>
  <c r="S30" i="18" s="1"/>
  <c r="C14" i="5" l="1"/>
  <c r="T14" i="5" s="1"/>
  <c r="P47" i="18"/>
  <c r="K31" i="18"/>
  <c r="Q31" i="18" s="1"/>
  <c r="S31" i="18" s="1"/>
  <c r="C15" i="5" l="1"/>
  <c r="T15" i="5" s="1"/>
  <c r="C16" i="5" s="1"/>
  <c r="P48" i="18"/>
  <c r="K32" i="18"/>
  <c r="Q32" i="18" s="1"/>
  <c r="S32" i="18" s="1"/>
  <c r="T16" i="5" l="1"/>
  <c r="P49" i="18"/>
  <c r="K33" i="18"/>
  <c r="Q33" i="18" s="1"/>
  <c r="S33" i="18" s="1"/>
  <c r="C17" i="5" l="1"/>
  <c r="T17" i="5" s="1"/>
  <c r="P50" i="18"/>
  <c r="K34" i="18"/>
  <c r="Q34" i="18" s="1"/>
  <c r="S34" i="18" s="1"/>
  <c r="C18" i="5" l="1"/>
  <c r="T18" i="5" s="1"/>
  <c r="P51" i="18"/>
  <c r="K35" i="18"/>
  <c r="Q35" i="18" s="1"/>
  <c r="S35" i="18" s="1"/>
  <c r="C19" i="5" l="1"/>
  <c r="T19" i="5" s="1"/>
  <c r="P52" i="18"/>
  <c r="K36" i="18"/>
  <c r="Q36" i="18" s="1"/>
  <c r="S36" i="18" s="1"/>
  <c r="C20" i="5" l="1"/>
  <c r="T20" i="5" s="1"/>
  <c r="P53" i="18"/>
  <c r="K37" i="18"/>
  <c r="Q37" i="18" s="1"/>
  <c r="S37" i="18" s="1"/>
  <c r="C21" i="5" l="1"/>
  <c r="T21" i="5" s="1"/>
  <c r="P54" i="18"/>
  <c r="K38" i="18"/>
  <c r="Q38" i="18" s="1"/>
  <c r="S38" i="18" s="1"/>
  <c r="C22" i="5" l="1"/>
  <c r="T22" i="5" s="1"/>
  <c r="P55" i="18"/>
  <c r="K39" i="18"/>
  <c r="Q39" i="18" s="1"/>
  <c r="S39" i="18" s="1"/>
  <c r="C23" i="5" l="1"/>
  <c r="T23" i="5" s="1"/>
  <c r="P56" i="18"/>
  <c r="K40" i="18"/>
  <c r="Q40" i="18" s="1"/>
  <c r="S40" i="18" s="1"/>
  <c r="C24" i="5" l="1"/>
  <c r="T24" i="5" s="1"/>
  <c r="P57" i="18"/>
  <c r="K41" i="18"/>
  <c r="Q41" i="18" s="1"/>
  <c r="S41" i="18" s="1"/>
  <c r="C25" i="5" l="1"/>
  <c r="T25" i="5" s="1"/>
  <c r="P58" i="18"/>
  <c r="K42" i="18"/>
  <c r="Q42" i="18" s="1"/>
  <c r="S42" i="18" s="1"/>
  <c r="C26" i="5" l="1"/>
  <c r="T26" i="5" s="1"/>
  <c r="P59" i="18"/>
  <c r="K43" i="18"/>
  <c r="Q43" i="18" s="1"/>
  <c r="S43" i="18" s="1"/>
  <c r="C27" i="5" l="1"/>
  <c r="T27" i="5" s="1"/>
  <c r="P60" i="18"/>
  <c r="K44" i="18"/>
  <c r="Q44" i="18" s="1"/>
  <c r="S44" i="18" s="1"/>
  <c r="C28" i="5" l="1"/>
  <c r="T28" i="5" s="1"/>
  <c r="P61" i="18"/>
  <c r="K45" i="18"/>
  <c r="Q45" i="18" s="1"/>
  <c r="S45" i="18" s="1"/>
  <c r="C29" i="5" l="1"/>
  <c r="T29" i="5" s="1"/>
  <c r="P62" i="18"/>
  <c r="K46" i="18"/>
  <c r="Q46" i="18" s="1"/>
  <c r="S46" i="18" s="1"/>
  <c r="C30" i="5" l="1"/>
  <c r="T30" i="5" s="1"/>
  <c r="P63" i="18"/>
  <c r="K47" i="18"/>
  <c r="Q47" i="18" s="1"/>
  <c r="S47" i="18" s="1"/>
  <c r="C31" i="5" l="1"/>
  <c r="T31" i="5" s="1"/>
  <c r="P64" i="18"/>
  <c r="K48" i="18"/>
  <c r="Q48" i="18" s="1"/>
  <c r="S48" i="18" s="1"/>
  <c r="C32" i="5" l="1"/>
  <c r="T32" i="5" s="1"/>
  <c r="P65" i="18"/>
  <c r="K49" i="18"/>
  <c r="Q49" i="18" s="1"/>
  <c r="S49" i="18" s="1"/>
  <c r="C33" i="5" l="1"/>
  <c r="T33" i="5" s="1"/>
  <c r="P66" i="18"/>
  <c r="K50" i="18"/>
  <c r="Q50" i="18" s="1"/>
  <c r="S50" i="18" s="1"/>
  <c r="C34" i="5" l="1"/>
  <c r="T34" i="5" s="1"/>
  <c r="P67" i="18"/>
  <c r="K51" i="18"/>
  <c r="Q51" i="18" s="1"/>
  <c r="S51" i="18" s="1"/>
  <c r="C35" i="5" l="1"/>
  <c r="T35" i="5" s="1"/>
  <c r="P68" i="18"/>
  <c r="K52" i="18"/>
  <c r="Q52" i="18" s="1"/>
  <c r="S52" i="18" s="1"/>
  <c r="C36" i="5" l="1"/>
  <c r="T36" i="5" s="1"/>
  <c r="P69" i="18"/>
  <c r="K53" i="18"/>
  <c r="Q53" i="18" s="1"/>
  <c r="S53" i="18" s="1"/>
  <c r="C37" i="5" l="1"/>
  <c r="T37" i="5" s="1"/>
  <c r="P70" i="18"/>
  <c r="K54" i="18"/>
  <c r="Q54" i="18" s="1"/>
  <c r="S54" i="18" s="1"/>
  <c r="C38" i="5" l="1"/>
  <c r="T38" i="5" s="1"/>
  <c r="P71" i="18"/>
  <c r="K55" i="18"/>
  <c r="Q55" i="18" s="1"/>
  <c r="S55" i="18" s="1"/>
  <c r="C39" i="5" l="1"/>
  <c r="T39" i="5" s="1"/>
  <c r="P72" i="18"/>
  <c r="K56" i="18"/>
  <c r="Q56" i="18" s="1"/>
  <c r="S56" i="18" s="1"/>
  <c r="C40" i="5" l="1"/>
  <c r="T40" i="5" s="1"/>
  <c r="P73" i="18"/>
  <c r="K57" i="18"/>
  <c r="Q57" i="18" s="1"/>
  <c r="S57" i="18" s="1"/>
  <c r="C41" i="5" l="1"/>
  <c r="T41" i="5" s="1"/>
  <c r="P74" i="18"/>
  <c r="K58" i="18"/>
  <c r="Q58" i="18" s="1"/>
  <c r="S58" i="18" s="1"/>
  <c r="C42" i="5" l="1"/>
  <c r="T42" i="5" s="1"/>
  <c r="P75" i="18"/>
  <c r="K59" i="18"/>
  <c r="Q59" i="18" s="1"/>
  <c r="S59" i="18" s="1"/>
  <c r="C43" i="5" l="1"/>
  <c r="T43" i="5" s="1"/>
  <c r="P76" i="18"/>
  <c r="K60" i="18"/>
  <c r="Q60" i="18" s="1"/>
  <c r="S60" i="18" s="1"/>
  <c r="C44" i="5" l="1"/>
  <c r="T44" i="5" s="1"/>
  <c r="P77" i="18"/>
  <c r="K61" i="18"/>
  <c r="Q61" i="18" s="1"/>
  <c r="S61" i="18" s="1"/>
  <c r="C45" i="5" l="1"/>
  <c r="T45" i="5" s="1"/>
  <c r="P78" i="18"/>
  <c r="K62" i="18"/>
  <c r="Q62" i="18" s="1"/>
  <c r="S62" i="18" s="1"/>
  <c r="C46" i="5" l="1"/>
  <c r="T46" i="5" s="1"/>
  <c r="P79" i="18"/>
  <c r="K63" i="18"/>
  <c r="Q63" i="18" s="1"/>
  <c r="S63" i="18" s="1"/>
  <c r="C47" i="5" l="1"/>
  <c r="T47" i="5" s="1"/>
  <c r="P80" i="18"/>
  <c r="K64" i="18"/>
  <c r="Q64" i="18" s="1"/>
  <c r="S64" i="18" s="1"/>
  <c r="C48" i="5" l="1"/>
  <c r="T48" i="5" s="1"/>
  <c r="P81" i="18"/>
  <c r="K65" i="18"/>
  <c r="Q65" i="18" s="1"/>
  <c r="S65" i="18" s="1"/>
  <c r="C49" i="5" l="1"/>
  <c r="T49" i="5" s="1"/>
  <c r="P82" i="18"/>
  <c r="K66" i="18"/>
  <c r="Q66" i="18" s="1"/>
  <c r="S66" i="18" s="1"/>
  <c r="C50" i="5" l="1"/>
  <c r="T50" i="5" s="1"/>
  <c r="P83" i="18"/>
  <c r="K67" i="18"/>
  <c r="Q67" i="18" s="1"/>
  <c r="S67" i="18" s="1"/>
  <c r="C51" i="5" l="1"/>
  <c r="T51" i="5" s="1"/>
  <c r="P84" i="18"/>
  <c r="K68" i="18"/>
  <c r="Q68" i="18" s="1"/>
  <c r="S68" i="18" s="1"/>
  <c r="C52" i="5" l="1"/>
  <c r="T52" i="5" s="1"/>
  <c r="P85" i="18"/>
  <c r="K69" i="18"/>
  <c r="Q69" i="18" s="1"/>
  <c r="S69" i="18" s="1"/>
  <c r="C53" i="5" l="1"/>
  <c r="T53" i="5" s="1"/>
  <c r="P86" i="18"/>
  <c r="K70" i="18"/>
  <c r="Q70" i="18" s="1"/>
  <c r="S70" i="18" s="1"/>
  <c r="C54" i="5" l="1"/>
  <c r="T54" i="5" s="1"/>
  <c r="P87" i="18"/>
  <c r="K71" i="18"/>
  <c r="Q71" i="18" s="1"/>
  <c r="S71" i="18" s="1"/>
  <c r="C55" i="5" l="1"/>
  <c r="T55" i="5" s="1"/>
  <c r="P88" i="18"/>
  <c r="K72" i="18"/>
  <c r="Q72" i="18" s="1"/>
  <c r="S72" i="18" s="1"/>
  <c r="C56" i="5" l="1"/>
  <c r="T56" i="5" s="1"/>
  <c r="P89" i="18"/>
  <c r="K73" i="18"/>
  <c r="Q73" i="18" s="1"/>
  <c r="S73" i="18" s="1"/>
  <c r="C57" i="5" l="1"/>
  <c r="T57" i="5" s="1"/>
  <c r="P90" i="18"/>
  <c r="K74" i="18"/>
  <c r="Q74" i="18" s="1"/>
  <c r="S74" i="18" s="1"/>
  <c r="C58" i="5" l="1"/>
  <c r="T58" i="5" s="1"/>
  <c r="P91" i="18"/>
  <c r="K75" i="18"/>
  <c r="Q75" i="18" s="1"/>
  <c r="S75" i="18" s="1"/>
  <c r="C59" i="5" l="1"/>
  <c r="T59" i="5" s="1"/>
  <c r="P92" i="18"/>
  <c r="K76" i="18"/>
  <c r="Q76" i="18" s="1"/>
  <c r="S76" i="18" s="1"/>
  <c r="C60" i="5" l="1"/>
  <c r="T60" i="5" s="1"/>
  <c r="P93" i="18"/>
  <c r="K77" i="18"/>
  <c r="Q77" i="18" s="1"/>
  <c r="S77" i="18" s="1"/>
  <c r="C61" i="5" l="1"/>
  <c r="T61" i="5" s="1"/>
  <c r="P94" i="18"/>
  <c r="K78" i="18"/>
  <c r="Q78" i="18" s="1"/>
  <c r="S78" i="18" s="1"/>
  <c r="C62" i="5" l="1"/>
  <c r="T62" i="5" s="1"/>
  <c r="P95" i="18"/>
  <c r="K79" i="18"/>
  <c r="Q79" i="18" s="1"/>
  <c r="S79" i="18" s="1"/>
  <c r="C63" i="5" l="1"/>
  <c r="T63" i="5" s="1"/>
  <c r="P96" i="18"/>
  <c r="K80" i="18"/>
  <c r="Q80" i="18" s="1"/>
  <c r="S80" i="18" s="1"/>
  <c r="C64" i="5" l="1"/>
  <c r="T64" i="5" s="1"/>
  <c r="P97" i="18"/>
  <c r="K81" i="18"/>
  <c r="Q81" i="18" s="1"/>
  <c r="S81" i="18" s="1"/>
  <c r="C65" i="5" l="1"/>
  <c r="T65" i="5" s="1"/>
  <c r="P98" i="18"/>
  <c r="K82" i="18"/>
  <c r="Q82" i="18" s="1"/>
  <c r="S82" i="18" s="1"/>
  <c r="C66" i="5" l="1"/>
  <c r="T66" i="5" s="1"/>
  <c r="P99" i="18"/>
  <c r="K83" i="18"/>
  <c r="Q83" i="18" s="1"/>
  <c r="S83" i="18" s="1"/>
  <c r="C67" i="5" l="1"/>
  <c r="T67" i="5" s="1"/>
  <c r="P100" i="18"/>
  <c r="K84" i="18"/>
  <c r="Q84" i="18" s="1"/>
  <c r="S84" i="18" s="1"/>
  <c r="C68" i="5" l="1"/>
  <c r="T68" i="5" s="1"/>
  <c r="P101" i="18"/>
  <c r="K85" i="18"/>
  <c r="Q85" i="18" s="1"/>
  <c r="S85" i="18" s="1"/>
  <c r="C69" i="5" l="1"/>
  <c r="T69" i="5" s="1"/>
  <c r="P102" i="18"/>
  <c r="K86" i="18"/>
  <c r="Q86" i="18" s="1"/>
  <c r="S86" i="18" s="1"/>
  <c r="C70" i="5" l="1"/>
  <c r="T70" i="5" s="1"/>
  <c r="P103" i="18"/>
  <c r="K87" i="18"/>
  <c r="Q87" i="18" s="1"/>
  <c r="S87" i="18" s="1"/>
  <c r="C71" i="5" l="1"/>
  <c r="T71" i="5" s="1"/>
  <c r="P104" i="18"/>
  <c r="K88" i="18"/>
  <c r="Q88" i="18" s="1"/>
  <c r="S88" i="18" s="1"/>
  <c r="C72" i="5" l="1"/>
  <c r="T72" i="5" s="1"/>
  <c r="P105" i="18"/>
  <c r="K89" i="18"/>
  <c r="Q89" i="18" s="1"/>
  <c r="S89" i="18" s="1"/>
  <c r="C73" i="5" l="1"/>
  <c r="T73" i="5" s="1"/>
  <c r="P106" i="18"/>
  <c r="K90" i="18"/>
  <c r="Q90" i="18" s="1"/>
  <c r="S90" i="18" s="1"/>
  <c r="C74" i="5" l="1"/>
  <c r="T74" i="5" s="1"/>
  <c r="P107" i="18"/>
  <c r="K91" i="18"/>
  <c r="Q91" i="18" s="1"/>
  <c r="S91" i="18" s="1"/>
  <c r="C75" i="5" l="1"/>
  <c r="T75" i="5" s="1"/>
  <c r="P108" i="18"/>
  <c r="K92" i="18"/>
  <c r="Q92" i="18" s="1"/>
  <c r="S92" i="18" s="1"/>
  <c r="C76" i="5" l="1"/>
  <c r="T76" i="5" s="1"/>
  <c r="P109" i="18"/>
  <c r="K93" i="18"/>
  <c r="Q93" i="18" s="1"/>
  <c r="S93" i="18" s="1"/>
  <c r="C77" i="5" l="1"/>
  <c r="T77" i="5" s="1"/>
  <c r="P110" i="18"/>
  <c r="K94" i="18"/>
  <c r="Q94" i="18" s="1"/>
  <c r="S94" i="18" s="1"/>
  <c r="C78" i="5" l="1"/>
  <c r="T78" i="5" s="1"/>
  <c r="P111" i="18"/>
  <c r="K95" i="18"/>
  <c r="Q95" i="18" s="1"/>
  <c r="S95" i="18" s="1"/>
  <c r="C79" i="5" l="1"/>
  <c r="T79" i="5" s="1"/>
  <c r="P112" i="18"/>
  <c r="K96" i="18"/>
  <c r="Q96" i="18" s="1"/>
  <c r="S96" i="18" s="1"/>
  <c r="C80" i="5" l="1"/>
  <c r="T80" i="5" s="1"/>
  <c r="P113" i="18"/>
  <c r="K97" i="18"/>
  <c r="Q97" i="18" s="1"/>
  <c r="S97" i="18" s="1"/>
  <c r="C81" i="5" l="1"/>
  <c r="T81" i="5" s="1"/>
  <c r="P114" i="18"/>
  <c r="K98" i="18"/>
  <c r="Q98" i="18" s="1"/>
  <c r="S98" i="18" s="1"/>
  <c r="C82" i="5" l="1"/>
  <c r="T82" i="5" s="1"/>
  <c r="P115" i="18"/>
  <c r="K99" i="18"/>
  <c r="Q99" i="18" s="1"/>
  <c r="S99" i="18" s="1"/>
  <c r="C83" i="5" l="1"/>
  <c r="T83" i="5" s="1"/>
  <c r="P116" i="18"/>
  <c r="K100" i="18"/>
  <c r="Q100" i="18" s="1"/>
  <c r="S100" i="18" s="1"/>
  <c r="C84" i="5" l="1"/>
  <c r="T84" i="5" s="1"/>
  <c r="P117" i="18"/>
  <c r="K101" i="18"/>
  <c r="Q101" i="18" s="1"/>
  <c r="S101" i="18" s="1"/>
  <c r="C85" i="5" l="1"/>
  <c r="T85" i="5" s="1"/>
  <c r="P118" i="18"/>
  <c r="K102" i="18"/>
  <c r="Q102" i="18" s="1"/>
  <c r="S102" i="18" s="1"/>
  <c r="C86" i="5" l="1"/>
  <c r="T86" i="5" s="1"/>
  <c r="P119" i="18"/>
  <c r="K103" i="18"/>
  <c r="Q103" i="18" s="1"/>
  <c r="S103" i="18" s="1"/>
  <c r="C87" i="5" l="1"/>
  <c r="T87" i="5" s="1"/>
  <c r="P120" i="18"/>
  <c r="K104" i="18"/>
  <c r="Q104" i="18" s="1"/>
  <c r="S104" i="18" s="1"/>
  <c r="C88" i="5" l="1"/>
  <c r="T88" i="5" s="1"/>
  <c r="P121" i="18"/>
  <c r="K105" i="18"/>
  <c r="Q105" i="18" s="1"/>
  <c r="S105" i="18" s="1"/>
  <c r="C89" i="5" l="1"/>
  <c r="T89" i="5" s="1"/>
  <c r="P122" i="18"/>
  <c r="K106" i="18"/>
  <c r="Q106" i="18" s="1"/>
  <c r="S106" i="18" s="1"/>
  <c r="C90" i="5" l="1"/>
  <c r="T90" i="5" s="1"/>
  <c r="P123" i="18"/>
  <c r="K107" i="18"/>
  <c r="Q107" i="18" s="1"/>
  <c r="S107" i="18" s="1"/>
  <c r="C91" i="5" l="1"/>
  <c r="T91" i="5" s="1"/>
  <c r="P124" i="18"/>
  <c r="K108" i="18"/>
  <c r="Q108" i="18" s="1"/>
  <c r="S108" i="18" s="1"/>
  <c r="C92" i="5" l="1"/>
  <c r="T92" i="5" s="1"/>
  <c r="P125" i="18"/>
  <c r="K109" i="18"/>
  <c r="Q109" i="18" s="1"/>
  <c r="S109" i="18" s="1"/>
  <c r="C93" i="5" l="1"/>
  <c r="T93" i="5" s="1"/>
  <c r="P126" i="18"/>
  <c r="K110" i="18"/>
  <c r="Q110" i="18" s="1"/>
  <c r="S110" i="18" s="1"/>
  <c r="C94" i="5" l="1"/>
  <c r="T94" i="5" s="1"/>
  <c r="P127" i="18"/>
  <c r="K111" i="18"/>
  <c r="Q111" i="18" s="1"/>
  <c r="S111" i="18" s="1"/>
  <c r="C95" i="5" l="1"/>
  <c r="T95" i="5" s="1"/>
  <c r="P128" i="18"/>
  <c r="K112" i="18"/>
  <c r="Q112" i="18" s="1"/>
  <c r="S112" i="18" s="1"/>
  <c r="C96" i="5" l="1"/>
  <c r="T96" i="5" s="1"/>
  <c r="P129" i="18"/>
  <c r="K113" i="18"/>
  <c r="Q113" i="18" s="1"/>
  <c r="S113" i="18" s="1"/>
  <c r="C97" i="5" l="1"/>
  <c r="T97" i="5" s="1"/>
  <c r="P130" i="18"/>
  <c r="K114" i="18"/>
  <c r="Q114" i="18" s="1"/>
  <c r="S114" i="18" s="1"/>
  <c r="C98" i="5" l="1"/>
  <c r="T98" i="5" s="1"/>
  <c r="P131" i="18"/>
  <c r="K115" i="18"/>
  <c r="Q115" i="18" s="1"/>
  <c r="S115" i="18" s="1"/>
  <c r="C99" i="5" l="1"/>
  <c r="T99" i="5" s="1"/>
  <c r="P132" i="18"/>
  <c r="K116" i="18"/>
  <c r="Q116" i="18" s="1"/>
  <c r="S116" i="18" s="1"/>
  <c r="C100" i="5" l="1"/>
  <c r="T100" i="5" s="1"/>
  <c r="P133" i="18"/>
  <c r="K117" i="18"/>
  <c r="Q117" i="18" s="1"/>
  <c r="S117" i="18" s="1"/>
  <c r="C101" i="5" l="1"/>
  <c r="T101" i="5" s="1"/>
  <c r="P134" i="18"/>
  <c r="K118" i="18"/>
  <c r="Q118" i="18" s="1"/>
  <c r="S118" i="18" s="1"/>
  <c r="C102" i="5" l="1"/>
  <c r="T102" i="5" s="1"/>
  <c r="P135" i="18"/>
  <c r="K119" i="18"/>
  <c r="Q119" i="18" s="1"/>
  <c r="S119" i="18" s="1"/>
  <c r="C103" i="5" l="1"/>
  <c r="T103" i="5" s="1"/>
  <c r="P136" i="18"/>
  <c r="K120" i="18"/>
  <c r="Q120" i="18" s="1"/>
  <c r="S120" i="18" s="1"/>
  <c r="C104" i="5" l="1"/>
  <c r="T104" i="5" s="1"/>
  <c r="P137" i="18"/>
  <c r="K121" i="18"/>
  <c r="Q121" i="18" s="1"/>
  <c r="S121" i="18" s="1"/>
  <c r="C105" i="5" l="1"/>
  <c r="T105" i="5" s="1"/>
  <c r="P138" i="18"/>
  <c r="K122" i="18"/>
  <c r="Q122" i="18" s="1"/>
  <c r="S122" i="18" s="1"/>
  <c r="C106" i="5" l="1"/>
  <c r="T106" i="5" s="1"/>
  <c r="P139" i="18"/>
  <c r="K123" i="18"/>
  <c r="Q123" i="18" s="1"/>
  <c r="S123" i="18" s="1"/>
  <c r="C107" i="5" l="1"/>
  <c r="T107" i="5" s="1"/>
  <c r="P140" i="18"/>
  <c r="K124" i="18"/>
  <c r="Q124" i="18" s="1"/>
  <c r="S124" i="18" s="1"/>
  <c r="C108" i="5" l="1"/>
  <c r="T108" i="5" s="1"/>
  <c r="P141" i="18"/>
  <c r="K125" i="18"/>
  <c r="Q125" i="18" s="1"/>
  <c r="S125" i="18" s="1"/>
  <c r="C109" i="5" l="1"/>
  <c r="T109" i="5" s="1"/>
  <c r="P142" i="18"/>
  <c r="K126" i="18"/>
  <c r="Q126" i="18" s="1"/>
  <c r="S126" i="18" s="1"/>
  <c r="C110" i="5" l="1"/>
  <c r="T110" i="5" s="1"/>
  <c r="P143" i="18"/>
  <c r="K127" i="18"/>
  <c r="Q127" i="18" s="1"/>
  <c r="S127" i="18" s="1"/>
  <c r="C111" i="5" l="1"/>
  <c r="T111" i="5" s="1"/>
  <c r="P144" i="18"/>
  <c r="K128" i="18"/>
  <c r="Q128" i="18" s="1"/>
  <c r="S128" i="18" s="1"/>
  <c r="C112" i="5" l="1"/>
  <c r="T112" i="5" s="1"/>
  <c r="P145" i="18"/>
  <c r="K129" i="18"/>
  <c r="Q129" i="18" s="1"/>
  <c r="S129" i="18" s="1"/>
  <c r="C113" i="5" l="1"/>
  <c r="T113" i="5" s="1"/>
  <c r="P146" i="18"/>
  <c r="K130" i="18"/>
  <c r="Q130" i="18" s="1"/>
  <c r="S130" i="18" s="1"/>
  <c r="C114" i="5" l="1"/>
  <c r="T114" i="5" s="1"/>
  <c r="P147" i="18"/>
  <c r="K131" i="18"/>
  <c r="Q131" i="18" s="1"/>
  <c r="S131" i="18" s="1"/>
  <c r="C115" i="5" l="1"/>
  <c r="T115" i="5" s="1"/>
  <c r="P148" i="18"/>
  <c r="K132" i="18"/>
  <c r="Q132" i="18" s="1"/>
  <c r="S132" i="18" s="1"/>
  <c r="C116" i="5" l="1"/>
  <c r="T116" i="5" s="1"/>
  <c r="P149" i="18"/>
  <c r="K133" i="18"/>
  <c r="Q133" i="18" s="1"/>
  <c r="S133" i="18" s="1"/>
  <c r="C117" i="5" l="1"/>
  <c r="T117" i="5" s="1"/>
  <c r="P150" i="18"/>
  <c r="K134" i="18"/>
  <c r="Q134" i="18" s="1"/>
  <c r="S134" i="18" s="1"/>
  <c r="C118" i="5" l="1"/>
  <c r="T118" i="5" s="1"/>
  <c r="P151" i="18"/>
  <c r="K135" i="18"/>
  <c r="Q135" i="18" s="1"/>
  <c r="S135" i="18" s="1"/>
  <c r="C119" i="5" l="1"/>
  <c r="T119" i="5" s="1"/>
  <c r="P152" i="18"/>
  <c r="K136" i="18"/>
  <c r="Q136" i="18" s="1"/>
  <c r="S136" i="18" s="1"/>
  <c r="C120" i="5" l="1"/>
  <c r="T120" i="5" s="1"/>
  <c r="P153" i="18"/>
  <c r="K137" i="18"/>
  <c r="Q137" i="18" s="1"/>
  <c r="S137" i="18" s="1"/>
  <c r="C121" i="5" l="1"/>
  <c r="T121" i="5" s="1"/>
  <c r="P154" i="18"/>
  <c r="K138" i="18"/>
  <c r="Q138" i="18" s="1"/>
  <c r="S138" i="18" s="1"/>
  <c r="C122" i="5" l="1"/>
  <c r="T122" i="5" s="1"/>
  <c r="P155" i="18"/>
  <c r="K139" i="18"/>
  <c r="Q139" i="18" s="1"/>
  <c r="S139" i="18" s="1"/>
  <c r="P156" i="18" l="1"/>
  <c r="K140" i="18"/>
  <c r="Q140" i="18" s="1"/>
  <c r="S140" i="18" s="1"/>
  <c r="P157" i="18" l="1"/>
  <c r="K141" i="18"/>
  <c r="Q141" i="18" s="1"/>
  <c r="S141" i="18" s="1"/>
  <c r="P158" i="18" l="1"/>
  <c r="K142" i="18"/>
  <c r="Q142" i="18" s="1"/>
  <c r="S142" i="18" s="1"/>
  <c r="P159" i="18" l="1"/>
  <c r="K143" i="18"/>
  <c r="Q143" i="18" s="1"/>
  <c r="S143" i="18" s="1"/>
  <c r="P160" i="18" l="1"/>
  <c r="K144" i="18"/>
  <c r="Q144" i="18" s="1"/>
  <c r="S144" i="18" s="1"/>
  <c r="P161" i="18" l="1"/>
  <c r="K145" i="18"/>
  <c r="Q145" i="18" s="1"/>
  <c r="S145" i="18" s="1"/>
  <c r="P162" i="18" l="1"/>
  <c r="K146" i="18"/>
  <c r="Q146" i="18" s="1"/>
  <c r="S146" i="18" s="1"/>
  <c r="P163" i="18" l="1"/>
  <c r="K147" i="18"/>
  <c r="Q147" i="18" s="1"/>
  <c r="S147" i="18" s="1"/>
  <c r="P164" i="18" l="1"/>
  <c r="K148" i="18"/>
  <c r="Q148" i="18" s="1"/>
  <c r="S148" i="18" s="1"/>
  <c r="P165" i="18" l="1"/>
  <c r="K149" i="18"/>
  <c r="Q149" i="18" s="1"/>
  <c r="S149" i="18" s="1"/>
  <c r="P166" i="18" l="1"/>
  <c r="K150" i="18"/>
  <c r="Q150" i="18" s="1"/>
  <c r="S150" i="18" s="1"/>
  <c r="P167" i="18" l="1"/>
  <c r="K151" i="18"/>
  <c r="Q151" i="18" s="1"/>
  <c r="S151" i="18" s="1"/>
  <c r="P168" i="18" l="1"/>
  <c r="K152" i="18"/>
  <c r="Q152" i="18" s="1"/>
  <c r="S152" i="18" s="1"/>
  <c r="P169" i="18" l="1"/>
  <c r="K153" i="18"/>
  <c r="Q153" i="18" s="1"/>
  <c r="S153" i="18" s="1"/>
  <c r="P170" i="18" l="1"/>
  <c r="K154" i="18"/>
  <c r="Q154" i="18" s="1"/>
  <c r="S154" i="18" s="1"/>
  <c r="P171" i="18" l="1"/>
  <c r="K155" i="18"/>
  <c r="Q155" i="18" s="1"/>
  <c r="S155" i="18" s="1"/>
  <c r="P172" i="18" l="1"/>
  <c r="K156" i="18"/>
  <c r="Q156" i="18" s="1"/>
  <c r="S156" i="18" s="1"/>
  <c r="P173" i="18" l="1"/>
  <c r="K157" i="18"/>
  <c r="Q157" i="18" s="1"/>
  <c r="S157" i="18" s="1"/>
  <c r="P174" i="18" l="1"/>
  <c r="K158" i="18"/>
  <c r="Q158" i="18" s="1"/>
  <c r="S158" i="18" s="1"/>
  <c r="P175" i="18" l="1"/>
  <c r="K159" i="18"/>
  <c r="Q159" i="18" s="1"/>
  <c r="S159" i="18" s="1"/>
  <c r="P176" i="18" l="1"/>
  <c r="K160" i="18"/>
  <c r="Q160" i="18" s="1"/>
  <c r="S160" i="18" s="1"/>
  <c r="P177" i="18" l="1"/>
  <c r="K161" i="18"/>
  <c r="Q161" i="18" s="1"/>
  <c r="S161" i="18" s="1"/>
  <c r="P178" i="18" l="1"/>
  <c r="K162" i="18"/>
  <c r="Q162" i="18" s="1"/>
  <c r="S162" i="18" s="1"/>
  <c r="P179" i="18" l="1"/>
  <c r="K163" i="18"/>
  <c r="Q163" i="18" s="1"/>
  <c r="S163" i="18" s="1"/>
  <c r="P180" i="18" l="1"/>
  <c r="K164" i="18"/>
  <c r="Q164" i="18" s="1"/>
  <c r="S164" i="18" s="1"/>
  <c r="P181" i="18" l="1"/>
  <c r="K165" i="18"/>
  <c r="Q165" i="18" s="1"/>
  <c r="S165" i="18" s="1"/>
  <c r="P182" i="18" l="1"/>
  <c r="K166" i="18"/>
  <c r="Q166" i="18" s="1"/>
  <c r="S166" i="18" s="1"/>
  <c r="P183" i="18" l="1"/>
  <c r="K167" i="18"/>
  <c r="Q167" i="18" s="1"/>
  <c r="S167" i="18" s="1"/>
  <c r="P184" i="18" l="1"/>
  <c r="K168" i="18"/>
  <c r="Q168" i="18" s="1"/>
  <c r="S168" i="18" s="1"/>
  <c r="P185" i="18" l="1"/>
  <c r="K169" i="18"/>
  <c r="Q169" i="18" s="1"/>
  <c r="S169" i="18" s="1"/>
  <c r="P186" i="18" l="1"/>
  <c r="K170" i="18"/>
  <c r="Q170" i="18" s="1"/>
  <c r="S170" i="18" s="1"/>
  <c r="P187" i="18" l="1"/>
  <c r="K171" i="18"/>
  <c r="Q171" i="18" s="1"/>
  <c r="S171" i="18" s="1"/>
  <c r="P188" i="18" l="1"/>
  <c r="K172" i="18"/>
  <c r="Q172" i="18" s="1"/>
  <c r="S172" i="18" s="1"/>
  <c r="P189" i="18" l="1"/>
  <c r="K173" i="18"/>
  <c r="Q173" i="18" s="1"/>
  <c r="S173" i="18" s="1"/>
  <c r="P190" i="18" l="1"/>
  <c r="K174" i="18"/>
  <c r="Q174" i="18" s="1"/>
  <c r="S174" i="18" s="1"/>
  <c r="P191" i="18" l="1"/>
  <c r="K175" i="18"/>
  <c r="Q175" i="18" s="1"/>
  <c r="S175" i="18" s="1"/>
  <c r="P192" i="18" l="1"/>
  <c r="K176" i="18"/>
  <c r="Q176" i="18" s="1"/>
  <c r="S176" i="18" s="1"/>
  <c r="P193" i="18" l="1"/>
  <c r="K177" i="18"/>
  <c r="Q177" i="18" s="1"/>
  <c r="S177" i="18" s="1"/>
  <c r="P194" i="18" l="1"/>
  <c r="K178" i="18"/>
  <c r="Q178" i="18" s="1"/>
  <c r="S178" i="18" s="1"/>
  <c r="P195" i="18" l="1"/>
  <c r="K179" i="18"/>
  <c r="Q179" i="18" s="1"/>
  <c r="S179" i="18" s="1"/>
  <c r="P196" i="18" l="1"/>
  <c r="K180" i="18"/>
  <c r="Q180" i="18" s="1"/>
  <c r="S180" i="18" s="1"/>
  <c r="P197" i="18" l="1"/>
  <c r="K181" i="18"/>
  <c r="Q181" i="18" s="1"/>
  <c r="S181" i="18" s="1"/>
  <c r="P198" i="18" l="1"/>
  <c r="K182" i="18"/>
  <c r="Q182" i="18" s="1"/>
  <c r="S182" i="18" s="1"/>
  <c r="P199" i="18" l="1"/>
  <c r="K183" i="18"/>
  <c r="Q183" i="18" s="1"/>
  <c r="S183" i="18" s="1"/>
  <c r="P200" i="18" l="1"/>
  <c r="K184" i="18"/>
  <c r="Q184" i="18" s="1"/>
  <c r="S184" i="18" s="1"/>
  <c r="P201" i="18" l="1"/>
  <c r="K185" i="18"/>
  <c r="Q185" i="18" s="1"/>
  <c r="S185" i="18" s="1"/>
  <c r="P202" i="18" l="1"/>
  <c r="K186" i="18"/>
  <c r="Q186" i="18" s="1"/>
  <c r="S186" i="18" s="1"/>
  <c r="P203" i="18" l="1"/>
  <c r="K187" i="18"/>
  <c r="Q187" i="18" s="1"/>
  <c r="S187" i="18" s="1"/>
  <c r="P204" i="18" l="1"/>
  <c r="K188" i="18"/>
  <c r="Q188" i="18" s="1"/>
  <c r="S188" i="18" s="1"/>
  <c r="P205" i="18" l="1"/>
  <c r="K189" i="18"/>
  <c r="Q189" i="18" s="1"/>
  <c r="S189" i="18" s="1"/>
  <c r="P206" i="18" l="1"/>
  <c r="K190" i="18"/>
  <c r="Q190" i="18" s="1"/>
  <c r="S190" i="18" s="1"/>
  <c r="P207" i="18" l="1"/>
  <c r="K191" i="18"/>
  <c r="Q191" i="18" s="1"/>
  <c r="S191" i="18" s="1"/>
  <c r="P208" i="18" l="1"/>
  <c r="K192" i="18"/>
  <c r="Q192" i="18" s="1"/>
  <c r="S192" i="18" s="1"/>
  <c r="P209" i="18" l="1"/>
  <c r="K193" i="18"/>
  <c r="Q193" i="18" s="1"/>
  <c r="S193" i="18" s="1"/>
  <c r="P210" i="18" l="1"/>
  <c r="K194" i="18"/>
  <c r="Q194" i="18" s="1"/>
  <c r="S194" i="18" s="1"/>
  <c r="P211" i="18" l="1"/>
  <c r="K195" i="18"/>
  <c r="Q195" i="18" s="1"/>
  <c r="S195" i="18" s="1"/>
  <c r="P212" i="18" l="1"/>
  <c r="K196" i="18"/>
  <c r="Q196" i="18" s="1"/>
  <c r="S196" i="18" s="1"/>
  <c r="P213" i="18" l="1"/>
  <c r="K197" i="18"/>
  <c r="Q197" i="18" s="1"/>
  <c r="S197" i="18" s="1"/>
  <c r="P214" i="18" l="1"/>
  <c r="K198" i="18"/>
  <c r="Q198" i="18" s="1"/>
  <c r="S198" i="18" s="1"/>
  <c r="P215" i="18" l="1"/>
  <c r="K199" i="18"/>
  <c r="Q199" i="18" s="1"/>
  <c r="S199" i="18" s="1"/>
  <c r="P216" i="18" l="1"/>
  <c r="K200" i="18"/>
  <c r="Q200" i="18" s="1"/>
  <c r="S200" i="18" s="1"/>
  <c r="P217" i="18" l="1"/>
  <c r="K201" i="18"/>
  <c r="Q201" i="18" s="1"/>
  <c r="S201" i="18" s="1"/>
  <c r="P218" i="18" l="1"/>
  <c r="K202" i="18"/>
  <c r="Q202" i="18" s="1"/>
  <c r="S202" i="18" s="1"/>
  <c r="P219" i="18" l="1"/>
  <c r="K203" i="18"/>
  <c r="Q203" i="18" s="1"/>
  <c r="S203" i="18" s="1"/>
  <c r="P220" i="18" l="1"/>
  <c r="K204" i="18"/>
  <c r="Q204" i="18" s="1"/>
  <c r="S204" i="18" s="1"/>
  <c r="P221" i="18" l="1"/>
  <c r="K205" i="18"/>
  <c r="Q205" i="18" s="1"/>
  <c r="S205" i="18" s="1"/>
  <c r="P222" i="18" l="1"/>
  <c r="K206" i="18"/>
  <c r="Q206" i="18" s="1"/>
  <c r="S206" i="18" s="1"/>
  <c r="P223" i="18" l="1"/>
  <c r="K207" i="18"/>
  <c r="Q207" i="18" s="1"/>
  <c r="S207" i="18" s="1"/>
  <c r="P224" i="18" l="1"/>
  <c r="K208" i="18"/>
  <c r="Q208" i="18" s="1"/>
  <c r="S208" i="18" s="1"/>
  <c r="P225" i="18" l="1"/>
  <c r="K209" i="18"/>
  <c r="Q209" i="18" s="1"/>
  <c r="S209" i="18" s="1"/>
  <c r="P226" i="18" l="1"/>
  <c r="K210" i="18"/>
  <c r="Q210" i="18" s="1"/>
  <c r="S210" i="18" s="1"/>
  <c r="P227" i="18" l="1"/>
  <c r="K211" i="18"/>
  <c r="Q211" i="18" s="1"/>
  <c r="S211" i="18" s="1"/>
  <c r="P228" i="18" l="1"/>
  <c r="K212" i="18"/>
  <c r="Q212" i="18" s="1"/>
  <c r="S212" i="18" s="1"/>
  <c r="P229" i="18" l="1"/>
  <c r="K213" i="18"/>
  <c r="Q213" i="18" s="1"/>
  <c r="S213" i="18" s="1"/>
  <c r="P230" i="18" l="1"/>
  <c r="K214" i="18"/>
  <c r="Q214" i="18" s="1"/>
  <c r="S214" i="18" s="1"/>
  <c r="P231" i="18" l="1"/>
  <c r="K215" i="18"/>
  <c r="Q215" i="18" s="1"/>
  <c r="S215" i="18" s="1"/>
  <c r="P232" i="18" l="1"/>
  <c r="K216" i="18"/>
  <c r="Q216" i="18" s="1"/>
  <c r="S216" i="18" s="1"/>
  <c r="P233" i="18" l="1"/>
  <c r="K217" i="18"/>
  <c r="Q217" i="18" s="1"/>
  <c r="S217" i="18" s="1"/>
  <c r="P234" i="18" l="1"/>
  <c r="K218" i="18"/>
  <c r="Q218" i="18" s="1"/>
  <c r="S218" i="18" s="1"/>
  <c r="P235" i="18" l="1"/>
  <c r="K219" i="18"/>
  <c r="Q219" i="18" s="1"/>
  <c r="S219" i="18" s="1"/>
  <c r="P236" i="18" l="1"/>
  <c r="K220" i="18"/>
  <c r="Q220" i="18" s="1"/>
  <c r="S220" i="18" s="1"/>
  <c r="P237" i="18" l="1"/>
  <c r="K221" i="18"/>
  <c r="Q221" i="18" s="1"/>
  <c r="S221" i="18" s="1"/>
  <c r="P238" i="18" l="1"/>
  <c r="K222" i="18"/>
  <c r="Q222" i="18" s="1"/>
  <c r="S222" i="18" s="1"/>
  <c r="P239" i="18" l="1"/>
  <c r="K223" i="18"/>
  <c r="Q223" i="18" s="1"/>
  <c r="S223" i="18" s="1"/>
  <c r="P240" i="18" l="1"/>
  <c r="K224" i="18"/>
  <c r="Q224" i="18" s="1"/>
  <c r="S224" i="18" s="1"/>
  <c r="P241" i="18" l="1"/>
  <c r="K225" i="18"/>
  <c r="Q225" i="18" s="1"/>
  <c r="S225" i="18" s="1"/>
  <c r="P242" i="18" l="1"/>
  <c r="K226" i="18"/>
  <c r="Q226" i="18" s="1"/>
  <c r="S226" i="18" s="1"/>
  <c r="P243" i="18" l="1"/>
  <c r="K227" i="18"/>
  <c r="Q227" i="18" s="1"/>
  <c r="S227" i="18" s="1"/>
  <c r="P244" i="18" l="1"/>
  <c r="K228" i="18"/>
  <c r="Q228" i="18" s="1"/>
  <c r="S228" i="18" s="1"/>
  <c r="P245" i="18" l="1"/>
  <c r="K229" i="18"/>
  <c r="Q229" i="18" s="1"/>
  <c r="S229" i="18" s="1"/>
  <c r="P246" i="18" l="1"/>
  <c r="K230" i="18"/>
  <c r="Q230" i="18" s="1"/>
  <c r="S230" i="18" s="1"/>
  <c r="P247" i="18" l="1"/>
  <c r="K231" i="18"/>
  <c r="Q231" i="18" s="1"/>
  <c r="S231" i="18" s="1"/>
  <c r="P248" i="18" l="1"/>
  <c r="K232" i="18"/>
  <c r="Q232" i="18" s="1"/>
  <c r="S232" i="18" s="1"/>
  <c r="P249" i="18" l="1"/>
  <c r="K233" i="18"/>
  <c r="Q233" i="18" s="1"/>
  <c r="S233" i="18" s="1"/>
  <c r="P250" i="18" l="1"/>
  <c r="K234" i="18"/>
  <c r="Q234" i="18" s="1"/>
  <c r="S234" i="18" s="1"/>
  <c r="P251" i="18" l="1"/>
  <c r="K235" i="18"/>
  <c r="Q235" i="18" s="1"/>
  <c r="S235" i="18" s="1"/>
  <c r="P252" i="18" l="1"/>
  <c r="K236" i="18"/>
  <c r="Q236" i="18" s="1"/>
  <c r="S236" i="18" s="1"/>
  <c r="P253" i="18" l="1"/>
  <c r="K237" i="18"/>
  <c r="Q237" i="18" s="1"/>
  <c r="S237" i="18" s="1"/>
  <c r="P255" i="18" l="1"/>
  <c r="P254" i="18"/>
  <c r="K238" i="18"/>
  <c r="Q238" i="18" s="1"/>
  <c r="S238" i="18" s="1"/>
  <c r="K239" i="18" l="1"/>
  <c r="Q239" i="18" s="1"/>
  <c r="S239" i="18" s="1"/>
  <c r="K240" i="18" l="1"/>
  <c r="Q240" i="18" s="1"/>
  <c r="S240" i="18" s="1"/>
  <c r="K241" i="18" l="1"/>
  <c r="Q241" i="18" s="1"/>
  <c r="S241" i="18" s="1"/>
  <c r="K242" i="18" l="1"/>
  <c r="Q242" i="18" s="1"/>
  <c r="S242" i="18" s="1"/>
  <c r="K243" i="18" l="1"/>
  <c r="Q243" i="18" s="1"/>
  <c r="S243" i="18" s="1"/>
  <c r="K244" i="18" l="1"/>
  <c r="Q244" i="18" s="1"/>
  <c r="S244" i="18" s="1"/>
  <c r="K245" i="18" l="1"/>
  <c r="Q245" i="18" s="1"/>
  <c r="S245" i="18" s="1"/>
  <c r="K246" i="18" l="1"/>
  <c r="Q246" i="18" s="1"/>
  <c r="S246" i="18" s="1"/>
  <c r="K247" i="18" l="1"/>
  <c r="Q247" i="18" s="1"/>
  <c r="S247" i="18" s="1"/>
  <c r="K248" i="18" l="1"/>
  <c r="Q248" i="18" s="1"/>
  <c r="S248" i="18" s="1"/>
  <c r="K249" i="18" l="1"/>
  <c r="Q249" i="18" s="1"/>
  <c r="S249" i="18" s="1"/>
  <c r="K250" i="18" l="1"/>
  <c r="Q250" i="18" s="1"/>
  <c r="S250" i="18" s="1"/>
  <c r="K251" i="18" l="1"/>
  <c r="Q251" i="18" s="1"/>
  <c r="S251" i="18" s="1"/>
  <c r="K252" i="18" l="1"/>
  <c r="Q252" i="18" s="1"/>
  <c r="S252" i="18" s="1"/>
  <c r="K253" i="18" l="1"/>
  <c r="Q253" i="18" s="1"/>
  <c r="S253" i="18" s="1"/>
  <c r="K254" i="18" l="1"/>
  <c r="Q254" i="18" s="1"/>
  <c r="S254" i="18" s="1"/>
  <c r="K255" i="18" l="1"/>
  <c r="Q255" i="18" s="1"/>
  <c r="S255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<sst xmlns="http://schemas.openxmlformats.org/spreadsheetml/2006/main" count="557" uniqueCount="295">
  <si>
    <t>세금</t>
    <phoneticPr fontId="1" type="noConversion"/>
  </si>
  <si>
    <t>투자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</si>
  <si>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</si>
  <si>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</si>
  <si>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</si>
  <si>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</si>
  <si>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</si>
  <si>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</si>
  <si>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</si>
  <si>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</si>
  <si>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</si>
  <si>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</si>
  <si>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</si>
  <si>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</si>
  <si>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</si>
  <si>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</si>
  <si>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</si>
  <si>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</si>
  <si>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</si>
  <si>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</si>
  <si>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</si>
  <si>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</si>
  <si>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</si>
  <si>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</si>
  <si>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</si>
  <si>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</si>
  <si>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</si>
  <si>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</si>
  <si>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</si>
  <si>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</si>
  <si>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</si>
  <si>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</si>
  <si>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</si>
  <si>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</si>
  <si>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</si>
  <si>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</si>
  <si>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</si>
  <si>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</si>
  <si>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</si>
  <si>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</si>
  <si>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</si>
  <si>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</si>
  <si>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</si>
  <si>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</si>
  <si>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</si>
  <si>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</si>
  <si>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</si>
  <si>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</si>
  <si>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</si>
  <si>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</si>
  <si>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</si>
  <si>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</si>
  <si>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</si>
  <si>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</si>
  <si>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</si>
  <si>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</si>
  <si>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</si>
  <si>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</si>
  <si>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</si>
  <si>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</si>
  <si>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</si>
  <si>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</si>
  <si>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</si>
  <si>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</si>
  <si>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</si>
  <si>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</si>
  <si>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</si>
  <si>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</si>
  <si>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</si>
  <si>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</si>
  <si>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</si>
  <si>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</si>
  <si>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</si>
  <si>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</si>
  <si>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</si>
  <si>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</si>
  <si>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</si>
  <si>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</si>
  <si>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</si>
  <si>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</si>
  <si>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</si>
  <si>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</si>
  <si>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</si>
  <si>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</si>
  <si>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</si>
  <si>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</si>
  <si>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</si>
  <si>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</si>
  <si>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</si>
  <si>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</si>
  <si>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</si>
  <si>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</si>
  <si>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</si>
  <si>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</si>
  <si>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</si>
  <si>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</si>
  <si>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</si>
  <si>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</si>
  <si>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</si>
  <si>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</si>
  <si>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</si>
  <si>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</si>
  <si>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</si>
  <si>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</si>
  <si>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</si>
  <si>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</si>
  <si>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</si>
  <si>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</si>
  <si>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</si>
  <si>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</si>
  <si>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</si>
  <si>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</si>
  <si>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</si>
  <si>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</si>
  <si>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</si>
  <si>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</si>
  <si>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</si>
  <si>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</si>
  <si>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</si>
  <si>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</si>
  <si>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</si>
  <si>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</si>
  <si>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</si>
  <si>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</si>
  <si>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</si>
  <si>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</si>
  <si>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</si>
  <si>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</si>
  <si>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</si>
  <si>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</si>
  <si>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</si>
  <si>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</si>
  <si>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</si>
  <si>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</si>
  <si>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</si>
  <si>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</si>
  <si>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</si>
  <si>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</si>
  <si>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</si>
  <si>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</si>
  <si>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</si>
  <si>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</si>
  <si>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</si>
  <si>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</si>
  <si>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</si>
  <si>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</si>
  <si>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</si>
  <si>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</si>
  <si>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</si>
  <si>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</si>
  <si>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</si>
  <si>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</si>
  <si>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</si>
  <si>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</si>
  <si>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</si>
  <si>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</si>
  <si>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</si>
  <si>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</si>
  <si>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</si>
  <si>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</si>
  <si>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</si>
  <si>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</si>
  <si>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</si>
  <si>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</si>
  <si>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</si>
  <si>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</si>
  <si>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</si>
  <si>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</si>
  <si>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</si>
  <si>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</si>
  <si>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</si>
  <si>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</si>
  <si>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</si>
  <si>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</si>
  <si>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</si>
  <si>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</si>
  <si>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</si>
  <si>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</si>
  <si>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</si>
  <si>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</si>
  <si>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</si>
  <si>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</si>
  <si>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</si>
  <si>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</si>
  <si>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</si>
  <si>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</si>
  <si>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</si>
  <si>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</si>
  <si>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생활비(카드 + 세금)</t>
    <phoneticPr fontId="1" type="noConversion"/>
  </si>
  <si>
    <t>(USD)</t>
  </si>
  <si>
    <t>2023년 6월info 회계 2분기 2023 종료일은 23. 6. 30.이며 23. 8. 10.에 보고됩니다.</t>
  </si>
  <si>
    <t>전년대비 변동</t>
  </si>
  <si>
    <t>2023년 6월info_x000D_
회계 2분기 2023 종료일은 23. 6. 30.이며 23. 8. 10.에 보고됩니다.</t>
  </si>
  <si>
    <t>수익_x000D_
회사 기본 운영과 관련된 상품 또는 서비스의 판매로 창출된 총수입액입니다.</t>
  </si>
  <si>
    <t>2.60억</t>
  </si>
  <si>
    <t>72.00%</t>
  </si>
  <si>
    <t>운영비_x000D_
일반적인 운영을 통해 발생한 총비용을 나타냅니다.</t>
  </si>
  <si>
    <t>1.38억</t>
  </si>
  <si>
    <t>14.23%</t>
  </si>
  <si>
    <t>순이익_x000D_
운영 비용, 세금, 이자를 제외한 일정 기간 동안의 회사 순익입니다.</t>
  </si>
  <si>
    <t>-2.36억</t>
  </si>
  <si>
    <t>-36.41%</t>
  </si>
  <si>
    <t>순이익률_x000D_
발생한 순수입 또는 이익을 수익률로 측정합니다.</t>
  </si>
  <si>
    <t>-90.86</t>
  </si>
  <si>
    <t>20.69%</t>
  </si>
  <si>
    <t>주당 수익_x000D_
회사 이익을 보통주의 사외주로 나눈 값입니다.</t>
  </si>
  <si>
    <t>-0.35</t>
  </si>
  <si>
    <t>-14.43%</t>
  </si>
  <si>
    <t>EBITDA_x000D_
이자, 세금, 감가상각, 할부 상환 전의 순익(EBITDA)은 회사의 전반적인 재무 실적을 보여주는 척도이며 상황에 따라 순수입의 대안으로 사용됩니다.</t>
  </si>
  <si>
    <t>-1.92억</t>
  </si>
  <si>
    <t>-38.90%</t>
  </si>
  <si>
    <t>유효 세율_x000D_
기업이 수입에서 세금으로 납부하는 비율입니다.</t>
  </si>
  <si>
    <t>0.39%</t>
  </si>
  <si>
    <t>—</t>
  </si>
  <si>
    <t>현금 및 단기 투자_x000D_
비교적 유동적이고 만기가 3개월에서 1년 사이인 투자</t>
  </si>
  <si>
    <t>10.85억</t>
  </si>
  <si>
    <t>-65.08%</t>
  </si>
  <si>
    <t>총자산_x000D_
회사에서 소유한 자산 총액</t>
  </si>
  <si>
    <t>55.83억</t>
  </si>
  <si>
    <t>-2.64%</t>
  </si>
  <si>
    <t>총부채_x000D_
회사의 부채 합계</t>
  </si>
  <si>
    <t>18.44억</t>
  </si>
  <si>
    <t>32.12%</t>
  </si>
  <si>
    <t>총자기자본_x000D_
회사의 총자산에서 총부채를 뺀 값</t>
  </si>
  <si>
    <t>37.39억</t>
  </si>
  <si>
    <t>발행 주식_x000D_
금융 자산 신고에 기재한 최근 날짜 기준의 발행된 총 보통주 수</t>
  </si>
  <si>
    <t>6.02억</t>
  </si>
  <si>
    <t>주가순자산비율_x000D_
기업의 시장 가치가 자산 가치에서 부채 및 우선주를 뺀 가치와 일치하는지 판단할 때 사용되는 비율입니다.</t>
  </si>
  <si>
    <t>1.01</t>
  </si>
  <si>
    <t>총자산이익률_x000D_
기업의 수익성을 자산과 비교하여 보여주는 재무비율입니다.</t>
  </si>
  <si>
    <t>-9.28%</t>
  </si>
  <si>
    <t>자본이익률_x000D_
기업의 부채 및 자기자본으로 지불한 평균 비용을 웃도는 기업 수익입니다.</t>
  </si>
  <si>
    <t>-10.91%</t>
  </si>
  <si>
    <t>영업 현금 흐름_x000D_
핵심 비즈니스 활동에서 사용되거나 창출된 순현금</t>
  </si>
  <si>
    <t>-3.48억</t>
  </si>
  <si>
    <t>-78.33%</t>
  </si>
  <si>
    <t>투자 현금 흐름_x000D_
자산 구매 등의 투자 활동에서 사용되거나 창출된 순현금</t>
  </si>
  <si>
    <t>5.10억</t>
  </si>
  <si>
    <t>6,063.39%</t>
  </si>
  <si>
    <t>자금 조달 현금 흐름_x000D_
배당금 지불 및 대출 등의 금융 활동에서 사용되거나 창출된 순현금</t>
  </si>
  <si>
    <t>1846.30만</t>
  </si>
  <si>
    <t>248.00%</t>
  </si>
  <si>
    <t>순현금흐름_x000D_
회계 기간 동안 회사 현금 잔고의 증가 또는 감소 액수</t>
  </si>
  <si>
    <t>1.80억</t>
  </si>
  <si>
    <t>182.99%</t>
  </si>
  <si>
    <t>잉여 현금 흐름_x000D_
부채 및 미결제 금액 등의 재정적 의무를 이행한 후 기업에서 보유한 현금 액수</t>
  </si>
  <si>
    <t>-3.03억</t>
  </si>
  <si>
    <t>-53.03%</t>
  </si>
  <si>
    <t>Column1</t>
  </si>
  <si>
    <t>Column2</t>
  </si>
  <si>
    <t>Previous Close</t>
  </si>
  <si>
    <t>Open</t>
  </si>
  <si>
    <t>Bid</t>
  </si>
  <si>
    <t>Ask</t>
  </si>
  <si>
    <t>Day's Range</t>
  </si>
  <si>
    <t>52 Week Range</t>
  </si>
  <si>
    <t>Volume</t>
  </si>
  <si>
    <t>Avg. Volume</t>
  </si>
  <si>
    <t>Market Cap</t>
  </si>
  <si>
    <t>Beta (5Y Monthly)</t>
  </si>
  <si>
    <t>1.97</t>
  </si>
  <si>
    <t>PE Ratio (TTM)</t>
  </si>
  <si>
    <t>N/A</t>
  </si>
  <si>
    <t>EPS (TTM)</t>
  </si>
  <si>
    <t>Earnings Date</t>
  </si>
  <si>
    <t>Nov 09, 2023</t>
  </si>
  <si>
    <t>Forward Dividend &amp; Yield</t>
  </si>
  <si>
    <t>N/A (4.56%)</t>
  </si>
  <si>
    <t>Ex-Dividend Date</t>
  </si>
  <si>
    <t>1y Target Est</t>
  </si>
  <si>
    <t>15.47</t>
  </si>
  <si>
    <t>1.0500 - 6.5800</t>
  </si>
  <si>
    <t>1.58</t>
  </si>
  <si>
    <t>-0.3100</t>
  </si>
  <si>
    <t>Nov 13, 2023</t>
  </si>
  <si>
    <t>N/A (N/A)</t>
  </si>
  <si>
    <t>7.13</t>
  </si>
  <si>
    <t>2022-3</t>
    <phoneticPr fontId="1" type="noConversion"/>
  </si>
  <si>
    <t>2.137B</t>
  </si>
  <si>
    <t>-1.6000</t>
  </si>
  <si>
    <t>5.9300</t>
  </si>
  <si>
    <t>3.7000</t>
  </si>
  <si>
    <t>3.4800 x 38500</t>
  </si>
  <si>
    <t>3.5200 x 1000</t>
  </si>
  <si>
    <t>3.2200 - 4.1800</t>
  </si>
  <si>
    <t>3.2200 - 18.8800</t>
  </si>
  <si>
    <t>222,649,407</t>
  </si>
  <si>
    <t>23,642,726</t>
  </si>
  <si>
    <t>277.848M</t>
  </si>
  <si>
    <t>1.6600</t>
  </si>
  <si>
    <t>1.4500 x 3100</t>
  </si>
  <si>
    <t>1.5800 x 2200</t>
  </si>
  <si>
    <t>1.4800 - 1.6800</t>
  </si>
  <si>
    <t>1,670,272</t>
  </si>
  <si>
    <t>2,789,607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</si>
</sst>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0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5" xfId="0" applyNumberFormat="1" applyBorder="1">
      <alignment vertical="center"/>
    </xf>
    <xf numFmtId="0" fontId="0" fillId="3" borderId="39" xfId="0" applyFill="1" applyBorder="1">
      <alignment vertical="center"/>
    </xf>
    <xf numFmtId="0" fontId="0" fillId="3" borderId="42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38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44" xfId="0" applyBorder="1">
      <alignment vertical="center"/>
    </xf>
    <xf numFmtId="0" fontId="0" fillId="40" borderId="26" xfId="0" applyFill="1" applyBorder="1">
      <alignment vertical="center"/>
    </xf>
    <xf numFmtId="0" fontId="0" fillId="41" borderId="29" xfId="0" applyFill="1" applyBorder="1">
      <alignment vertical="center"/>
    </xf>
    <xf numFmtId="0" fontId="0" fillId="41" borderId="0" xfId="0" applyFill="1">
      <alignment vertical="center"/>
    </xf>
    <xf numFmtId="0" fontId="0" fillId="3" borderId="43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9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6" xfId="0" applyFont="1" applyFill="1" applyBorder="1">
      <alignment vertical="center"/>
    </xf>
    <xf numFmtId="0" fontId="26" fillId="44" borderId="29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7" xfId="0" applyFont="1" applyFill="1" applyBorder="1">
      <alignment vertical="center"/>
    </xf>
    <xf numFmtId="0" fontId="26" fillId="44" borderId="38" xfId="0" applyFont="1" applyFill="1" applyBorder="1">
      <alignment vertical="center"/>
    </xf>
    <xf numFmtId="0" fontId="26" fillId="44" borderId="39" xfId="0" applyFont="1" applyFill="1" applyBorder="1">
      <alignment vertical="center"/>
    </xf>
    <xf numFmtId="0" fontId="26" fillId="44" borderId="44" xfId="0" applyFont="1" applyFill="1" applyBorder="1">
      <alignment vertical="center"/>
    </xf>
    <xf numFmtId="0" fontId="2" fillId="0" borderId="50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34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6" xfId="0" applyBorder="1">
      <alignment vertical="center"/>
    </xf>
    <xf numFmtId="3" fontId="0" fillId="0" borderId="32" xfId="0" applyNumberFormat="1" applyBorder="1">
      <alignment vertical="center"/>
    </xf>
    <xf numFmtId="0" fontId="0" fillId="0" borderId="33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38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0" fillId="42" borderId="0" xfId="0" applyFill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0" fontId="0" fillId="39" borderId="23" xfId="0" applyFill="1" applyBorder="1">
      <alignment vertical="center"/>
    </xf>
    <xf numFmtId="176" fontId="0" fillId="39" borderId="25" xfId="0" applyNumberFormat="1" applyFill="1" applyBorder="1">
      <alignment vertical="center"/>
    </xf>
    <xf numFmtId="176" fontId="0" fillId="39" borderId="19" xfId="0" applyNumberFormat="1" applyFill="1" applyBorder="1">
      <alignment vertical="center"/>
    </xf>
    <xf numFmtId="0" fontId="0" fillId="39" borderId="25" xfId="0" applyFill="1" applyBorder="1">
      <alignment vertical="center"/>
    </xf>
    <xf numFmtId="176" fontId="0" fillId="39" borderId="24" xfId="0" applyNumberFormat="1" applyFill="1" applyBorder="1">
      <alignment vertical="center"/>
    </xf>
    <xf numFmtId="180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44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8" xfId="0" applyFont="1" applyFill="1" applyBorder="1">
      <alignment vertical="center"/>
    </xf>
    <xf numFmtId="0" fontId="0" fillId="0" borderId="41" xfId="0" applyBorder="1">
      <alignment vertical="center"/>
    </xf>
    <xf numFmtId="0" fontId="0" fillId="0" borderId="48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20" xfId="0" applyBorder="1">
      <alignment vertical="center"/>
    </xf>
    <xf numFmtId="0" fontId="0" fillId="38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0" fillId="38" borderId="0" xfId="0" applyNumberFormat="1" applyFill="1" applyBorder="1">
      <alignment vertical="center"/>
    </xf>
    <xf numFmtId="0" fontId="0" fillId="0" borderId="25" xfId="0" applyBorder="1">
      <alignment vertical="center"/>
    </xf>
    <xf numFmtId="0" fontId="26" fillId="2" borderId="0" xfId="0" applyFont="1" applyFill="1">
      <alignment vertical="center"/>
    </xf>
    <xf numFmtId="176" fontId="26" fillId="2" borderId="0" xfId="0" applyNumberFormat="1" applyFont="1" applyFill="1">
      <alignment vertical="center"/>
    </xf>
    <xf numFmtId="176" fontId="26" fillId="2" borderId="0" xfId="0" applyNumberFormat="1" applyFont="1" applyFill="1" applyBorder="1">
      <alignment vertical="center"/>
    </xf>
    <xf numFmtId="176" fontId="26" fillId="2" borderId="18" xfId="0" applyNumberFormat="1" applyFont="1" applyFill="1" applyBorder="1">
      <alignment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5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9" xfId="0" applyFont="1" applyFill="1" applyBorder="1">
      <alignment vertical="center"/>
    </xf>
    <xf numFmtId="0" fontId="2" fillId="5" borderId="27" xfId="0" applyFont="1" applyFill="1" applyBorder="1">
      <alignment vertical="center"/>
    </xf>
    <xf numFmtId="0" fontId="2" fillId="5" borderId="39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8" xfId="0" applyFill="1" applyBorder="1">
      <alignment vertical="center"/>
    </xf>
    <xf numFmtId="0" fontId="0" fillId="40" borderId="30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8" xfId="0" applyFill="1" applyBorder="1">
      <alignment vertical="center"/>
    </xf>
    <xf numFmtId="0" fontId="0" fillId="5" borderId="30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9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9" xfId="0" applyFont="1" applyFill="1" applyBorder="1">
      <alignment vertical="center"/>
    </xf>
    <xf numFmtId="0" fontId="0" fillId="43" borderId="43" xfId="0" applyFill="1" applyBorder="1">
      <alignment vertical="center"/>
    </xf>
    <xf numFmtId="0" fontId="0" fillId="43" borderId="42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7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34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7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82" fontId="2" fillId="5" borderId="4" xfId="0" applyNumberFormat="1" applyFont="1" applyFill="1" applyBorder="1">
      <alignment vertical="center"/>
    </xf>
    <xf numFmtId="179" fontId="2" fillId="3" borderId="28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7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0" fontId="0" fillId="42" borderId="0" xfId="0" applyFill="1" applyBorder="1">
      <alignment vertical="center"/>
    </xf>
    <xf numFmtId="176" fontId="0" fillId="42" borderId="0" xfId="0" applyNumberFormat="1" applyFill="1" applyBorder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 applyBorder="1">
      <alignment vertical="center"/>
    </xf>
    <xf numFmtId="176" fontId="0" fillId="2" borderId="25" xfId="0" applyNumberFormat="1" applyFill="1" applyBorder="1">
      <alignment vertical="center"/>
    </xf>
    <xf numFmtId="176" fontId="0" fillId="5" borderId="0" xfId="0" applyNumberFormat="1" applyFill="1" applyBorder="1">
      <alignment vertical="center"/>
    </xf>
    <xf numFmtId="0" fontId="0" fillId="42" borderId="46" xfId="0" applyFill="1" applyBorder="1">
      <alignment vertical="center"/>
    </xf>
    <xf numFmtId="176" fontId="0" fillId="42" borderId="46" xfId="0" applyNumberFormat="1" applyFill="1" applyBorder="1">
      <alignment vertical="center"/>
    </xf>
    <xf numFmtId="176" fontId="0" fillId="42" borderId="17" xfId="0" applyNumberFormat="1" applyFill="1" applyBorder="1">
      <alignment vertical="center"/>
    </xf>
    <xf numFmtId="0" fontId="26" fillId="42" borderId="0" xfId="0" applyFont="1" applyFill="1" applyBorder="1">
      <alignment vertical="center"/>
    </xf>
    <xf numFmtId="176" fontId="26" fillId="42" borderId="0" xfId="0" applyNumberFormat="1" applyFont="1" applyFill="1" applyBorder="1">
      <alignment vertical="center"/>
    </xf>
    <xf numFmtId="176" fontId="0" fillId="39" borderId="0" xfId="0" applyNumberFormat="1" applyFill="1" applyBorder="1">
      <alignment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>
      <alignment vertical="center"/>
    </xf>
    <xf numFmtId="177" fontId="2" fillId="2" borderId="27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24" fillId="2" borderId="28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61" xfId="0" applyNumberFormat="1" applyFont="1" applyFill="1" applyBorder="1">
      <alignment vertical="center"/>
    </xf>
    <xf numFmtId="176" fontId="2" fillId="2" borderId="62" xfId="0" applyNumberFormat="1" applyFont="1" applyFill="1" applyBorder="1">
      <alignment vertical="center"/>
    </xf>
    <xf numFmtId="176" fontId="2" fillId="43" borderId="62" xfId="0" applyNumberFormat="1" applyFont="1" applyFill="1" applyBorder="1">
      <alignment vertical="center"/>
    </xf>
    <xf numFmtId="0" fontId="2" fillId="2" borderId="35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8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0" fontId="0" fillId="0" borderId="58" xfId="0" applyBorder="1">
      <alignment vertical="center"/>
    </xf>
    <xf numFmtId="0" fontId="0" fillId="5" borderId="58" xfId="0" applyFill="1" applyBorder="1">
      <alignment vertical="center"/>
    </xf>
    <xf numFmtId="0" fontId="0" fillId="2" borderId="58" xfId="0" applyFill="1" applyBorder="1">
      <alignment vertical="center"/>
    </xf>
    <xf numFmtId="0" fontId="0" fillId="5" borderId="0" xfId="0" applyFill="1" applyBorder="1">
      <alignment vertical="center"/>
    </xf>
    <xf numFmtId="0" fontId="0" fillId="2" borderId="0" xfId="0" applyFill="1" applyBorder="1">
      <alignment vertical="center"/>
    </xf>
    <xf numFmtId="176" fontId="0" fillId="38" borderId="25" xfId="0" applyNumberFormat="1" applyFill="1" applyBorder="1">
      <alignment vertical="center"/>
    </xf>
    <xf numFmtId="0" fontId="0" fillId="41" borderId="0" xfId="0" applyFill="1" applyBorder="1">
      <alignment vertical="center"/>
    </xf>
    <xf numFmtId="176" fontId="0" fillId="41" borderId="0" xfId="0" applyNumberFormat="1" applyFill="1" applyBorder="1">
      <alignment vertical="center"/>
    </xf>
    <xf numFmtId="176" fontId="0" fillId="41" borderId="18" xfId="0" applyNumberFormat="1" applyFill="1" applyBorder="1">
      <alignment vertical="center"/>
    </xf>
    <xf numFmtId="176" fontId="0" fillId="5" borderId="18" xfId="0" applyNumberFormat="1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6" fontId="0" fillId="45" borderId="1" xfId="0" applyNumberFormat="1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7" fontId="0" fillId="45" borderId="4" xfId="0" applyNumberForma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182" fontId="2" fillId="45" borderId="4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0" fontId="2" fillId="45" borderId="4" xfId="0" applyFon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43" xfId="0" applyFill="1" applyBorder="1">
      <alignment vertical="center"/>
    </xf>
    <xf numFmtId="0" fontId="0" fillId="45" borderId="42" xfId="0" applyFill="1" applyBorder="1">
      <alignment vertical="center"/>
    </xf>
    <xf numFmtId="0" fontId="0" fillId="45" borderId="38" xfId="0" applyFill="1" applyBorder="1">
      <alignment vertical="center"/>
    </xf>
    <xf numFmtId="0" fontId="0" fillId="45" borderId="39" xfId="0" applyFill="1" applyBorder="1">
      <alignment vertical="center"/>
    </xf>
    <xf numFmtId="176" fontId="2" fillId="45" borderId="62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0" fontId="2" fillId="45" borderId="39" xfId="0" applyFont="1" applyFill="1" applyBorder="1">
      <alignment vertical="center"/>
    </xf>
    <xf numFmtId="0" fontId="0" fillId="40" borderId="0" xfId="0" applyFill="1" applyBorder="1">
      <alignment vertical="center"/>
    </xf>
    <xf numFmtId="176" fontId="0" fillId="40" borderId="0" xfId="0" applyNumberFormat="1" applyFill="1" applyBorder="1">
      <alignment vertical="center"/>
    </xf>
    <xf numFmtId="0" fontId="0" fillId="0" borderId="0" xfId="0" applyNumberFormat="1">
      <alignment vertical="center"/>
    </xf>
    <xf numFmtId="180" fontId="0" fillId="0" borderId="0" xfId="0" applyNumberFormat="1">
      <alignment vertical="center"/>
    </xf>
    <xf numFmtId="176" fontId="0" fillId="41" borderId="25" xfId="0" applyNumberFormat="1" applyFill="1" applyBorder="1">
      <alignment vertical="center"/>
    </xf>
    <xf numFmtId="176" fontId="0" fillId="5" borderId="25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6" fillId="44" borderId="1" xfId="0" applyFont="1" applyFill="1" applyBorder="1" applyAlignment="1">
      <alignment horizontal="left" vertical="top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6" xfId="0" applyFill="1" applyBorder="1" applyAlignment="1">
      <alignment horizontal="left" vertical="top"/>
    </xf>
    <xf numFmtId="179" fontId="2" fillId="39" borderId="29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30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0" fontId="2" fillId="39" borderId="36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5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9" borderId="20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7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3" fontId="0" fillId="0" borderId="52" xfId="0" applyNumberFormat="1" applyBorder="1" applyAlignment="1">
      <alignment horizontal="center" vertical="center"/>
    </xf>
    <xf numFmtId="3" fontId="0" fillId="0" borderId="55" xfId="0" applyNumberFormat="1" applyBorder="1" applyAlignment="1">
      <alignment horizontal="center" vertical="center"/>
    </xf>
    <xf numFmtId="3" fontId="0" fillId="0" borderId="53" xfId="0" applyNumberFormat="1" applyBorder="1" applyAlignment="1">
      <alignment horizontal="center" vertical="center"/>
    </xf>
    <xf numFmtId="3" fontId="0" fillId="0" borderId="46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20" xfId="0" applyNumberFormat="1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67</xdr:row>
      <xdr:rowOff>200025</xdr:rowOff>
    </xdr:from>
    <xdr:to>
      <xdr:col>13</xdr:col>
      <xdr:colOff>576164</xdr:colOff>
      <xdr:row>100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70</xdr:row>
      <xdr:rowOff>11430</xdr:rowOff>
    </xdr:from>
    <xdr:to>
      <xdr:col>7</xdr:col>
      <xdr:colOff>917222</xdr:colOff>
      <xdr:row>99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2E8E54EC-7260-49A0-9558-6D4101AC263C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209221D-D2B8-4F5C-B98E-E0EC78FB8400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3A9D359B-8AAB-4B4D-8B30-DA842403C911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2D86CF5B-D3FE-4135-8F8A-C74D00087C1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6ECC3B53-C7CB-42E0-8DC9-7B49B7EE6EA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8C9A5D99-2A33-4534-BEB1-1726E53AC19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7" xr16:uid="{B989B025-2222-44DD-87D7-B197F2AD218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1967FA-30FC-47FE-8FCE-0A031F514092}" name="Table_1" displayName="Table_1" ref="A22:C31" tableType="queryTable" totalsRowShown="0">
  <autoFilter ref="A22:C31" xr:uid="{436626BD-3752-434B-8D80-4CDAA0A1BA49}"/>
  <tableColumns count="3">
    <tableColumn id="1" xr3:uid="{3EBCF5C9-DF36-4045-A24A-62B5E4D934DB}" uniqueName="1" name="(USD)" queryTableFieldId="1" dataDxfId="16"/>
    <tableColumn id="2" xr3:uid="{26AF4299-0948-4CB0-97FD-146501A94A53}" uniqueName="2" name="2023년 6월info 회계 2분기 2023 종료일은 23. 6. 30.이며 23. 8. 10.에 보고됩니다." queryTableFieldId="2" dataDxfId="15"/>
    <tableColumn id="3" xr3:uid="{15DB849D-E319-4CE3-86CE-526B6562CC0B}" uniqueName="3" name="전년대비 변동" queryTableFieldId="3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D2333F-6097-4661-9AA8-AE0D83494C30}" name="Table_0" displayName="Table_0" ref="A33:C41" tableType="queryTable" totalsRowShown="0">
  <autoFilter ref="A33:C41" xr:uid="{72D7B9FB-33A2-46C5-A830-20D82247D4E2}"/>
  <tableColumns count="3">
    <tableColumn id="1" xr3:uid="{06F46B18-8B48-4CE0-ABB7-544C893E006F}" uniqueName="1" name="(USD)" queryTableFieldId="1" dataDxfId="13"/>
    <tableColumn id="2" xr3:uid="{E73DB5F8-3BE5-4F7B-8497-1F034C05FAC4}" uniqueName="2" name="2023년 6월info 회계 2분기 2023 종료일은 23. 6. 30.이며 23. 8. 10.에 보고됩니다." queryTableFieldId="2" dataDxfId="12"/>
    <tableColumn id="3" xr3:uid="{8198E029-542C-438E-AFC8-CEB84F79FB99}" uniqueName="3" name="전년대비 변동" queryTableFieldId="3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C5B4EF-B2A0-4FFA-B51F-9A4849606650}" name="Table_2" displayName="Table_2" ref="A43:C50" tableType="queryTable" totalsRowShown="0">
  <autoFilter ref="A43:C50" xr:uid="{4746191E-8F01-4DB9-88E9-E2B4E6A03206}"/>
  <tableColumns count="3">
    <tableColumn id="1" xr3:uid="{5788D49F-955D-402D-A9DC-6D001677B99D}" uniqueName="1" name="(USD)" queryTableFieldId="1" dataDxfId="10"/>
    <tableColumn id="2" xr3:uid="{FB94AF84-8130-4834-8A03-C0E7CC3ED3CA}" uniqueName="2" name="2023년 6월info 회계 2분기 2023 종료일은 23. 6. 30.이며 23. 8. 10.에 보고됩니다." queryTableFieldId="2" dataDxfId="9"/>
    <tableColumn id="3" xr3:uid="{BD6A9F1A-8B90-4382-89C1-FC21FAF9E994}" uniqueName="3" name="전년대비 변동" queryTableFieldId="3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D0629F-DFFA-407C-B09B-8F36F540371C}" name="Table_0__27" displayName="Table_0__27" ref="A1:B9" tableType="queryTable" totalsRowShown="0">
  <autoFilter ref="A1:B9" xr:uid="{156F4B1C-628E-40A3-82A1-2D078BD3773F}"/>
  <tableColumns count="2">
    <tableColumn id="1" xr3:uid="{77232E5C-464F-4BF1-BF25-5FA5A71E2988}" uniqueName="1" name="Column1" queryTableFieldId="1" dataDxfId="7"/>
    <tableColumn id="2" xr3:uid="{196049EC-0E1B-40D4-A570-227DC5AB6F39}" uniqueName="2" name="Column2" queryTableFieldId="2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C34505-53C0-4B78-AC2D-27F754C407E4}" name="Table_1__2" displayName="Table_1__2" ref="A11:B19" tableType="queryTable" totalsRowShown="0">
  <autoFilter ref="A11:B19" xr:uid="{FC0E9F77-3BA7-4884-8BFC-298DC4F8CAF1}"/>
  <tableColumns count="2">
    <tableColumn id="1" xr3:uid="{83D49859-1BBC-4B4B-900E-21FDBE46513C}" uniqueName="1" name="Column1" queryTableFieldId="1" dataDxfId="5"/>
    <tableColumn id="2" xr3:uid="{4661373D-406E-4858-9E2C-0278A9D55685}" uniqueName="2" name="Column2" queryTableFieldId="2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2EA3A1-08B7-4F68-B1EF-D24E831A8465}" name="Table_0__4" displayName="Table_0__4" ref="A1:B9" tableType="queryTable" totalsRowShown="0">
  <autoFilter ref="A1:B9" xr:uid="{BCC4F706-4F1F-42BA-ADBE-7456134145D9}"/>
  <tableColumns count="2">
    <tableColumn id="1" xr3:uid="{A50FA508-51DA-4E60-B358-E28C49BD323F}" uniqueName="1" name="Column1" queryTableFieldId="1" dataDxfId="3"/>
    <tableColumn id="2" xr3:uid="{6438F1D3-9501-40BF-A22C-0D48CF6C65E5}" uniqueName="2" name="Column2" queryTableFieldId="2" dataDxf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849596-ED3A-4748-87CD-33D142B35DA3}" name="Table_1__3" displayName="Table_1__3" ref="A11:B19" tableType="queryTable" totalsRowShown="0">
  <autoFilter ref="A11:B19" xr:uid="{48BCEA69-AB4E-4FE4-B6D9-1BC0619F57B3}"/>
  <tableColumns count="2">
    <tableColumn id="1" xr3:uid="{BE303077-680D-4318-9AD9-194172587904}" uniqueName="1" name="Column1" queryTableFieldId="1" dataDxfId="1"/>
    <tableColumn id="2" xr3:uid="{71F7B90D-5101-4BCC-976D-7F5B300CAA04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houstat.hf.go.kr/research/portal/theme/indexStatPage.do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255"/>
  <sheetViews>
    <sheetView tabSelected="1" topLeftCell="B16" workbookViewId="0">
      <selection activeCell="G26" sqref="G26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49" customWidth="1"/>
    <col min="5" max="5" width="12.5" style="28" bestFit="1" customWidth="1"/>
    <col min="6" max="6" width="11.25" style="117" customWidth="1"/>
    <col min="7" max="7" width="14.25" style="192" customWidth="1"/>
    <col min="8" max="9" width="12.5" style="141" bestFit="1" customWidth="1"/>
    <col min="10" max="10" width="14.25" style="141" customWidth="1"/>
    <col min="11" max="11" width="14.875" style="198" bestFit="1" customWidth="1"/>
    <col min="12" max="12" width="11.25" style="145" bestFit="1" customWidth="1"/>
    <col min="13" max="13" width="14.25" style="162" bestFit="1" customWidth="1"/>
    <col min="14" max="14" width="16.625" style="161" bestFit="1" customWidth="1"/>
    <col min="15" max="15" width="9.125" style="119" bestFit="1" customWidth="1"/>
    <col min="16" max="16" width="14.25" style="162" bestFit="1" customWidth="1"/>
    <col min="17" max="17" width="16.625" style="209" bestFit="1" customWidth="1"/>
    <col min="18" max="18" width="12.5" style="2" bestFit="1" customWidth="1"/>
    <col min="19" max="19" width="12.375" style="2" bestFit="1" customWidth="1"/>
  </cols>
  <sheetData>
    <row r="1" spans="1:20" x14ac:dyDescent="0.3">
      <c r="A1" s="255"/>
      <c r="B1" s="255"/>
      <c r="C1" s="256"/>
      <c r="D1" s="257" t="s">
        <v>87</v>
      </c>
      <c r="E1" s="258"/>
      <c r="F1" s="258"/>
      <c r="G1" s="258"/>
      <c r="H1" s="262" t="s">
        <v>181</v>
      </c>
      <c r="I1" s="262"/>
      <c r="J1" s="259" t="s">
        <v>171</v>
      </c>
      <c r="K1" s="260"/>
      <c r="L1" s="261"/>
      <c r="M1" s="251" t="s">
        <v>172</v>
      </c>
      <c r="N1" s="252"/>
      <c r="O1" s="252"/>
      <c r="P1" s="253"/>
      <c r="Q1" s="248" t="s">
        <v>184</v>
      </c>
      <c r="R1" s="245" t="s">
        <v>185</v>
      </c>
      <c r="S1" s="246" t="s">
        <v>186</v>
      </c>
    </row>
    <row r="2" spans="1:20" ht="33" x14ac:dyDescent="0.3">
      <c r="A2" s="255"/>
      <c r="B2" s="255"/>
      <c r="C2" s="256"/>
      <c r="D2" s="206" t="s">
        <v>168</v>
      </c>
      <c r="E2" s="200" t="s">
        <v>167</v>
      </c>
      <c r="F2" s="137" t="s">
        <v>173</v>
      </c>
      <c r="G2" s="187" t="s">
        <v>174</v>
      </c>
      <c r="H2" s="199" t="s">
        <v>182</v>
      </c>
      <c r="I2" s="199" t="s">
        <v>183</v>
      </c>
      <c r="J2" s="199" t="s">
        <v>180</v>
      </c>
      <c r="K2" s="193" t="s">
        <v>88</v>
      </c>
      <c r="L2" s="156" t="s">
        <v>14</v>
      </c>
      <c r="M2" s="163" t="s">
        <v>177</v>
      </c>
      <c r="N2" s="159" t="s">
        <v>89</v>
      </c>
      <c r="O2" s="138" t="s">
        <v>14</v>
      </c>
      <c r="P2" s="165" t="s">
        <v>178</v>
      </c>
      <c r="Q2" s="248"/>
      <c r="R2" s="245"/>
      <c r="S2" s="246"/>
    </row>
    <row r="3" spans="1:20" s="26" customFormat="1" x14ac:dyDescent="0.3">
      <c r="A3" s="33" t="s">
        <v>15</v>
      </c>
      <c r="B3" s="33"/>
      <c r="C3" s="34"/>
      <c r="D3" s="118">
        <v>0</v>
      </c>
      <c r="E3" s="201"/>
      <c r="F3" s="139"/>
      <c r="G3" s="188"/>
      <c r="H3" s="139"/>
      <c r="I3" s="139"/>
      <c r="J3" s="139"/>
      <c r="K3" s="194">
        <v>800000</v>
      </c>
      <c r="L3" s="157"/>
      <c r="M3" s="48">
        <v>0</v>
      </c>
      <c r="N3" s="160">
        <v>0</v>
      </c>
      <c r="O3" s="34"/>
      <c r="P3" s="48">
        <v>0</v>
      </c>
      <c r="Q3" s="209"/>
      <c r="R3" s="27"/>
      <c r="S3" s="27"/>
    </row>
    <row r="4" spans="1:20" s="31" customFormat="1" hidden="1" x14ac:dyDescent="0.3">
      <c r="A4" s="31">
        <v>1</v>
      </c>
      <c r="B4" s="254">
        <v>2022</v>
      </c>
      <c r="C4" s="154">
        <v>1</v>
      </c>
      <c r="D4" s="207">
        <v>2500000</v>
      </c>
      <c r="E4" s="202">
        <v>0</v>
      </c>
      <c r="F4" s="141"/>
      <c r="G4" s="189">
        <v>400000</v>
      </c>
      <c r="H4" s="141"/>
      <c r="I4" s="141"/>
      <c r="J4" s="141"/>
      <c r="K4" s="194">
        <f t="shared" ref="K4:K15" si="0" xml:space="preserve"> (K3 + G4) + ((K3 + G4) * O4 )</f>
        <v>1212000</v>
      </c>
      <c r="L4" s="157"/>
      <c r="M4" s="48"/>
      <c r="N4" s="160">
        <v>0</v>
      </c>
      <c r="O4" s="34">
        <v>0.01</v>
      </c>
      <c r="P4" s="33"/>
      <c r="Q4" s="209"/>
      <c r="T4" s="123"/>
    </row>
    <row r="5" spans="1:20" s="31" customFormat="1" hidden="1" x14ac:dyDescent="0.3">
      <c r="B5" s="254"/>
      <c r="C5" s="154">
        <v>2</v>
      </c>
      <c r="D5" s="207">
        <v>2500000</v>
      </c>
      <c r="E5" s="202">
        <v>0</v>
      </c>
      <c r="F5" s="141"/>
      <c r="G5" s="189">
        <v>400000</v>
      </c>
      <c r="H5" s="141"/>
      <c r="I5" s="141"/>
      <c r="J5" s="141"/>
      <c r="K5" s="194">
        <f t="shared" si="0"/>
        <v>1628120</v>
      </c>
      <c r="L5" s="157"/>
      <c r="M5" s="48"/>
      <c r="N5" s="160">
        <v>0</v>
      </c>
      <c r="O5" s="34">
        <v>0.01</v>
      </c>
      <c r="P5" s="33"/>
      <c r="Q5" s="209"/>
      <c r="T5" s="123"/>
    </row>
    <row r="6" spans="1:20" s="31" customFormat="1" hidden="1" x14ac:dyDescent="0.3">
      <c r="B6" s="254"/>
      <c r="C6" s="154">
        <v>3</v>
      </c>
      <c r="D6" s="207">
        <v>2500000</v>
      </c>
      <c r="E6" s="202">
        <v>0</v>
      </c>
      <c r="F6" s="141"/>
      <c r="G6" s="189">
        <v>400000</v>
      </c>
      <c r="H6" s="141"/>
      <c r="I6" s="141"/>
      <c r="J6" s="141"/>
      <c r="K6" s="194">
        <f t="shared" si="0"/>
        <v>2048401.2</v>
      </c>
      <c r="L6" s="157"/>
      <c r="M6" s="48"/>
      <c r="N6" s="160">
        <v>0</v>
      </c>
      <c r="O6" s="34">
        <v>0.01</v>
      </c>
      <c r="P6" s="33"/>
      <c r="Q6" s="209"/>
      <c r="T6" s="123"/>
    </row>
    <row r="7" spans="1:20" s="31" customFormat="1" hidden="1" x14ac:dyDescent="0.3">
      <c r="B7" s="254"/>
      <c r="C7" s="154">
        <v>4</v>
      </c>
      <c r="D7" s="207">
        <v>2500000</v>
      </c>
      <c r="E7" s="202">
        <v>0</v>
      </c>
      <c r="F7" s="141"/>
      <c r="G7" s="189">
        <v>400000</v>
      </c>
      <c r="H7" s="141"/>
      <c r="I7" s="141"/>
      <c r="J7" s="141"/>
      <c r="K7" s="194">
        <f t="shared" si="0"/>
        <v>2472885.2120000003</v>
      </c>
      <c r="L7" s="157"/>
      <c r="M7" s="48"/>
      <c r="N7" s="160">
        <v>0</v>
      </c>
      <c r="O7" s="34">
        <v>0.01</v>
      </c>
      <c r="P7" s="33"/>
      <c r="Q7" s="209"/>
      <c r="T7" s="123"/>
    </row>
    <row r="8" spans="1:20" s="31" customFormat="1" hidden="1" x14ac:dyDescent="0.3">
      <c r="B8" s="254"/>
      <c r="C8" s="154">
        <v>5</v>
      </c>
      <c r="D8" s="207">
        <v>2500000</v>
      </c>
      <c r="E8" s="202">
        <v>1000000</v>
      </c>
      <c r="F8" s="141"/>
      <c r="G8" s="189">
        <v>400000</v>
      </c>
      <c r="H8" s="141"/>
      <c r="I8" s="141"/>
      <c r="J8" s="141"/>
      <c r="K8" s="194">
        <f t="shared" si="0"/>
        <v>2901614.0641200002</v>
      </c>
      <c r="L8" s="157"/>
      <c r="M8" s="48"/>
      <c r="N8" s="160">
        <v>0</v>
      </c>
      <c r="O8" s="34">
        <v>0.01</v>
      </c>
      <c r="P8" s="33"/>
      <c r="Q8" s="209"/>
      <c r="T8" s="123"/>
    </row>
    <row r="9" spans="1:20" s="31" customFormat="1" hidden="1" x14ac:dyDescent="0.3">
      <c r="B9" s="254"/>
      <c r="C9" s="154">
        <v>6</v>
      </c>
      <c r="D9" s="207">
        <v>2500000</v>
      </c>
      <c r="E9" s="202">
        <v>0</v>
      </c>
      <c r="F9" s="141"/>
      <c r="G9" s="189">
        <v>400000</v>
      </c>
      <c r="H9" s="141"/>
      <c r="I9" s="141"/>
      <c r="J9" s="141"/>
      <c r="K9" s="194">
        <f t="shared" si="0"/>
        <v>3334630.2047612001</v>
      </c>
      <c r="L9" s="157"/>
      <c r="M9" s="48"/>
      <c r="N9" s="160">
        <v>0</v>
      </c>
      <c r="O9" s="34">
        <v>0.01</v>
      </c>
      <c r="P9" s="33"/>
      <c r="Q9" s="209"/>
      <c r="T9" s="123"/>
    </row>
    <row r="10" spans="1:20" s="31" customFormat="1" hidden="1" x14ac:dyDescent="0.3">
      <c r="B10" s="254"/>
      <c r="C10" s="154">
        <v>7</v>
      </c>
      <c r="D10" s="207">
        <v>2500000</v>
      </c>
      <c r="E10" s="202">
        <v>600000</v>
      </c>
      <c r="F10" s="141"/>
      <c r="G10" s="189">
        <v>400000</v>
      </c>
      <c r="H10" s="141"/>
      <c r="I10" s="141"/>
      <c r="J10" s="141"/>
      <c r="K10" s="194">
        <f t="shared" si="0"/>
        <v>3771976.5068088123</v>
      </c>
      <c r="L10" s="157"/>
      <c r="M10" s="48"/>
      <c r="N10" s="160">
        <v>0</v>
      </c>
      <c r="O10" s="34">
        <v>0.01</v>
      </c>
      <c r="P10" s="33"/>
      <c r="Q10" s="209"/>
      <c r="T10" s="123"/>
    </row>
    <row r="11" spans="1:20" s="31" customFormat="1" hidden="1" x14ac:dyDescent="0.3">
      <c r="B11" s="254"/>
      <c r="C11" s="154">
        <v>8</v>
      </c>
      <c r="D11" s="207">
        <v>2500000</v>
      </c>
      <c r="E11" s="202">
        <v>5056544</v>
      </c>
      <c r="F11" s="141"/>
      <c r="G11" s="189">
        <v>400000</v>
      </c>
      <c r="H11" s="141"/>
      <c r="I11" s="141"/>
      <c r="J11" s="141"/>
      <c r="K11" s="194">
        <f t="shared" si="0"/>
        <v>4213696.2718769005</v>
      </c>
      <c r="L11" s="157"/>
      <c r="M11" s="48"/>
      <c r="N11" s="160">
        <v>0</v>
      </c>
      <c r="O11" s="34">
        <v>0.01</v>
      </c>
      <c r="P11" s="33"/>
      <c r="Q11" s="209"/>
      <c r="T11" s="123"/>
    </row>
    <row r="12" spans="1:20" s="31" customFormat="1" hidden="1" x14ac:dyDescent="0.3">
      <c r="B12" s="254"/>
      <c r="C12" s="154">
        <v>9</v>
      </c>
      <c r="D12" s="207">
        <v>1800000</v>
      </c>
      <c r="E12" s="202">
        <v>1600000</v>
      </c>
      <c r="F12" s="141"/>
      <c r="G12" s="189">
        <v>400000</v>
      </c>
      <c r="H12" s="141"/>
      <c r="I12" s="141"/>
      <c r="J12" s="141"/>
      <c r="K12" s="194">
        <f t="shared" si="0"/>
        <v>4696742.8047706848</v>
      </c>
      <c r="L12" s="157"/>
      <c r="M12" s="48"/>
      <c r="N12" s="160">
        <v>0</v>
      </c>
      <c r="O12" s="34">
        <v>1.7999999999999999E-2</v>
      </c>
      <c r="P12" s="33"/>
      <c r="Q12" s="209"/>
      <c r="T12" s="123"/>
    </row>
    <row r="13" spans="1:20" s="31" customFormat="1" hidden="1" x14ac:dyDescent="0.3">
      <c r="B13" s="254"/>
      <c r="C13" s="154">
        <v>10</v>
      </c>
      <c r="D13" s="207">
        <v>4500000</v>
      </c>
      <c r="E13" s="202">
        <v>3700000</v>
      </c>
      <c r="F13" s="141"/>
      <c r="G13" s="189">
        <v>400000</v>
      </c>
      <c r="H13" s="141"/>
      <c r="I13" s="141"/>
      <c r="J13" s="141"/>
      <c r="K13" s="194">
        <f t="shared" si="0"/>
        <v>4638035.9523413228</v>
      </c>
      <c r="L13" s="157"/>
      <c r="M13" s="48"/>
      <c r="N13" s="160">
        <v>0</v>
      </c>
      <c r="O13" s="34">
        <v>-0.09</v>
      </c>
      <c r="P13" s="33"/>
      <c r="Q13" s="209"/>
      <c r="T13" s="123"/>
    </row>
    <row r="14" spans="1:20" s="32" customFormat="1" ht="15.75" hidden="1" customHeight="1" thickBot="1" x14ac:dyDescent="0.3">
      <c r="A14" s="31"/>
      <c r="B14" s="254"/>
      <c r="C14" s="154">
        <v>11</v>
      </c>
      <c r="D14" s="207">
        <v>3500000</v>
      </c>
      <c r="E14" s="202">
        <v>0</v>
      </c>
      <c r="F14" s="141"/>
      <c r="G14" s="189">
        <v>400000</v>
      </c>
      <c r="H14" s="141"/>
      <c r="I14" s="141"/>
      <c r="J14" s="141"/>
      <c r="K14" s="194">
        <f t="shared" si="0"/>
        <v>5128720.5994834667</v>
      </c>
      <c r="L14" s="157"/>
      <c r="M14" s="48"/>
      <c r="N14" s="160">
        <v>0</v>
      </c>
      <c r="O14" s="34">
        <v>1.7999999999999999E-2</v>
      </c>
      <c r="P14" s="33"/>
      <c r="Q14" s="209"/>
      <c r="R14" s="31"/>
      <c r="S14" s="31"/>
      <c r="T14" s="124"/>
    </row>
    <row r="15" spans="1:20" s="30" customFormat="1" ht="17.25" hidden="1" thickBot="1" x14ac:dyDescent="0.35">
      <c r="A15" s="49"/>
      <c r="B15" s="254"/>
      <c r="C15" s="155">
        <v>12</v>
      </c>
      <c r="D15" s="207">
        <v>2500000</v>
      </c>
      <c r="E15" s="203">
        <v>1000000</v>
      </c>
      <c r="F15" s="142"/>
      <c r="G15" s="190">
        <v>400000</v>
      </c>
      <c r="H15" s="142"/>
      <c r="I15" s="142"/>
      <c r="J15" s="142"/>
      <c r="K15" s="160">
        <f t="shared" si="0"/>
        <v>5241227.1283103265</v>
      </c>
      <c r="L15" s="157"/>
      <c r="M15" s="48"/>
      <c r="N15" s="160">
        <v>0</v>
      </c>
      <c r="O15" s="164">
        <v>-5.1999999999999998E-2</v>
      </c>
      <c r="P15" s="118"/>
      <c r="Q15" s="209"/>
      <c r="R15" s="49"/>
      <c r="S15" s="49"/>
      <c r="T15" s="47"/>
    </row>
    <row r="16" spans="1:20" s="44" customFormat="1" x14ac:dyDescent="0.3">
      <c r="A16" s="31">
        <v>2</v>
      </c>
      <c r="B16" s="249">
        <v>2023</v>
      </c>
      <c r="C16" s="154">
        <v>1</v>
      </c>
      <c r="D16" s="208">
        <v>2500000</v>
      </c>
      <c r="E16" s="202">
        <v>0</v>
      </c>
      <c r="F16" s="140"/>
      <c r="G16" s="191">
        <v>400000</v>
      </c>
      <c r="H16" s="140"/>
      <c r="I16" s="140"/>
      <c r="J16" s="140"/>
      <c r="K16" s="169">
        <f xml:space="preserve"> (K15 + 400000) + ((K15 + 400000) * O16 )</f>
        <v>5906364.8033409119</v>
      </c>
      <c r="L16" s="171"/>
      <c r="M16" s="168">
        <v>0</v>
      </c>
      <c r="N16" s="169">
        <v>0</v>
      </c>
      <c r="O16" s="170">
        <v>4.7E-2</v>
      </c>
      <c r="P16" s="172"/>
      <c r="Q16" s="172"/>
      <c r="R16" s="31"/>
      <c r="S16" s="31"/>
      <c r="T16" s="125"/>
    </row>
    <row r="17" spans="1:20" s="31" customFormat="1" x14ac:dyDescent="0.3">
      <c r="B17" s="249"/>
      <c r="C17" s="154">
        <v>2</v>
      </c>
      <c r="D17" s="208">
        <v>2500000</v>
      </c>
      <c r="E17" s="202">
        <v>0</v>
      </c>
      <c r="F17" s="140"/>
      <c r="G17" s="191">
        <v>400000</v>
      </c>
      <c r="H17" s="140"/>
      <c r="I17" s="140"/>
      <c r="J17" s="140"/>
      <c r="K17" s="169">
        <f xml:space="preserve"> (K16 + 400000) + ((K16 + 400000) * O17 )</f>
        <v>6325283.8977509346</v>
      </c>
      <c r="L17" s="171"/>
      <c r="M17" s="168">
        <v>0</v>
      </c>
      <c r="N17" s="169">
        <v>0</v>
      </c>
      <c r="O17" s="170">
        <v>3.0000000000000001E-3</v>
      </c>
      <c r="P17" s="172"/>
      <c r="Q17" s="172"/>
      <c r="T17" s="123"/>
    </row>
    <row r="18" spans="1:20" s="31" customFormat="1" x14ac:dyDescent="0.3">
      <c r="B18" s="249"/>
      <c r="C18" s="154">
        <v>3</v>
      </c>
      <c r="D18" s="208">
        <v>2500000</v>
      </c>
      <c r="E18" s="202">
        <v>0</v>
      </c>
      <c r="F18" s="140"/>
      <c r="G18" s="191">
        <v>400000</v>
      </c>
      <c r="H18" s="140"/>
      <c r="I18" s="140"/>
      <c r="J18" s="140"/>
      <c r="K18" s="169">
        <f xml:space="preserve"> (K17 + 400000) + ((K17 + 400000) * O18 )</f>
        <v>6557151.8003071612</v>
      </c>
      <c r="L18" s="171"/>
      <c r="M18" s="168">
        <v>0</v>
      </c>
      <c r="N18" s="169">
        <v>19000000</v>
      </c>
      <c r="O18" s="170">
        <v>-2.5000000000000001E-2</v>
      </c>
      <c r="P18" s="172"/>
      <c r="Q18" s="172"/>
      <c r="T18" s="123"/>
    </row>
    <row r="19" spans="1:20" s="31" customFormat="1" x14ac:dyDescent="0.3">
      <c r="B19" s="249"/>
      <c r="C19" s="154">
        <v>4</v>
      </c>
      <c r="D19" s="208">
        <v>500000</v>
      </c>
      <c r="E19" s="202">
        <v>0</v>
      </c>
      <c r="F19" s="140"/>
      <c r="G19" s="191">
        <v>400000</v>
      </c>
      <c r="H19" s="140"/>
      <c r="I19" s="140"/>
      <c r="J19" s="140"/>
      <c r="K19" s="169">
        <f xml:space="preserve"> (K18 + 400000) + ((K18 + 400000) * O19 )</f>
        <v>6365793.8972810525</v>
      </c>
      <c r="L19" s="171"/>
      <c r="M19" s="168">
        <v>0</v>
      </c>
      <c r="N19" s="169">
        <f xml:space="preserve"> (N18 + D19 - E19 - M19) + ((N18 + D19 - E19 - M19) * O19)</f>
        <v>17842500</v>
      </c>
      <c r="O19" s="170">
        <v>-8.5000000000000006E-2</v>
      </c>
      <c r="P19" s="172"/>
      <c r="Q19" s="172"/>
      <c r="T19" s="123"/>
    </row>
    <row r="20" spans="1:20" s="31" customFormat="1" x14ac:dyDescent="0.3">
      <c r="B20" s="249"/>
      <c r="C20" s="154">
        <v>5</v>
      </c>
      <c r="D20" s="208">
        <v>100000</v>
      </c>
      <c r="E20" s="202">
        <v>0</v>
      </c>
      <c r="F20" s="140">
        <v>100000</v>
      </c>
      <c r="G20" s="191">
        <v>400000</v>
      </c>
      <c r="H20" s="140"/>
      <c r="I20" s="140"/>
      <c r="J20" s="140"/>
      <c r="K20" s="169">
        <f xml:space="preserve"> (K19 + G20 + F20) + ((K19 + G20 + F20) * L20 )</f>
        <v>7957455.1269487403</v>
      </c>
      <c r="L20" s="167">
        <v>0.159</v>
      </c>
      <c r="M20" s="168">
        <v>0</v>
      </c>
      <c r="N20" s="169">
        <f xml:space="preserve"> (N19 + D20 - E20 - M20) + ((N19 + D20 - E20 - M20) * O20)</f>
        <v>16148250</v>
      </c>
      <c r="O20" s="170">
        <v>-0.1</v>
      </c>
      <c r="P20" s="168">
        <f xml:space="preserve"> M20 + N20</f>
        <v>16148250</v>
      </c>
      <c r="Q20" s="166">
        <f xml:space="preserve"> K20 + P20</f>
        <v>24105705.12694874</v>
      </c>
      <c r="T20" s="123"/>
    </row>
    <row r="21" spans="1:20" s="31" customFormat="1" x14ac:dyDescent="0.3">
      <c r="B21" s="249"/>
      <c r="C21" s="154">
        <v>6</v>
      </c>
      <c r="D21" s="208">
        <v>15000000</v>
      </c>
      <c r="E21" s="202">
        <v>0</v>
      </c>
      <c r="F21" s="140">
        <v>750000</v>
      </c>
      <c r="G21" s="191">
        <v>500000</v>
      </c>
      <c r="H21" s="140"/>
      <c r="I21" s="140"/>
      <c r="J21" s="140"/>
      <c r="K21" s="169">
        <f xml:space="preserve"> (K20 + G21 + F21) + ((K20 + G21 + F21) * L21 )</f>
        <v>9373189.319233818</v>
      </c>
      <c r="L21" s="167">
        <v>1.7999999999999999E-2</v>
      </c>
      <c r="M21" s="168">
        <v>50000</v>
      </c>
      <c r="N21" s="169">
        <f xml:space="preserve"> (N20 + D21 - E21 - M21) + ((N20 + D21 - E21 - M21) * O21)</f>
        <v>36073970</v>
      </c>
      <c r="O21" s="170">
        <v>0.16</v>
      </c>
      <c r="P21" s="168">
        <f xml:space="preserve"> M21 + N21</f>
        <v>36123970</v>
      </c>
      <c r="Q21" s="166">
        <f xml:space="preserve"> K21 + P21</f>
        <v>45497159.31923382</v>
      </c>
      <c r="T21" s="123"/>
    </row>
    <row r="22" spans="1:20" s="31" customFormat="1" x14ac:dyDescent="0.3">
      <c r="B22" s="249"/>
      <c r="C22" s="154">
        <v>7</v>
      </c>
      <c r="D22" s="208">
        <v>700000</v>
      </c>
      <c r="E22" s="202">
        <v>0</v>
      </c>
      <c r="F22" s="140">
        <v>300000</v>
      </c>
      <c r="G22" s="191">
        <v>500000</v>
      </c>
      <c r="H22" s="140"/>
      <c r="I22" s="140"/>
      <c r="J22" s="140"/>
      <c r="K22" s="169">
        <f t="shared" ref="K22:K85" si="1" xml:space="preserve"> (K21 + G22 + F22) + ((K21 + G22 + F22) * L22 )</f>
        <v>10356306.726980027</v>
      </c>
      <c r="L22" s="167">
        <v>1.7999999999999999E-2</v>
      </c>
      <c r="M22" s="168">
        <v>100000</v>
      </c>
      <c r="N22" s="169">
        <f xml:space="preserve"> (N21 + D22 - E22 - M22) + ((N21 + D22 - E22 - M22) * O22)</f>
        <v>39607887.600000001</v>
      </c>
      <c r="O22" s="170">
        <v>0.08</v>
      </c>
      <c r="P22" s="168">
        <f t="shared" ref="P22:P85" si="2" xml:space="preserve"> M22 + N22</f>
        <v>39707887.600000001</v>
      </c>
      <c r="Q22" s="166">
        <f t="shared" ref="Q22:Q85" si="3" xml:space="preserve"> K22 + P22</f>
        <v>50064194.326980025</v>
      </c>
      <c r="T22" s="123"/>
    </row>
    <row r="23" spans="1:20" s="31" customFormat="1" x14ac:dyDescent="0.3">
      <c r="B23" s="249"/>
      <c r="C23" s="154">
        <v>8</v>
      </c>
      <c r="D23" s="208">
        <v>1100000</v>
      </c>
      <c r="E23" s="202">
        <v>17450000</v>
      </c>
      <c r="F23" s="140">
        <v>300000</v>
      </c>
      <c r="G23" s="191">
        <v>100000</v>
      </c>
      <c r="H23" s="140"/>
      <c r="I23" s="140"/>
      <c r="J23" s="140"/>
      <c r="K23" s="169">
        <f t="shared" si="1"/>
        <v>10853113.487522848</v>
      </c>
      <c r="L23" s="167">
        <v>8.9999999999999993E-3</v>
      </c>
      <c r="M23" s="168">
        <v>50000</v>
      </c>
      <c r="N23" s="169">
        <f xml:space="preserve"> (N22 + D23 - E23 - M23) + ((N22 + D23 - E23 - M23) * O23)</f>
        <v>19494625.584000003</v>
      </c>
      <c r="O23" s="170">
        <v>-0.16</v>
      </c>
      <c r="P23" s="168">
        <f t="shared" si="2"/>
        <v>19544625.584000003</v>
      </c>
      <c r="Q23" s="166">
        <f t="shared" si="3"/>
        <v>30397739.071522851</v>
      </c>
      <c r="T23" s="123"/>
    </row>
    <row r="24" spans="1:20" s="31" customFormat="1" x14ac:dyDescent="0.3">
      <c r="B24" s="249"/>
      <c r="C24" s="154">
        <v>9</v>
      </c>
      <c r="D24" s="208">
        <v>1100000</v>
      </c>
      <c r="E24" s="202">
        <v>0</v>
      </c>
      <c r="F24" s="140">
        <v>300000</v>
      </c>
      <c r="G24" s="191">
        <v>100000</v>
      </c>
      <c r="H24" s="140"/>
      <c r="I24" s="140"/>
      <c r="J24" s="140"/>
      <c r="K24" s="169">
        <f t="shared" si="1"/>
        <v>11050557.444747437</v>
      </c>
      <c r="L24" s="167">
        <v>-1.7999999999999999E-2</v>
      </c>
      <c r="M24" s="168">
        <v>50000</v>
      </c>
      <c r="N24" s="169">
        <f t="shared" ref="N24:N87" si="4" xml:space="preserve"> (N23 + D24 - E24 - M24) + ((N23 + D24 - E24 - M24) * O24)</f>
        <v>15203022.932160001</v>
      </c>
      <c r="O24" s="170">
        <v>-0.26</v>
      </c>
      <c r="P24" s="168">
        <f t="shared" si="2"/>
        <v>15253022.932160001</v>
      </c>
      <c r="Q24" s="166">
        <f t="shared" si="3"/>
        <v>26303580.376907438</v>
      </c>
      <c r="T24" s="123"/>
    </row>
    <row r="25" spans="1:20" s="31" customFormat="1" x14ac:dyDescent="0.3">
      <c r="B25" s="249"/>
      <c r="C25" s="154">
        <v>10</v>
      </c>
      <c r="D25" s="208">
        <v>7100000</v>
      </c>
      <c r="E25" s="202">
        <v>0</v>
      </c>
      <c r="F25" s="140">
        <v>300000</v>
      </c>
      <c r="G25" s="191">
        <v>100000</v>
      </c>
      <c r="H25" s="140">
        <v>16000000</v>
      </c>
      <c r="I25" s="140">
        <v>70000000</v>
      </c>
      <c r="J25" s="140">
        <v>54000000</v>
      </c>
      <c r="K25" s="169">
        <f t="shared" si="1"/>
        <v>11656667.478752891</v>
      </c>
      <c r="L25" s="167">
        <v>1.7999999999999999E-2</v>
      </c>
      <c r="M25" s="168">
        <v>50000</v>
      </c>
      <c r="N25" s="169">
        <f t="shared" si="4"/>
        <v>14241934.6765824</v>
      </c>
      <c r="O25" s="170">
        <v>-0.36</v>
      </c>
      <c r="P25" s="168">
        <f t="shared" si="2"/>
        <v>14291934.6765824</v>
      </c>
      <c r="Q25" s="166">
        <f t="shared" si="3"/>
        <v>25948602.155335292</v>
      </c>
      <c r="R25" s="140">
        <f xml:space="preserve"> H25 + I25</f>
        <v>86000000</v>
      </c>
      <c r="S25" s="140">
        <f xml:space="preserve"> J25 + Q25</f>
        <v>79948602.155335292</v>
      </c>
      <c r="T25" s="123"/>
    </row>
    <row r="26" spans="1:20" s="38" customFormat="1" ht="17.25" thickBot="1" x14ac:dyDescent="0.35">
      <c r="A26" s="27"/>
      <c r="B26" s="249"/>
      <c r="C26" s="37">
        <v>11</v>
      </c>
      <c r="D26" s="207">
        <v>4000000</v>
      </c>
      <c r="E26" s="204">
        <v>0</v>
      </c>
      <c r="F26" s="141">
        <v>300000</v>
      </c>
      <c r="G26" s="189">
        <v>100000</v>
      </c>
      <c r="H26" s="141">
        <v>10600000</v>
      </c>
      <c r="I26" s="141">
        <v>70000000</v>
      </c>
      <c r="J26" s="141">
        <v>54000000</v>
      </c>
      <c r="K26" s="194">
        <f t="shared" si="1"/>
        <v>11839647.464135339</v>
      </c>
      <c r="L26" s="158">
        <v>-1.7999999999999999E-2</v>
      </c>
      <c r="M26" s="48">
        <v>50000</v>
      </c>
      <c r="N26" s="160">
        <f t="shared" si="4"/>
        <v>10369402.765651967</v>
      </c>
      <c r="O26" s="34">
        <v>-0.43</v>
      </c>
      <c r="P26" s="48">
        <f t="shared" si="2"/>
        <v>10419402.765651967</v>
      </c>
      <c r="Q26" s="210">
        <f t="shared" si="3"/>
        <v>22259050.229787305</v>
      </c>
      <c r="R26" s="143">
        <f xml:space="preserve"> H26 + I26</f>
        <v>80600000</v>
      </c>
      <c r="S26" s="143">
        <f xml:space="preserve"> J26 + Q26</f>
        <v>76259050.229787305</v>
      </c>
      <c r="T26" s="127"/>
    </row>
    <row r="27" spans="1:20" s="233" customFormat="1" ht="17.25" thickBot="1" x14ac:dyDescent="0.35">
      <c r="A27" s="221"/>
      <c r="B27" s="249"/>
      <c r="C27" s="222">
        <v>12</v>
      </c>
      <c r="D27" s="223">
        <v>1000000</v>
      </c>
      <c r="E27" s="224">
        <v>0</v>
      </c>
      <c r="F27" s="225">
        <v>300000</v>
      </c>
      <c r="G27" s="226">
        <v>100000</v>
      </c>
      <c r="H27" s="141">
        <v>10600000</v>
      </c>
      <c r="I27" s="225">
        <v>70000000</v>
      </c>
      <c r="J27" s="225">
        <v>54000000</v>
      </c>
      <c r="K27" s="227">
        <f t="shared" si="1"/>
        <v>12459961.118489776</v>
      </c>
      <c r="L27" s="228">
        <v>1.7999999999999999E-2</v>
      </c>
      <c r="M27" s="229">
        <v>50000</v>
      </c>
      <c r="N27" s="227">
        <f t="shared" si="4"/>
        <v>11523152.015433703</v>
      </c>
      <c r="O27" s="230">
        <v>1.7999999999999999E-2</v>
      </c>
      <c r="P27" s="229">
        <f t="shared" si="2"/>
        <v>11573152.015433703</v>
      </c>
      <c r="Q27" s="231">
        <f t="shared" si="3"/>
        <v>24033113.133923478</v>
      </c>
      <c r="R27" s="225">
        <f t="shared" ref="R27:R90" si="5" xml:space="preserve"> H27 + I27</f>
        <v>80600000</v>
      </c>
      <c r="S27" s="225">
        <f t="shared" ref="S27:S90" si="6" xml:space="preserve"> J27 + Q27</f>
        <v>78033113.133923471</v>
      </c>
      <c r="T27" s="232"/>
    </row>
    <row r="28" spans="1:20" s="35" customFormat="1" x14ac:dyDescent="0.3">
      <c r="A28" s="35">
        <v>3</v>
      </c>
      <c r="B28" s="250">
        <v>2024</v>
      </c>
      <c r="C28" s="36">
        <v>1</v>
      </c>
      <c r="D28" s="223">
        <v>1000000</v>
      </c>
      <c r="E28" s="204">
        <v>0</v>
      </c>
      <c r="F28" s="141">
        <v>300000</v>
      </c>
      <c r="G28" s="189">
        <v>100000</v>
      </c>
      <c r="H28" s="141">
        <v>10600000</v>
      </c>
      <c r="I28" s="141">
        <v>70000000</v>
      </c>
      <c r="J28" s="141">
        <v>54000000</v>
      </c>
      <c r="K28" s="195">
        <f t="shared" si="1"/>
        <v>13091440.418622592</v>
      </c>
      <c r="L28" s="144">
        <v>1.7999999999999999E-2</v>
      </c>
      <c r="M28" s="48">
        <v>50000</v>
      </c>
      <c r="N28" s="160">
        <f t="shared" si="4"/>
        <v>12523044.623495437</v>
      </c>
      <c r="O28" s="120">
        <v>4.0000000000000001E-3</v>
      </c>
      <c r="P28" s="48">
        <f t="shared" si="2"/>
        <v>12573044.623495437</v>
      </c>
      <c r="Q28" s="210">
        <f t="shared" si="3"/>
        <v>25664485.042118028</v>
      </c>
      <c r="R28" s="143">
        <f t="shared" si="5"/>
        <v>80600000</v>
      </c>
      <c r="S28" s="143">
        <f t="shared" si="6"/>
        <v>79664485.042118028</v>
      </c>
      <c r="T28" s="128"/>
    </row>
    <row r="29" spans="1:20" s="41" customFormat="1" x14ac:dyDescent="0.3">
      <c r="B29" s="249"/>
      <c r="C29" s="42">
        <v>2</v>
      </c>
      <c r="D29" s="223">
        <v>1000000</v>
      </c>
      <c r="E29" s="204">
        <v>0</v>
      </c>
      <c r="F29" s="141">
        <v>300000</v>
      </c>
      <c r="G29" s="189">
        <v>100000</v>
      </c>
      <c r="H29" s="141">
        <v>10600000</v>
      </c>
      <c r="I29" s="141">
        <v>70000000</v>
      </c>
      <c r="J29" s="141">
        <v>54000000</v>
      </c>
      <c r="K29" s="196">
        <f t="shared" si="1"/>
        <v>13734286.346157799</v>
      </c>
      <c r="L29" s="144">
        <v>1.7999999999999999E-2</v>
      </c>
      <c r="M29" s="48">
        <v>50000</v>
      </c>
      <c r="N29" s="160">
        <f t="shared" si="4"/>
        <v>13715559.426718354</v>
      </c>
      <c r="O29" s="34">
        <v>1.7999999999999999E-2</v>
      </c>
      <c r="P29" s="48">
        <f t="shared" si="2"/>
        <v>13765559.426718354</v>
      </c>
      <c r="Q29" s="210">
        <f t="shared" si="3"/>
        <v>27499845.772876151</v>
      </c>
      <c r="R29" s="143">
        <f t="shared" si="5"/>
        <v>80600000</v>
      </c>
      <c r="S29" s="143">
        <f t="shared" si="6"/>
        <v>81499845.772876143</v>
      </c>
      <c r="T29" s="129"/>
    </row>
    <row r="30" spans="1:20" s="27" customFormat="1" x14ac:dyDescent="0.3">
      <c r="B30" s="249"/>
      <c r="C30" s="37">
        <v>3</v>
      </c>
      <c r="D30" s="223">
        <v>1000000</v>
      </c>
      <c r="E30" s="204">
        <v>0</v>
      </c>
      <c r="F30" s="141">
        <v>300000</v>
      </c>
      <c r="G30" s="189">
        <v>100000</v>
      </c>
      <c r="H30" s="141">
        <v>10600000</v>
      </c>
      <c r="I30" s="141">
        <v>70000000</v>
      </c>
      <c r="J30" s="141">
        <v>54000000</v>
      </c>
      <c r="K30" s="196">
        <f t="shared" si="1"/>
        <v>14388703.500388639</v>
      </c>
      <c r="L30" s="144">
        <v>1.7999999999999999E-2</v>
      </c>
      <c r="M30" s="48">
        <v>50000</v>
      </c>
      <c r="N30" s="160">
        <f t="shared" si="4"/>
        <v>14929539.496399285</v>
      </c>
      <c r="O30" s="34">
        <v>1.7999999999999999E-2</v>
      </c>
      <c r="P30" s="48">
        <f t="shared" si="2"/>
        <v>14979539.496399285</v>
      </c>
      <c r="Q30" s="210">
        <f t="shared" si="3"/>
        <v>29368242.996787924</v>
      </c>
      <c r="R30" s="143">
        <f t="shared" si="5"/>
        <v>80600000</v>
      </c>
      <c r="S30" s="143">
        <f t="shared" si="6"/>
        <v>83368242.996787921</v>
      </c>
      <c r="T30" s="126"/>
    </row>
    <row r="31" spans="1:20" s="27" customFormat="1" x14ac:dyDescent="0.3">
      <c r="B31" s="249"/>
      <c r="C31" s="37">
        <v>4</v>
      </c>
      <c r="D31" s="223">
        <v>1000000</v>
      </c>
      <c r="E31" s="204">
        <v>0</v>
      </c>
      <c r="F31" s="141">
        <v>300000</v>
      </c>
      <c r="G31" s="189">
        <v>100000</v>
      </c>
      <c r="H31" s="141">
        <v>10600000</v>
      </c>
      <c r="I31" s="141">
        <v>70000000</v>
      </c>
      <c r="J31" s="141">
        <v>54000000</v>
      </c>
      <c r="K31" s="196">
        <f t="shared" si="1"/>
        <v>15054900.163395634</v>
      </c>
      <c r="L31" s="144">
        <v>1.7999999999999999E-2</v>
      </c>
      <c r="M31" s="48">
        <v>50000</v>
      </c>
      <c r="N31" s="160">
        <f t="shared" si="4"/>
        <v>16165371.207334472</v>
      </c>
      <c r="O31" s="34">
        <v>1.7999999999999999E-2</v>
      </c>
      <c r="P31" s="48">
        <f t="shared" si="2"/>
        <v>16215371.207334472</v>
      </c>
      <c r="Q31" s="210">
        <f t="shared" si="3"/>
        <v>31270271.370730106</v>
      </c>
      <c r="R31" s="143">
        <f t="shared" si="5"/>
        <v>80600000</v>
      </c>
      <c r="S31" s="143">
        <f t="shared" si="6"/>
        <v>85270271.370730102</v>
      </c>
      <c r="T31" s="126"/>
    </row>
    <row r="32" spans="1:20" s="27" customFormat="1" x14ac:dyDescent="0.3">
      <c r="B32" s="249"/>
      <c r="C32" s="37">
        <v>5</v>
      </c>
      <c r="D32" s="223">
        <v>1000000</v>
      </c>
      <c r="E32" s="204">
        <v>0</v>
      </c>
      <c r="F32" s="141">
        <v>300000</v>
      </c>
      <c r="G32" s="189">
        <v>100000</v>
      </c>
      <c r="H32" s="141">
        <v>10600000</v>
      </c>
      <c r="I32" s="141">
        <v>70000000</v>
      </c>
      <c r="J32" s="141">
        <v>54000000</v>
      </c>
      <c r="K32" s="196">
        <f t="shared" si="1"/>
        <v>15733088.366336755</v>
      </c>
      <c r="L32" s="144">
        <v>1.7999999999999999E-2</v>
      </c>
      <c r="M32" s="48">
        <v>50000</v>
      </c>
      <c r="N32" s="160">
        <f t="shared" si="4"/>
        <v>17423447.889066495</v>
      </c>
      <c r="O32" s="34">
        <v>1.7999999999999999E-2</v>
      </c>
      <c r="P32" s="48">
        <f t="shared" si="2"/>
        <v>17473447.889066495</v>
      </c>
      <c r="Q32" s="210">
        <f t="shared" si="3"/>
        <v>33206536.25540325</v>
      </c>
      <c r="R32" s="143">
        <f t="shared" si="5"/>
        <v>80600000</v>
      </c>
      <c r="S32" s="143">
        <f t="shared" si="6"/>
        <v>87206536.25540325</v>
      </c>
      <c r="T32" s="126"/>
    </row>
    <row r="33" spans="1:20" s="27" customFormat="1" x14ac:dyDescent="0.3">
      <c r="B33" s="249"/>
      <c r="C33" s="37">
        <v>6</v>
      </c>
      <c r="D33" s="223">
        <v>1000000</v>
      </c>
      <c r="E33" s="204">
        <v>0</v>
      </c>
      <c r="F33" s="141">
        <v>300000</v>
      </c>
      <c r="G33" s="189">
        <v>100000</v>
      </c>
      <c r="H33" s="141">
        <v>10600000</v>
      </c>
      <c r="I33" s="141">
        <v>70000000</v>
      </c>
      <c r="J33" s="141">
        <v>54000000</v>
      </c>
      <c r="K33" s="196">
        <f t="shared" si="1"/>
        <v>16423483.956930816</v>
      </c>
      <c r="L33" s="144">
        <v>1.7999999999999999E-2</v>
      </c>
      <c r="M33" s="48">
        <v>50000</v>
      </c>
      <c r="N33" s="160">
        <f t="shared" si="4"/>
        <v>18704169.95106969</v>
      </c>
      <c r="O33" s="34">
        <v>1.7999999999999999E-2</v>
      </c>
      <c r="P33" s="48">
        <f t="shared" si="2"/>
        <v>18754169.95106969</v>
      </c>
      <c r="Q33" s="210">
        <f t="shared" si="3"/>
        <v>35177653.908000506</v>
      </c>
      <c r="R33" s="143">
        <f t="shared" si="5"/>
        <v>80600000</v>
      </c>
      <c r="S33" s="143">
        <f t="shared" si="6"/>
        <v>89177653.908000499</v>
      </c>
      <c r="T33" s="126"/>
    </row>
    <row r="34" spans="1:20" s="27" customFormat="1" x14ac:dyDescent="0.3">
      <c r="B34" s="249"/>
      <c r="C34" s="37">
        <v>7</v>
      </c>
      <c r="D34" s="223">
        <v>1000000</v>
      </c>
      <c r="E34" s="204">
        <v>0</v>
      </c>
      <c r="F34" s="141">
        <v>300000</v>
      </c>
      <c r="G34" s="189">
        <v>100000</v>
      </c>
      <c r="H34" s="141">
        <v>10600000</v>
      </c>
      <c r="I34" s="141">
        <v>70000000</v>
      </c>
      <c r="J34" s="141">
        <v>54000000</v>
      </c>
      <c r="K34" s="196">
        <f t="shared" si="1"/>
        <v>17126306.66815557</v>
      </c>
      <c r="L34" s="144">
        <v>1.7999999999999999E-2</v>
      </c>
      <c r="M34" s="48">
        <v>50000</v>
      </c>
      <c r="N34" s="160">
        <f t="shared" si="4"/>
        <v>20007945.010188945</v>
      </c>
      <c r="O34" s="34">
        <v>1.7999999999999999E-2</v>
      </c>
      <c r="P34" s="48">
        <f t="shared" si="2"/>
        <v>20057945.010188945</v>
      </c>
      <c r="Q34" s="210">
        <f t="shared" si="3"/>
        <v>37184251.678344518</v>
      </c>
      <c r="R34" s="143">
        <f t="shared" si="5"/>
        <v>80600000</v>
      </c>
      <c r="S34" s="143">
        <f t="shared" si="6"/>
        <v>91184251.678344518</v>
      </c>
      <c r="T34" s="126"/>
    </row>
    <row r="35" spans="1:20" s="27" customFormat="1" x14ac:dyDescent="0.3">
      <c r="B35" s="249"/>
      <c r="C35" s="37">
        <v>8</v>
      </c>
      <c r="D35" s="223">
        <v>1000000</v>
      </c>
      <c r="E35" s="204">
        <v>0</v>
      </c>
      <c r="F35" s="141">
        <v>300000</v>
      </c>
      <c r="G35" s="189">
        <v>100000</v>
      </c>
      <c r="H35" s="141">
        <v>10600000</v>
      </c>
      <c r="I35" s="141">
        <v>70000000</v>
      </c>
      <c r="J35" s="141">
        <v>54000000</v>
      </c>
      <c r="K35" s="196">
        <f t="shared" si="1"/>
        <v>17841780.188182369</v>
      </c>
      <c r="L35" s="144">
        <v>1.7999999999999999E-2</v>
      </c>
      <c r="M35" s="48">
        <v>50000</v>
      </c>
      <c r="N35" s="160">
        <f t="shared" si="4"/>
        <v>21335188.020372346</v>
      </c>
      <c r="O35" s="34">
        <v>1.7999999999999999E-2</v>
      </c>
      <c r="P35" s="48">
        <f t="shared" si="2"/>
        <v>21385188.020372346</v>
      </c>
      <c r="Q35" s="210">
        <f t="shared" si="3"/>
        <v>39226968.208554715</v>
      </c>
      <c r="R35" s="143">
        <f t="shared" si="5"/>
        <v>80600000</v>
      </c>
      <c r="S35" s="143">
        <f t="shared" si="6"/>
        <v>93226968.208554715</v>
      </c>
      <c r="T35" s="126"/>
    </row>
    <row r="36" spans="1:20" s="27" customFormat="1" x14ac:dyDescent="0.3">
      <c r="B36" s="249"/>
      <c r="C36" s="37">
        <v>9</v>
      </c>
      <c r="D36" s="223">
        <v>1000000</v>
      </c>
      <c r="E36" s="204">
        <v>0</v>
      </c>
      <c r="F36" s="141">
        <v>300000</v>
      </c>
      <c r="G36" s="189">
        <v>100000</v>
      </c>
      <c r="H36" s="141">
        <v>10600000</v>
      </c>
      <c r="I36" s="141">
        <v>70000000</v>
      </c>
      <c r="J36" s="141">
        <v>54000000</v>
      </c>
      <c r="K36" s="196">
        <f t="shared" si="1"/>
        <v>18570132.231569652</v>
      </c>
      <c r="L36" s="144">
        <v>1.7999999999999999E-2</v>
      </c>
      <c r="M36" s="48">
        <v>50000</v>
      </c>
      <c r="N36" s="160">
        <f t="shared" si="4"/>
        <v>22686321.404739048</v>
      </c>
      <c r="O36" s="34">
        <v>1.7999999999999999E-2</v>
      </c>
      <c r="P36" s="48">
        <f t="shared" si="2"/>
        <v>22736321.404739048</v>
      </c>
      <c r="Q36" s="210">
        <f t="shared" si="3"/>
        <v>41306453.6363087</v>
      </c>
      <c r="R36" s="143">
        <f t="shared" si="5"/>
        <v>80600000</v>
      </c>
      <c r="S36" s="143">
        <f t="shared" si="6"/>
        <v>95306453.6363087</v>
      </c>
      <c r="T36" s="126"/>
    </row>
    <row r="37" spans="1:20" s="27" customFormat="1" x14ac:dyDescent="0.3">
      <c r="B37" s="249"/>
      <c r="C37" s="37">
        <v>10</v>
      </c>
      <c r="D37" s="223">
        <v>1000000</v>
      </c>
      <c r="E37" s="204">
        <v>0</v>
      </c>
      <c r="F37" s="141">
        <v>300000</v>
      </c>
      <c r="G37" s="189">
        <v>100000</v>
      </c>
      <c r="H37" s="141">
        <v>10600000</v>
      </c>
      <c r="I37" s="141">
        <v>70000000</v>
      </c>
      <c r="J37" s="141">
        <v>54000000</v>
      </c>
      <c r="K37" s="196">
        <f t="shared" si="1"/>
        <v>19311594.611737907</v>
      </c>
      <c r="L37" s="144">
        <v>1.7999999999999999E-2</v>
      </c>
      <c r="M37" s="48">
        <v>50000</v>
      </c>
      <c r="N37" s="160">
        <f t="shared" si="4"/>
        <v>24061775.19002435</v>
      </c>
      <c r="O37" s="34">
        <v>1.7999999999999999E-2</v>
      </c>
      <c r="P37" s="48">
        <f t="shared" si="2"/>
        <v>24111775.19002435</v>
      </c>
      <c r="Q37" s="210">
        <f t="shared" si="3"/>
        <v>43423369.801762253</v>
      </c>
      <c r="R37" s="143">
        <f t="shared" si="5"/>
        <v>80600000</v>
      </c>
      <c r="S37" s="143">
        <f t="shared" si="6"/>
        <v>97423369.801762253</v>
      </c>
      <c r="T37" s="126"/>
    </row>
    <row r="38" spans="1:20" s="38" customFormat="1" ht="17.25" thickBot="1" x14ac:dyDescent="0.35">
      <c r="B38" s="249"/>
      <c r="C38" s="39">
        <v>11</v>
      </c>
      <c r="D38" s="223">
        <v>1000000</v>
      </c>
      <c r="E38" s="204">
        <v>0</v>
      </c>
      <c r="F38" s="141">
        <v>300000</v>
      </c>
      <c r="G38" s="189">
        <v>100000</v>
      </c>
      <c r="H38" s="141">
        <v>10600000</v>
      </c>
      <c r="I38" s="141">
        <v>70000000</v>
      </c>
      <c r="J38" s="141">
        <v>54000000</v>
      </c>
      <c r="K38" s="196">
        <f t="shared" si="1"/>
        <v>20066403.314749189</v>
      </c>
      <c r="L38" s="144">
        <v>1.7999999999999999E-2</v>
      </c>
      <c r="M38" s="48">
        <v>50000</v>
      </c>
      <c r="N38" s="160">
        <f t="shared" si="4"/>
        <v>25461987.143444788</v>
      </c>
      <c r="O38" s="121">
        <v>1.7999999999999999E-2</v>
      </c>
      <c r="P38" s="48">
        <f t="shared" si="2"/>
        <v>25511987.143444788</v>
      </c>
      <c r="Q38" s="210">
        <f t="shared" si="3"/>
        <v>45578390.458193973</v>
      </c>
      <c r="R38" s="143">
        <f t="shared" si="5"/>
        <v>80600000</v>
      </c>
      <c r="S38" s="143">
        <f t="shared" si="6"/>
        <v>99578390.458193973</v>
      </c>
      <c r="T38" s="127"/>
    </row>
    <row r="39" spans="1:20" s="233" customFormat="1" ht="17.25" thickBot="1" x14ac:dyDescent="0.35">
      <c r="A39" s="234"/>
      <c r="B39" s="249"/>
      <c r="C39" s="235">
        <v>12</v>
      </c>
      <c r="D39" s="223">
        <v>1000000</v>
      </c>
      <c r="E39" s="224">
        <v>0</v>
      </c>
      <c r="F39" s="225">
        <v>300000</v>
      </c>
      <c r="G39" s="226">
        <v>100000</v>
      </c>
      <c r="H39" s="141">
        <v>10600000</v>
      </c>
      <c r="I39" s="225">
        <v>70000000</v>
      </c>
      <c r="J39" s="225">
        <v>54000000</v>
      </c>
      <c r="K39" s="236">
        <f t="shared" si="1"/>
        <v>20834798.574414674</v>
      </c>
      <c r="L39" s="237">
        <v>1.7999999999999999E-2</v>
      </c>
      <c r="M39" s="229">
        <v>50000</v>
      </c>
      <c r="N39" s="227">
        <f t="shared" si="4"/>
        <v>26887402.912026793</v>
      </c>
      <c r="O39" s="238">
        <v>1.7999999999999999E-2</v>
      </c>
      <c r="P39" s="229">
        <f t="shared" si="2"/>
        <v>26937402.912026793</v>
      </c>
      <c r="Q39" s="231">
        <f t="shared" si="3"/>
        <v>47772201.486441463</v>
      </c>
      <c r="R39" s="225">
        <f t="shared" si="5"/>
        <v>80600000</v>
      </c>
      <c r="S39" s="225">
        <f t="shared" si="6"/>
        <v>101772201.48644146</v>
      </c>
      <c r="T39" s="232"/>
    </row>
    <row r="40" spans="1:20" s="35" customFormat="1" x14ac:dyDescent="0.3">
      <c r="A40" s="35">
        <v>4</v>
      </c>
      <c r="B40" s="249">
        <v>2025</v>
      </c>
      <c r="C40" s="36">
        <v>1</v>
      </c>
      <c r="D40" s="223">
        <v>1000000</v>
      </c>
      <c r="E40" s="204">
        <v>0</v>
      </c>
      <c r="F40" s="141">
        <v>300000</v>
      </c>
      <c r="G40" s="189">
        <v>100000</v>
      </c>
      <c r="H40" s="141">
        <v>10600000</v>
      </c>
      <c r="I40" s="141">
        <v>70000000</v>
      </c>
      <c r="J40" s="141">
        <v>54000000</v>
      </c>
      <c r="K40" s="196">
        <f t="shared" si="1"/>
        <v>21617024.948754139</v>
      </c>
      <c r="L40" s="144">
        <v>1.7999999999999999E-2</v>
      </c>
      <c r="M40" s="48">
        <v>50000</v>
      </c>
      <c r="N40" s="160">
        <f t="shared" si="4"/>
        <v>27948752.523674902</v>
      </c>
      <c r="O40" s="120">
        <v>4.0000000000000001E-3</v>
      </c>
      <c r="P40" s="48">
        <f t="shared" si="2"/>
        <v>27998752.523674902</v>
      </c>
      <c r="Q40" s="210">
        <f t="shared" si="3"/>
        <v>49615777.472429037</v>
      </c>
      <c r="R40" s="143">
        <f t="shared" si="5"/>
        <v>80600000</v>
      </c>
      <c r="S40" s="143">
        <f t="shared" si="6"/>
        <v>103615777.47242904</v>
      </c>
      <c r="T40" s="128"/>
    </row>
    <row r="41" spans="1:20" s="27" customFormat="1" x14ac:dyDescent="0.3">
      <c r="B41" s="249"/>
      <c r="C41" s="37">
        <v>2</v>
      </c>
      <c r="D41" s="223">
        <v>1000000</v>
      </c>
      <c r="E41" s="204">
        <v>0</v>
      </c>
      <c r="F41" s="141">
        <v>300000</v>
      </c>
      <c r="G41" s="189">
        <v>100000</v>
      </c>
      <c r="H41" s="141">
        <v>10600000</v>
      </c>
      <c r="I41" s="141">
        <v>70000000</v>
      </c>
      <c r="J41" s="141">
        <v>54000000</v>
      </c>
      <c r="K41" s="196">
        <f t="shared" si="1"/>
        <v>22413331.397831712</v>
      </c>
      <c r="L41" s="144">
        <v>1.7999999999999999E-2</v>
      </c>
      <c r="M41" s="48">
        <v>50000</v>
      </c>
      <c r="N41" s="160">
        <f t="shared" si="4"/>
        <v>29418930.06910105</v>
      </c>
      <c r="O41" s="34">
        <v>1.7999999999999999E-2</v>
      </c>
      <c r="P41" s="48">
        <f t="shared" si="2"/>
        <v>29468930.06910105</v>
      </c>
      <c r="Q41" s="210">
        <f t="shared" si="3"/>
        <v>51882261.466932759</v>
      </c>
      <c r="R41" s="143">
        <f t="shared" si="5"/>
        <v>80600000</v>
      </c>
      <c r="S41" s="143">
        <f t="shared" si="6"/>
        <v>105882261.46693276</v>
      </c>
      <c r="T41" s="126"/>
    </row>
    <row r="42" spans="1:20" s="27" customFormat="1" x14ac:dyDescent="0.3">
      <c r="B42" s="249"/>
      <c r="C42" s="37">
        <v>3</v>
      </c>
      <c r="D42" s="223">
        <v>1000000</v>
      </c>
      <c r="E42" s="204">
        <v>0</v>
      </c>
      <c r="F42" s="141">
        <v>300000</v>
      </c>
      <c r="G42" s="189">
        <v>100000</v>
      </c>
      <c r="H42" s="141">
        <v>10600000</v>
      </c>
      <c r="I42" s="141">
        <v>70000000</v>
      </c>
      <c r="J42" s="141">
        <v>54000000</v>
      </c>
      <c r="K42" s="196">
        <f t="shared" si="1"/>
        <v>23223971.362992682</v>
      </c>
      <c r="L42" s="144">
        <v>1.7999999999999999E-2</v>
      </c>
      <c r="M42" s="48">
        <v>50000</v>
      </c>
      <c r="N42" s="160">
        <f t="shared" si="4"/>
        <v>30915570.810344871</v>
      </c>
      <c r="O42" s="34">
        <v>1.7999999999999999E-2</v>
      </c>
      <c r="P42" s="48">
        <f t="shared" si="2"/>
        <v>30965570.810344871</v>
      </c>
      <c r="Q42" s="210">
        <f t="shared" si="3"/>
        <v>54189542.173337549</v>
      </c>
      <c r="R42" s="143">
        <f t="shared" si="5"/>
        <v>80600000</v>
      </c>
      <c r="S42" s="143">
        <f t="shared" si="6"/>
        <v>108189542.17333755</v>
      </c>
      <c r="T42" s="126"/>
    </row>
    <row r="43" spans="1:20" s="27" customFormat="1" x14ac:dyDescent="0.3">
      <c r="B43" s="249"/>
      <c r="C43" s="37">
        <v>4</v>
      </c>
      <c r="D43" s="223">
        <v>1000000</v>
      </c>
      <c r="E43" s="204">
        <v>0</v>
      </c>
      <c r="F43" s="141">
        <v>300000</v>
      </c>
      <c r="G43" s="189">
        <v>100000</v>
      </c>
      <c r="H43" s="141">
        <v>10600000</v>
      </c>
      <c r="I43" s="141">
        <v>70000000</v>
      </c>
      <c r="J43" s="141">
        <v>54000000</v>
      </c>
      <c r="K43" s="196">
        <f t="shared" si="1"/>
        <v>24049202.84752655</v>
      </c>
      <c r="L43" s="144">
        <v>1.7999999999999999E-2</v>
      </c>
      <c r="M43" s="48">
        <v>50000</v>
      </c>
      <c r="N43" s="160">
        <f t="shared" si="4"/>
        <v>32439151.084931079</v>
      </c>
      <c r="O43" s="34">
        <v>1.7999999999999999E-2</v>
      </c>
      <c r="P43" s="48">
        <f t="shared" si="2"/>
        <v>32489151.084931079</v>
      </c>
      <c r="Q43" s="210">
        <f t="shared" si="3"/>
        <v>56538353.932457626</v>
      </c>
      <c r="R43" s="143">
        <f t="shared" si="5"/>
        <v>80600000</v>
      </c>
      <c r="S43" s="143">
        <f t="shared" si="6"/>
        <v>110538353.93245763</v>
      </c>
      <c r="T43" s="126"/>
    </row>
    <row r="44" spans="1:20" s="27" customFormat="1" x14ac:dyDescent="0.3">
      <c r="B44" s="249"/>
      <c r="C44" s="37">
        <v>5</v>
      </c>
      <c r="D44" s="223">
        <v>1000000</v>
      </c>
      <c r="E44" s="204">
        <v>0</v>
      </c>
      <c r="F44" s="141">
        <v>300000</v>
      </c>
      <c r="G44" s="189">
        <v>100000</v>
      </c>
      <c r="H44" s="141">
        <v>10600000</v>
      </c>
      <c r="I44" s="141">
        <v>70000000</v>
      </c>
      <c r="J44" s="141">
        <v>54000000</v>
      </c>
      <c r="K44" s="196">
        <f t="shared" si="1"/>
        <v>24889288.498782028</v>
      </c>
      <c r="L44" s="144">
        <v>1.7999999999999999E-2</v>
      </c>
      <c r="M44" s="48">
        <v>50000</v>
      </c>
      <c r="N44" s="160">
        <f t="shared" si="4"/>
        <v>33990155.80445984</v>
      </c>
      <c r="O44" s="34">
        <v>1.7999999999999999E-2</v>
      </c>
      <c r="P44" s="48">
        <f t="shared" si="2"/>
        <v>34040155.80445984</v>
      </c>
      <c r="Q44" s="210">
        <f t="shared" si="3"/>
        <v>58929444.303241864</v>
      </c>
      <c r="R44" s="143">
        <f t="shared" si="5"/>
        <v>80600000</v>
      </c>
      <c r="S44" s="143">
        <f t="shared" si="6"/>
        <v>112929444.30324186</v>
      </c>
      <c r="T44" s="126"/>
    </row>
    <row r="45" spans="1:20" s="27" customFormat="1" x14ac:dyDescent="0.3">
      <c r="B45" s="249"/>
      <c r="C45" s="37">
        <v>6</v>
      </c>
      <c r="D45" s="223">
        <v>1000000</v>
      </c>
      <c r="E45" s="204">
        <v>0</v>
      </c>
      <c r="F45" s="141">
        <v>300000</v>
      </c>
      <c r="G45" s="189">
        <v>100000</v>
      </c>
      <c r="H45" s="141">
        <v>10600000</v>
      </c>
      <c r="I45" s="141">
        <v>70000000</v>
      </c>
      <c r="J45" s="141">
        <v>54000000</v>
      </c>
      <c r="K45" s="196">
        <f t="shared" si="1"/>
        <v>25744495.691760104</v>
      </c>
      <c r="L45" s="144">
        <v>1.7999999999999999E-2</v>
      </c>
      <c r="M45" s="48">
        <v>50000</v>
      </c>
      <c r="N45" s="160">
        <f t="shared" si="4"/>
        <v>35569078.608940117</v>
      </c>
      <c r="O45" s="34">
        <v>1.7999999999999999E-2</v>
      </c>
      <c r="P45" s="48">
        <f t="shared" si="2"/>
        <v>35619078.608940117</v>
      </c>
      <c r="Q45" s="210">
        <f t="shared" si="3"/>
        <v>61363574.300700217</v>
      </c>
      <c r="R45" s="143">
        <f t="shared" si="5"/>
        <v>80600000</v>
      </c>
      <c r="S45" s="143">
        <f t="shared" si="6"/>
        <v>115363574.30070022</v>
      </c>
      <c r="T45" s="126"/>
    </row>
    <row r="46" spans="1:20" s="27" customFormat="1" x14ac:dyDescent="0.3">
      <c r="B46" s="249"/>
      <c r="C46" s="37">
        <v>7</v>
      </c>
      <c r="D46" s="223">
        <v>1000000</v>
      </c>
      <c r="E46" s="204">
        <v>0</v>
      </c>
      <c r="F46" s="141">
        <v>300000</v>
      </c>
      <c r="G46" s="189">
        <v>100000</v>
      </c>
      <c r="H46" s="141">
        <v>10600000</v>
      </c>
      <c r="I46" s="141">
        <v>70000000</v>
      </c>
      <c r="J46" s="141">
        <v>54000000</v>
      </c>
      <c r="K46" s="196">
        <f t="shared" si="1"/>
        <v>26615096.614211787</v>
      </c>
      <c r="L46" s="144">
        <v>1.7999999999999999E-2</v>
      </c>
      <c r="M46" s="48">
        <v>50000</v>
      </c>
      <c r="N46" s="160">
        <f t="shared" si="4"/>
        <v>37176422.023901038</v>
      </c>
      <c r="O46" s="34">
        <v>1.7999999999999999E-2</v>
      </c>
      <c r="P46" s="48">
        <f t="shared" si="2"/>
        <v>37226422.023901038</v>
      </c>
      <c r="Q46" s="210">
        <f t="shared" si="3"/>
        <v>63841518.638112828</v>
      </c>
      <c r="R46" s="143">
        <f t="shared" si="5"/>
        <v>80600000</v>
      </c>
      <c r="S46" s="143">
        <f t="shared" si="6"/>
        <v>117841518.63811283</v>
      </c>
      <c r="T46" s="126"/>
    </row>
    <row r="47" spans="1:20" s="27" customFormat="1" x14ac:dyDescent="0.3">
      <c r="B47" s="249"/>
      <c r="C47" s="37">
        <v>8</v>
      </c>
      <c r="D47" s="223">
        <v>1000000</v>
      </c>
      <c r="E47" s="204">
        <v>0</v>
      </c>
      <c r="F47" s="141">
        <v>300000</v>
      </c>
      <c r="G47" s="189">
        <v>100000</v>
      </c>
      <c r="H47" s="141">
        <v>10600000</v>
      </c>
      <c r="I47" s="141">
        <v>70000000</v>
      </c>
      <c r="J47" s="141">
        <v>54000000</v>
      </c>
      <c r="K47" s="196">
        <f t="shared" si="1"/>
        <v>27501368.353267599</v>
      </c>
      <c r="L47" s="144">
        <v>1.7999999999999999E-2</v>
      </c>
      <c r="M47" s="48">
        <v>50000</v>
      </c>
      <c r="N47" s="160">
        <f t="shared" si="4"/>
        <v>38812697.620331258</v>
      </c>
      <c r="O47" s="34">
        <v>1.7999999999999999E-2</v>
      </c>
      <c r="P47" s="48">
        <f t="shared" si="2"/>
        <v>38862697.620331258</v>
      </c>
      <c r="Q47" s="210">
        <f t="shared" si="3"/>
        <v>66364065.973598853</v>
      </c>
      <c r="R47" s="143">
        <f t="shared" si="5"/>
        <v>80600000</v>
      </c>
      <c r="S47" s="143">
        <f t="shared" si="6"/>
        <v>120364065.97359885</v>
      </c>
      <c r="T47" s="126"/>
    </row>
    <row r="48" spans="1:20" s="116" customFormat="1" x14ac:dyDescent="0.3">
      <c r="B48" s="249"/>
      <c r="C48" s="146">
        <v>9</v>
      </c>
      <c r="D48" s="223">
        <v>1000000</v>
      </c>
      <c r="E48" s="204">
        <v>0</v>
      </c>
      <c r="F48" s="141">
        <v>300000</v>
      </c>
      <c r="G48" s="189">
        <v>100000</v>
      </c>
      <c r="H48" s="141">
        <v>10600000</v>
      </c>
      <c r="I48" s="141">
        <v>70000000</v>
      </c>
      <c r="J48" s="141">
        <v>54000000</v>
      </c>
      <c r="K48" s="196">
        <f t="shared" si="1"/>
        <v>28403592.983626414</v>
      </c>
      <c r="L48" s="115">
        <v>1.7999999999999999E-2</v>
      </c>
      <c r="M48" s="48">
        <v>50000</v>
      </c>
      <c r="N48" s="160">
        <f t="shared" si="4"/>
        <v>40478426.177497223</v>
      </c>
      <c r="O48" s="147">
        <v>1.7999999999999999E-2</v>
      </c>
      <c r="P48" s="48">
        <f t="shared" si="2"/>
        <v>40528426.177497223</v>
      </c>
      <c r="Q48" s="210">
        <f t="shared" si="3"/>
        <v>68932019.161123633</v>
      </c>
      <c r="R48" s="143">
        <f t="shared" si="5"/>
        <v>80600000</v>
      </c>
      <c r="S48" s="143">
        <f t="shared" si="6"/>
        <v>122932019.16112363</v>
      </c>
      <c r="T48" s="148"/>
    </row>
    <row r="49" spans="1:20" s="27" customFormat="1" x14ac:dyDescent="0.3">
      <c r="B49" s="249"/>
      <c r="C49" s="37">
        <v>10</v>
      </c>
      <c r="D49" s="223">
        <v>1000000</v>
      </c>
      <c r="E49" s="204">
        <v>0</v>
      </c>
      <c r="F49" s="141">
        <v>300000</v>
      </c>
      <c r="G49" s="189">
        <v>100000</v>
      </c>
      <c r="H49" s="141">
        <v>10600000</v>
      </c>
      <c r="I49" s="141">
        <v>70000000</v>
      </c>
      <c r="J49" s="141">
        <v>54000000</v>
      </c>
      <c r="K49" s="196">
        <f t="shared" si="1"/>
        <v>29322057.65733169</v>
      </c>
      <c r="L49" s="144">
        <v>1.7999999999999999E-2</v>
      </c>
      <c r="M49" s="48">
        <v>50000</v>
      </c>
      <c r="N49" s="160">
        <f t="shared" si="4"/>
        <v>42174137.848692171</v>
      </c>
      <c r="O49" s="34">
        <v>1.7999999999999999E-2</v>
      </c>
      <c r="P49" s="48">
        <f t="shared" si="2"/>
        <v>42224137.848692171</v>
      </c>
      <c r="Q49" s="210">
        <f t="shared" si="3"/>
        <v>71546195.506023854</v>
      </c>
      <c r="R49" s="143">
        <f t="shared" si="5"/>
        <v>80600000</v>
      </c>
      <c r="S49" s="143">
        <f t="shared" si="6"/>
        <v>125546195.50602385</v>
      </c>
      <c r="T49" s="126"/>
    </row>
    <row r="50" spans="1:20" s="38" customFormat="1" ht="17.25" thickBot="1" x14ac:dyDescent="0.35">
      <c r="B50" s="249"/>
      <c r="C50" s="39">
        <v>11</v>
      </c>
      <c r="D50" s="223">
        <v>1000000</v>
      </c>
      <c r="E50" s="204">
        <v>0</v>
      </c>
      <c r="F50" s="141">
        <v>300000</v>
      </c>
      <c r="G50" s="189">
        <v>100000</v>
      </c>
      <c r="H50" s="141">
        <v>10600000</v>
      </c>
      <c r="I50" s="141">
        <v>70000000</v>
      </c>
      <c r="J50" s="141">
        <v>54000000</v>
      </c>
      <c r="K50" s="196">
        <f t="shared" si="1"/>
        <v>30257054.69516366</v>
      </c>
      <c r="L50" s="144">
        <v>1.7999999999999999E-2</v>
      </c>
      <c r="M50" s="48">
        <v>50000</v>
      </c>
      <c r="N50" s="160">
        <f t="shared" si="4"/>
        <v>43900372.329968631</v>
      </c>
      <c r="O50" s="121">
        <v>1.7999999999999999E-2</v>
      </c>
      <c r="P50" s="48">
        <f t="shared" si="2"/>
        <v>43950372.329968631</v>
      </c>
      <c r="Q50" s="210">
        <f t="shared" si="3"/>
        <v>74207427.025132298</v>
      </c>
      <c r="R50" s="143">
        <f t="shared" si="5"/>
        <v>80600000</v>
      </c>
      <c r="S50" s="143">
        <f t="shared" si="6"/>
        <v>128207427.0251323</v>
      </c>
      <c r="T50" s="127"/>
    </row>
    <row r="51" spans="1:20" s="135" customFormat="1" ht="17.25" thickBot="1" x14ac:dyDescent="0.35">
      <c r="A51" s="130"/>
      <c r="B51" s="249"/>
      <c r="C51" s="131">
        <v>12</v>
      </c>
      <c r="D51" s="223">
        <v>1000000</v>
      </c>
      <c r="E51" s="205">
        <v>0</v>
      </c>
      <c r="F51" s="141">
        <v>300000</v>
      </c>
      <c r="G51" s="189">
        <v>100000</v>
      </c>
      <c r="H51" s="141">
        <v>10600000</v>
      </c>
      <c r="I51" s="141">
        <v>70000000</v>
      </c>
      <c r="J51" s="141">
        <v>54000000</v>
      </c>
      <c r="K51" s="197">
        <f t="shared" si="1"/>
        <v>31208881.679676607</v>
      </c>
      <c r="L51" s="132">
        <v>1.7999999999999999E-2</v>
      </c>
      <c r="M51" s="48">
        <v>50000</v>
      </c>
      <c r="N51" s="160">
        <f t="shared" si="4"/>
        <v>45657679.031908065</v>
      </c>
      <c r="O51" s="133">
        <v>1.7999999999999999E-2</v>
      </c>
      <c r="P51" s="48">
        <f t="shared" si="2"/>
        <v>45707679.031908065</v>
      </c>
      <c r="Q51" s="210">
        <f t="shared" si="3"/>
        <v>76916560.711584672</v>
      </c>
      <c r="R51" s="143">
        <f t="shared" si="5"/>
        <v>80600000</v>
      </c>
      <c r="S51" s="143">
        <f t="shared" si="6"/>
        <v>130916560.71158467</v>
      </c>
      <c r="T51" s="134"/>
    </row>
    <row r="52" spans="1:20" s="35" customFormat="1" x14ac:dyDescent="0.3">
      <c r="A52" s="35">
        <v>4</v>
      </c>
      <c r="B52" s="249">
        <v>2026</v>
      </c>
      <c r="C52" s="36">
        <v>1</v>
      </c>
      <c r="D52" s="223">
        <v>1000000</v>
      </c>
      <c r="E52" s="204">
        <v>0</v>
      </c>
      <c r="F52" s="141">
        <v>300000</v>
      </c>
      <c r="G52" s="189">
        <v>100000</v>
      </c>
      <c r="H52" s="141">
        <v>10600000</v>
      </c>
      <c r="I52" s="141">
        <v>70000000</v>
      </c>
      <c r="J52" s="141">
        <v>54000000</v>
      </c>
      <c r="K52" s="196">
        <f t="shared" si="1"/>
        <v>32177841.549910787</v>
      </c>
      <c r="L52" s="144">
        <v>1.7999999999999999E-2</v>
      </c>
      <c r="M52" s="48">
        <v>50000</v>
      </c>
      <c r="N52" s="160">
        <f t="shared" si="4"/>
        <v>46794109.748035699</v>
      </c>
      <c r="O52" s="120">
        <v>4.0000000000000001E-3</v>
      </c>
      <c r="P52" s="48">
        <f t="shared" si="2"/>
        <v>46844109.748035699</v>
      </c>
      <c r="Q52" s="210">
        <f t="shared" si="3"/>
        <v>79021951.297946483</v>
      </c>
      <c r="R52" s="143">
        <f t="shared" si="5"/>
        <v>80600000</v>
      </c>
      <c r="S52" s="143">
        <f t="shared" si="6"/>
        <v>133021951.29794648</v>
      </c>
      <c r="T52" s="128"/>
    </row>
    <row r="53" spans="1:20" s="41" customFormat="1" x14ac:dyDescent="0.3">
      <c r="B53" s="249"/>
      <c r="C53" s="42">
        <v>2</v>
      </c>
      <c r="D53" s="223">
        <v>1000000</v>
      </c>
      <c r="E53" s="204">
        <v>0</v>
      </c>
      <c r="F53" s="141">
        <v>300000</v>
      </c>
      <c r="G53" s="189">
        <v>100000</v>
      </c>
      <c r="H53" s="141">
        <v>10600000</v>
      </c>
      <c r="I53" s="141">
        <v>70000000</v>
      </c>
      <c r="J53" s="141">
        <v>54000000</v>
      </c>
      <c r="K53" s="196">
        <f t="shared" si="1"/>
        <v>33164242.697809182</v>
      </c>
      <c r="L53" s="144">
        <v>1.7999999999999999E-2</v>
      </c>
      <c r="M53" s="48">
        <v>50000</v>
      </c>
      <c r="N53" s="160">
        <f t="shared" si="4"/>
        <v>48603503.723500341</v>
      </c>
      <c r="O53" s="34">
        <v>1.7999999999999999E-2</v>
      </c>
      <c r="P53" s="48">
        <f t="shared" si="2"/>
        <v>48653503.723500341</v>
      </c>
      <c r="Q53" s="210">
        <f t="shared" si="3"/>
        <v>81817746.421309531</v>
      </c>
      <c r="R53" s="143">
        <f t="shared" si="5"/>
        <v>80600000</v>
      </c>
      <c r="S53" s="143">
        <f t="shared" si="6"/>
        <v>135817746.42130953</v>
      </c>
      <c r="T53" s="129"/>
    </row>
    <row r="54" spans="1:20" s="27" customFormat="1" x14ac:dyDescent="0.3">
      <c r="B54" s="249"/>
      <c r="C54" s="37">
        <v>3</v>
      </c>
      <c r="D54" s="223">
        <v>1000000</v>
      </c>
      <c r="E54" s="204">
        <v>0</v>
      </c>
      <c r="F54" s="141">
        <v>300000</v>
      </c>
      <c r="G54" s="189">
        <v>100000</v>
      </c>
      <c r="H54" s="141">
        <v>10600000</v>
      </c>
      <c r="I54" s="141">
        <v>70000000</v>
      </c>
      <c r="J54" s="141">
        <v>54000000</v>
      </c>
      <c r="K54" s="196">
        <f t="shared" si="1"/>
        <v>34168399.06636975</v>
      </c>
      <c r="L54" s="144">
        <v>1.7999999999999999E-2</v>
      </c>
      <c r="M54" s="48">
        <v>50000</v>
      </c>
      <c r="N54" s="160">
        <f t="shared" si="4"/>
        <v>50445466.79052335</v>
      </c>
      <c r="O54" s="34">
        <v>1.7999999999999999E-2</v>
      </c>
      <c r="P54" s="48">
        <f t="shared" si="2"/>
        <v>50495466.79052335</v>
      </c>
      <c r="Q54" s="210">
        <f t="shared" si="3"/>
        <v>84663865.856893092</v>
      </c>
      <c r="R54" s="143">
        <f t="shared" si="5"/>
        <v>80600000</v>
      </c>
      <c r="S54" s="143">
        <f t="shared" si="6"/>
        <v>138663865.85689309</v>
      </c>
      <c r="T54" s="126"/>
    </row>
    <row r="55" spans="1:20" s="27" customFormat="1" x14ac:dyDescent="0.3">
      <c r="B55" s="249"/>
      <c r="C55" s="37">
        <v>4</v>
      </c>
      <c r="D55" s="223">
        <v>1000000</v>
      </c>
      <c r="E55" s="204">
        <v>0</v>
      </c>
      <c r="F55" s="141">
        <v>300000</v>
      </c>
      <c r="G55" s="189">
        <v>100000</v>
      </c>
      <c r="H55" s="141">
        <v>10600000</v>
      </c>
      <c r="I55" s="141">
        <v>70000000</v>
      </c>
      <c r="J55" s="141">
        <v>54000000</v>
      </c>
      <c r="K55" s="196">
        <f t="shared" si="1"/>
        <v>35190630.249564402</v>
      </c>
      <c r="L55" s="144">
        <v>1.7999999999999999E-2</v>
      </c>
      <c r="M55" s="48">
        <v>50000</v>
      </c>
      <c r="N55" s="160">
        <f t="shared" si="4"/>
        <v>52320585.192752771</v>
      </c>
      <c r="O55" s="34">
        <v>1.7999999999999999E-2</v>
      </c>
      <c r="P55" s="48">
        <f t="shared" si="2"/>
        <v>52370585.192752771</v>
      </c>
      <c r="Q55" s="210">
        <f t="shared" si="3"/>
        <v>87561215.442317173</v>
      </c>
      <c r="R55" s="143">
        <f t="shared" si="5"/>
        <v>80600000</v>
      </c>
      <c r="S55" s="143">
        <f t="shared" si="6"/>
        <v>141561215.44231719</v>
      </c>
      <c r="T55" s="126"/>
    </row>
    <row r="56" spans="1:20" s="27" customFormat="1" x14ac:dyDescent="0.3">
      <c r="B56" s="249"/>
      <c r="C56" s="37">
        <v>5</v>
      </c>
      <c r="D56" s="223">
        <v>1000000</v>
      </c>
      <c r="E56" s="204">
        <v>0</v>
      </c>
      <c r="F56" s="141">
        <v>300000</v>
      </c>
      <c r="G56" s="189">
        <v>100000</v>
      </c>
      <c r="H56" s="141">
        <v>10600000</v>
      </c>
      <c r="I56" s="141">
        <v>70000000</v>
      </c>
      <c r="J56" s="141">
        <v>54000000</v>
      </c>
      <c r="K56" s="196">
        <f t="shared" si="1"/>
        <v>36231261.594056562</v>
      </c>
      <c r="L56" s="144">
        <v>1.7999999999999999E-2</v>
      </c>
      <c r="M56" s="48">
        <v>50000</v>
      </c>
      <c r="N56" s="160">
        <f t="shared" si="4"/>
        <v>54229455.726222321</v>
      </c>
      <c r="O56" s="34">
        <v>1.7999999999999999E-2</v>
      </c>
      <c r="P56" s="48">
        <f t="shared" si="2"/>
        <v>54279455.726222321</v>
      </c>
      <c r="Q56" s="210">
        <f t="shared" si="3"/>
        <v>90510717.320278883</v>
      </c>
      <c r="R56" s="143">
        <f t="shared" si="5"/>
        <v>80600000</v>
      </c>
      <c r="S56" s="143">
        <f t="shared" si="6"/>
        <v>144510717.32027888</v>
      </c>
      <c r="T56" s="126"/>
    </row>
    <row r="57" spans="1:20" s="27" customFormat="1" x14ac:dyDescent="0.3">
      <c r="B57" s="249"/>
      <c r="C57" s="37">
        <v>6</v>
      </c>
      <c r="D57" s="223">
        <v>1000000</v>
      </c>
      <c r="E57" s="204">
        <v>0</v>
      </c>
      <c r="F57" s="141">
        <v>300000</v>
      </c>
      <c r="G57" s="189">
        <v>100000</v>
      </c>
      <c r="H57" s="141">
        <v>10600000</v>
      </c>
      <c r="I57" s="141">
        <v>70000000</v>
      </c>
      <c r="J57" s="141">
        <v>54000000</v>
      </c>
      <c r="K57" s="196">
        <f t="shared" si="1"/>
        <v>37290624.302749582</v>
      </c>
      <c r="L57" s="144">
        <v>1.7999999999999999E-2</v>
      </c>
      <c r="M57" s="48">
        <v>50000</v>
      </c>
      <c r="N57" s="160">
        <f t="shared" si="4"/>
        <v>56172685.929294325</v>
      </c>
      <c r="O57" s="34">
        <v>1.7999999999999999E-2</v>
      </c>
      <c r="P57" s="48">
        <f t="shared" si="2"/>
        <v>56222685.929294325</v>
      </c>
      <c r="Q57" s="210">
        <f t="shared" si="3"/>
        <v>93513310.232043907</v>
      </c>
      <c r="R57" s="143">
        <f t="shared" si="5"/>
        <v>80600000</v>
      </c>
      <c r="S57" s="143">
        <f t="shared" si="6"/>
        <v>147513310.23204392</v>
      </c>
      <c r="T57" s="126"/>
    </row>
    <row r="58" spans="1:20" s="27" customFormat="1" x14ac:dyDescent="0.3">
      <c r="B58" s="249"/>
      <c r="C58" s="37">
        <v>7</v>
      </c>
      <c r="D58" s="223">
        <v>1000000</v>
      </c>
      <c r="E58" s="204">
        <v>0</v>
      </c>
      <c r="F58" s="141">
        <v>300000</v>
      </c>
      <c r="G58" s="189">
        <v>100000</v>
      </c>
      <c r="H58" s="141">
        <v>10600000</v>
      </c>
      <c r="I58" s="141">
        <v>70000000</v>
      </c>
      <c r="J58" s="141">
        <v>54000000</v>
      </c>
      <c r="K58" s="196">
        <f t="shared" si="1"/>
        <v>38369055.540199071</v>
      </c>
      <c r="L58" s="144">
        <v>1.7999999999999999E-2</v>
      </c>
      <c r="M58" s="48">
        <v>50000</v>
      </c>
      <c r="N58" s="160">
        <f t="shared" si="4"/>
        <v>58150894.276021622</v>
      </c>
      <c r="O58" s="34">
        <v>1.7999999999999999E-2</v>
      </c>
      <c r="P58" s="48">
        <f t="shared" si="2"/>
        <v>58200894.276021622</v>
      </c>
      <c r="Q58" s="210">
        <f t="shared" si="3"/>
        <v>96569949.816220701</v>
      </c>
      <c r="R58" s="143">
        <f t="shared" si="5"/>
        <v>80600000</v>
      </c>
      <c r="S58" s="143">
        <f t="shared" si="6"/>
        <v>150569949.8162207</v>
      </c>
      <c r="T58" s="126"/>
    </row>
    <row r="59" spans="1:20" s="27" customFormat="1" x14ac:dyDescent="0.3">
      <c r="B59" s="249"/>
      <c r="C59" s="37">
        <v>8</v>
      </c>
      <c r="D59" s="223">
        <v>1000000</v>
      </c>
      <c r="E59" s="204">
        <v>0</v>
      </c>
      <c r="F59" s="141">
        <v>300000</v>
      </c>
      <c r="G59" s="189">
        <v>100000</v>
      </c>
      <c r="H59" s="141">
        <v>10600000</v>
      </c>
      <c r="I59" s="141">
        <v>70000000</v>
      </c>
      <c r="J59" s="141">
        <v>54000000</v>
      </c>
      <c r="K59" s="196">
        <f t="shared" si="1"/>
        <v>39466898.539922655</v>
      </c>
      <c r="L59" s="144">
        <v>1.7999999999999999E-2</v>
      </c>
      <c r="M59" s="48">
        <v>50000</v>
      </c>
      <c r="N59" s="160">
        <f t="shared" si="4"/>
        <v>60164710.372990012</v>
      </c>
      <c r="O59" s="34">
        <v>1.7999999999999999E-2</v>
      </c>
      <c r="P59" s="48">
        <f t="shared" si="2"/>
        <v>60214710.372990012</v>
      </c>
      <c r="Q59" s="210">
        <f t="shared" si="3"/>
        <v>99681608.912912667</v>
      </c>
      <c r="R59" s="143">
        <f t="shared" si="5"/>
        <v>80600000</v>
      </c>
      <c r="S59" s="143">
        <f t="shared" si="6"/>
        <v>153681608.91291267</v>
      </c>
      <c r="T59" s="126"/>
    </row>
    <row r="60" spans="1:20" s="27" customFormat="1" x14ac:dyDescent="0.3">
      <c r="B60" s="249"/>
      <c r="C60" s="37">
        <v>9</v>
      </c>
      <c r="D60" s="223">
        <v>1000000</v>
      </c>
      <c r="E60" s="204">
        <v>0</v>
      </c>
      <c r="F60" s="141">
        <v>300000</v>
      </c>
      <c r="G60" s="189">
        <v>100000</v>
      </c>
      <c r="H60" s="141">
        <v>10600000</v>
      </c>
      <c r="I60" s="141">
        <v>70000000</v>
      </c>
      <c r="J60" s="141">
        <v>54000000</v>
      </c>
      <c r="K60" s="196">
        <f t="shared" si="1"/>
        <v>40584502.713641264</v>
      </c>
      <c r="L60" s="144">
        <v>1.7999999999999999E-2</v>
      </c>
      <c r="M60" s="48">
        <v>50000</v>
      </c>
      <c r="N60" s="160">
        <f t="shared" si="4"/>
        <v>62214775.159703836</v>
      </c>
      <c r="O60" s="34">
        <v>1.7999999999999999E-2</v>
      </c>
      <c r="P60" s="48">
        <f t="shared" si="2"/>
        <v>62264775.159703836</v>
      </c>
      <c r="Q60" s="210">
        <f t="shared" si="3"/>
        <v>102849277.87334511</v>
      </c>
      <c r="R60" s="143">
        <f t="shared" si="5"/>
        <v>80600000</v>
      </c>
      <c r="S60" s="143">
        <f t="shared" si="6"/>
        <v>156849277.87334511</v>
      </c>
      <c r="T60" s="126"/>
    </row>
    <row r="61" spans="1:20" s="27" customFormat="1" x14ac:dyDescent="0.3">
      <c r="B61" s="249"/>
      <c r="C61" s="37">
        <v>10</v>
      </c>
      <c r="D61" s="223">
        <v>1000000</v>
      </c>
      <c r="E61" s="204">
        <v>0</v>
      </c>
      <c r="F61" s="141">
        <v>300000</v>
      </c>
      <c r="G61" s="189">
        <v>100000</v>
      </c>
      <c r="H61" s="141">
        <v>10600000</v>
      </c>
      <c r="I61" s="141">
        <v>70000000</v>
      </c>
      <c r="J61" s="141">
        <v>54000000</v>
      </c>
      <c r="K61" s="196">
        <f t="shared" si="1"/>
        <v>41722223.762486808</v>
      </c>
      <c r="L61" s="144">
        <v>1.7999999999999999E-2</v>
      </c>
      <c r="M61" s="48">
        <v>50000</v>
      </c>
      <c r="N61" s="160">
        <f t="shared" si="4"/>
        <v>64301741.112578504</v>
      </c>
      <c r="O61" s="34">
        <v>1.7999999999999999E-2</v>
      </c>
      <c r="P61" s="48">
        <f t="shared" si="2"/>
        <v>64351741.112578504</v>
      </c>
      <c r="Q61" s="210">
        <f t="shared" si="3"/>
        <v>106073964.87506531</v>
      </c>
      <c r="R61" s="143">
        <f t="shared" si="5"/>
        <v>80600000</v>
      </c>
      <c r="S61" s="143">
        <f t="shared" si="6"/>
        <v>160073964.87506533</v>
      </c>
      <c r="T61" s="126"/>
    </row>
    <row r="62" spans="1:20" s="38" customFormat="1" ht="17.25" thickBot="1" x14ac:dyDescent="0.35">
      <c r="B62" s="249"/>
      <c r="C62" s="39">
        <v>11</v>
      </c>
      <c r="D62" s="223">
        <v>1000000</v>
      </c>
      <c r="E62" s="204">
        <v>0</v>
      </c>
      <c r="F62" s="141">
        <v>300000</v>
      </c>
      <c r="G62" s="189">
        <v>100000</v>
      </c>
      <c r="H62" s="141">
        <v>10600000</v>
      </c>
      <c r="I62" s="141">
        <v>70000000</v>
      </c>
      <c r="J62" s="141">
        <v>54000000</v>
      </c>
      <c r="K62" s="196">
        <f t="shared" si="1"/>
        <v>42880423.790211573</v>
      </c>
      <c r="L62" s="144">
        <v>1.7999999999999999E-2</v>
      </c>
      <c r="M62" s="48">
        <v>50000</v>
      </c>
      <c r="N62" s="160">
        <f t="shared" si="4"/>
        <v>66426272.45260492</v>
      </c>
      <c r="O62" s="121">
        <v>1.7999999999999999E-2</v>
      </c>
      <c r="P62" s="48">
        <f t="shared" si="2"/>
        <v>66476272.45260492</v>
      </c>
      <c r="Q62" s="210">
        <f t="shared" si="3"/>
        <v>109356696.24281649</v>
      </c>
      <c r="R62" s="143">
        <f t="shared" si="5"/>
        <v>80600000</v>
      </c>
      <c r="S62" s="143">
        <f t="shared" si="6"/>
        <v>163356696.24281651</v>
      </c>
      <c r="T62" s="127"/>
    </row>
    <row r="63" spans="1:20" s="135" customFormat="1" ht="17.25" thickBot="1" x14ac:dyDescent="0.35">
      <c r="A63" s="130"/>
      <c r="B63" s="249"/>
      <c r="C63" s="131">
        <v>12</v>
      </c>
      <c r="D63" s="223">
        <v>1000000</v>
      </c>
      <c r="E63" s="205">
        <v>0</v>
      </c>
      <c r="F63" s="141">
        <v>300000</v>
      </c>
      <c r="G63" s="189">
        <v>100000</v>
      </c>
      <c r="H63" s="141">
        <v>10600000</v>
      </c>
      <c r="I63" s="141">
        <v>70000000</v>
      </c>
      <c r="J63" s="141">
        <v>54000000</v>
      </c>
      <c r="K63" s="197">
        <f t="shared" si="1"/>
        <v>44059471.41843538</v>
      </c>
      <c r="L63" s="132">
        <v>1.7999999999999999E-2</v>
      </c>
      <c r="M63" s="48">
        <v>50000</v>
      </c>
      <c r="N63" s="160">
        <f t="shared" si="4"/>
        <v>68589045.356751814</v>
      </c>
      <c r="O63" s="133">
        <v>1.7999999999999999E-2</v>
      </c>
      <c r="P63" s="48">
        <f t="shared" si="2"/>
        <v>68639045.356751814</v>
      </c>
      <c r="Q63" s="210">
        <f t="shared" si="3"/>
        <v>112698516.77518719</v>
      </c>
      <c r="R63" s="143">
        <f t="shared" si="5"/>
        <v>80600000</v>
      </c>
      <c r="S63" s="143">
        <f t="shared" si="6"/>
        <v>166698516.77518719</v>
      </c>
      <c r="T63" s="134"/>
    </row>
    <row r="64" spans="1:20" s="35" customFormat="1" x14ac:dyDescent="0.3">
      <c r="A64" s="35">
        <v>6</v>
      </c>
      <c r="B64" s="249">
        <v>2027</v>
      </c>
      <c r="C64" s="36">
        <v>1</v>
      </c>
      <c r="D64" s="223">
        <v>1000000</v>
      </c>
      <c r="E64" s="204">
        <v>0</v>
      </c>
      <c r="F64" s="141">
        <v>300000</v>
      </c>
      <c r="G64" s="189">
        <v>100000</v>
      </c>
      <c r="H64" s="141">
        <v>10600000</v>
      </c>
      <c r="I64" s="141">
        <v>70000000</v>
      </c>
      <c r="J64" s="141">
        <v>54000000</v>
      </c>
      <c r="K64" s="196">
        <f t="shared" si="1"/>
        <v>45259741.903967217</v>
      </c>
      <c r="L64" s="144">
        <v>1.7999999999999999E-2</v>
      </c>
      <c r="M64" s="48">
        <v>50000</v>
      </c>
      <c r="N64" s="160">
        <f t="shared" si="4"/>
        <v>69817201.538178816</v>
      </c>
      <c r="O64" s="120">
        <v>4.0000000000000001E-3</v>
      </c>
      <c r="P64" s="48">
        <f t="shared" si="2"/>
        <v>69867201.538178816</v>
      </c>
      <c r="Q64" s="210">
        <f t="shared" si="3"/>
        <v>115126943.44214603</v>
      </c>
      <c r="R64" s="143">
        <f t="shared" si="5"/>
        <v>80600000</v>
      </c>
      <c r="S64" s="143">
        <f t="shared" si="6"/>
        <v>169126943.44214603</v>
      </c>
      <c r="T64" s="128"/>
    </row>
    <row r="65" spans="1:20" s="27" customFormat="1" x14ac:dyDescent="0.3">
      <c r="B65" s="249"/>
      <c r="C65" s="37">
        <v>2</v>
      </c>
      <c r="D65" s="223">
        <v>1000000</v>
      </c>
      <c r="E65" s="204">
        <v>0</v>
      </c>
      <c r="F65" s="141">
        <v>300000</v>
      </c>
      <c r="G65" s="189">
        <v>100000</v>
      </c>
      <c r="H65" s="141">
        <v>10600000</v>
      </c>
      <c r="I65" s="141">
        <v>70000000</v>
      </c>
      <c r="J65" s="141">
        <v>54000000</v>
      </c>
      <c r="K65" s="196">
        <f t="shared" si="1"/>
        <v>46481617.258238629</v>
      </c>
      <c r="L65" s="144">
        <v>1.7999999999999999E-2</v>
      </c>
      <c r="M65" s="48">
        <v>50000</v>
      </c>
      <c r="N65" s="160">
        <f t="shared" si="4"/>
        <v>72041011.165866032</v>
      </c>
      <c r="O65" s="34">
        <v>1.7999999999999999E-2</v>
      </c>
      <c r="P65" s="48">
        <f t="shared" si="2"/>
        <v>72091011.165866032</v>
      </c>
      <c r="Q65" s="210">
        <f t="shared" si="3"/>
        <v>118572628.42410466</v>
      </c>
      <c r="R65" s="143">
        <f t="shared" si="5"/>
        <v>80600000</v>
      </c>
      <c r="S65" s="143">
        <f t="shared" si="6"/>
        <v>172572628.42410466</v>
      </c>
      <c r="T65" s="126"/>
    </row>
    <row r="66" spans="1:20" s="27" customFormat="1" x14ac:dyDescent="0.3">
      <c r="B66" s="249"/>
      <c r="C66" s="37">
        <v>3</v>
      </c>
      <c r="D66" s="223">
        <v>1000000</v>
      </c>
      <c r="E66" s="204">
        <v>0</v>
      </c>
      <c r="F66" s="141">
        <v>300000</v>
      </c>
      <c r="G66" s="189">
        <v>100000</v>
      </c>
      <c r="H66" s="141">
        <v>10600000</v>
      </c>
      <c r="I66" s="141">
        <v>70000000</v>
      </c>
      <c r="J66" s="141">
        <v>54000000</v>
      </c>
      <c r="K66" s="196">
        <f t="shared" si="1"/>
        <v>47725486.368886925</v>
      </c>
      <c r="L66" s="144">
        <v>1.7999999999999999E-2</v>
      </c>
      <c r="M66" s="48">
        <v>50000</v>
      </c>
      <c r="N66" s="160">
        <f t="shared" si="4"/>
        <v>74304849.366851628</v>
      </c>
      <c r="O66" s="34">
        <v>1.7999999999999999E-2</v>
      </c>
      <c r="P66" s="48">
        <f t="shared" si="2"/>
        <v>74354849.366851628</v>
      </c>
      <c r="Q66" s="210">
        <f t="shared" si="3"/>
        <v>122080335.73573855</v>
      </c>
      <c r="R66" s="143">
        <f t="shared" si="5"/>
        <v>80600000</v>
      </c>
      <c r="S66" s="143">
        <f t="shared" si="6"/>
        <v>176080335.73573855</v>
      </c>
      <c r="T66" s="126"/>
    </row>
    <row r="67" spans="1:20" s="27" customFormat="1" x14ac:dyDescent="0.3">
      <c r="B67" s="249"/>
      <c r="C67" s="37">
        <v>4</v>
      </c>
      <c r="D67" s="223">
        <v>1000000</v>
      </c>
      <c r="E67" s="204">
        <v>0</v>
      </c>
      <c r="F67" s="141">
        <v>300000</v>
      </c>
      <c r="G67" s="189">
        <v>100000</v>
      </c>
      <c r="H67" s="141">
        <v>10600000</v>
      </c>
      <c r="I67" s="141">
        <v>70000000</v>
      </c>
      <c r="J67" s="141">
        <v>54000000</v>
      </c>
      <c r="K67" s="196">
        <f t="shared" si="1"/>
        <v>48991745.123526886</v>
      </c>
      <c r="L67" s="144">
        <v>1.7999999999999999E-2</v>
      </c>
      <c r="M67" s="48">
        <v>50000</v>
      </c>
      <c r="N67" s="160">
        <f t="shared" si="4"/>
        <v>76609436.655454963</v>
      </c>
      <c r="O67" s="34">
        <v>1.7999999999999999E-2</v>
      </c>
      <c r="P67" s="48">
        <f t="shared" si="2"/>
        <v>76659436.655454963</v>
      </c>
      <c r="Q67" s="210">
        <f t="shared" si="3"/>
        <v>125651181.77898185</v>
      </c>
      <c r="R67" s="143">
        <f t="shared" si="5"/>
        <v>80600000</v>
      </c>
      <c r="S67" s="143">
        <f t="shared" si="6"/>
        <v>179651181.77898186</v>
      </c>
      <c r="T67" s="126"/>
    </row>
    <row r="68" spans="1:20" s="27" customFormat="1" x14ac:dyDescent="0.3">
      <c r="B68" s="249"/>
      <c r="C68" s="37">
        <v>5</v>
      </c>
      <c r="D68" s="223">
        <v>1000000</v>
      </c>
      <c r="E68" s="204">
        <v>0</v>
      </c>
      <c r="F68" s="141">
        <v>300000</v>
      </c>
      <c r="G68" s="189">
        <v>100000</v>
      </c>
      <c r="H68" s="141">
        <v>10600000</v>
      </c>
      <c r="I68" s="141">
        <v>70000000</v>
      </c>
      <c r="J68" s="141">
        <v>54000000</v>
      </c>
      <c r="K68" s="196">
        <f t="shared" si="1"/>
        <v>50280796.535750367</v>
      </c>
      <c r="L68" s="144">
        <v>1.7999999999999999E-2</v>
      </c>
      <c r="M68" s="48">
        <v>50000</v>
      </c>
      <c r="N68" s="160">
        <f t="shared" si="4"/>
        <v>78955506.515253156</v>
      </c>
      <c r="O68" s="34">
        <v>1.7999999999999999E-2</v>
      </c>
      <c r="P68" s="48">
        <f t="shared" si="2"/>
        <v>79005506.515253156</v>
      </c>
      <c r="Q68" s="210">
        <f t="shared" si="3"/>
        <v>129286303.05100352</v>
      </c>
      <c r="R68" s="143">
        <f t="shared" si="5"/>
        <v>80600000</v>
      </c>
      <c r="S68" s="143">
        <f t="shared" si="6"/>
        <v>183286303.05100352</v>
      </c>
      <c r="T68" s="126"/>
    </row>
    <row r="69" spans="1:20" s="27" customFormat="1" x14ac:dyDescent="0.3">
      <c r="B69" s="249"/>
      <c r="C69" s="37">
        <v>6</v>
      </c>
      <c r="D69" s="223">
        <v>1000000</v>
      </c>
      <c r="E69" s="204">
        <v>0</v>
      </c>
      <c r="F69" s="141">
        <v>300000</v>
      </c>
      <c r="G69" s="189">
        <v>100000</v>
      </c>
      <c r="H69" s="141">
        <v>10600000</v>
      </c>
      <c r="I69" s="141">
        <v>70000000</v>
      </c>
      <c r="J69" s="141">
        <v>54000000</v>
      </c>
      <c r="K69" s="196">
        <f t="shared" si="1"/>
        <v>51593050.873393871</v>
      </c>
      <c r="L69" s="144">
        <v>1.7999999999999999E-2</v>
      </c>
      <c r="M69" s="48">
        <v>50000</v>
      </c>
      <c r="N69" s="160">
        <f t="shared" si="4"/>
        <v>81343805.632527709</v>
      </c>
      <c r="O69" s="34">
        <v>1.7999999999999999E-2</v>
      </c>
      <c r="P69" s="48">
        <f t="shared" si="2"/>
        <v>81393805.632527709</v>
      </c>
      <c r="Q69" s="210">
        <f t="shared" si="3"/>
        <v>132986856.50592157</v>
      </c>
      <c r="R69" s="143">
        <f t="shared" si="5"/>
        <v>80600000</v>
      </c>
      <c r="S69" s="143">
        <f t="shared" si="6"/>
        <v>186986856.50592157</v>
      </c>
      <c r="T69" s="126"/>
    </row>
    <row r="70" spans="1:20" s="27" customFormat="1" x14ac:dyDescent="0.3">
      <c r="B70" s="249"/>
      <c r="C70" s="37">
        <v>7</v>
      </c>
      <c r="D70" s="223">
        <v>1000000</v>
      </c>
      <c r="E70" s="204">
        <v>0</v>
      </c>
      <c r="F70" s="141">
        <v>300000</v>
      </c>
      <c r="G70" s="189">
        <v>100000</v>
      </c>
      <c r="H70" s="141">
        <v>10600000</v>
      </c>
      <c r="I70" s="141">
        <v>70000000</v>
      </c>
      <c r="J70" s="141">
        <v>54000000</v>
      </c>
      <c r="K70" s="196">
        <f t="shared" si="1"/>
        <v>52928925.78911496</v>
      </c>
      <c r="L70" s="144">
        <v>1.7999999999999999E-2</v>
      </c>
      <c r="M70" s="48">
        <v>50000</v>
      </c>
      <c r="N70" s="160">
        <f t="shared" si="4"/>
        <v>83775094.133913204</v>
      </c>
      <c r="O70" s="34">
        <v>1.7999999999999999E-2</v>
      </c>
      <c r="P70" s="48">
        <f t="shared" si="2"/>
        <v>83825094.133913204</v>
      </c>
      <c r="Q70" s="210">
        <f t="shared" si="3"/>
        <v>136754019.92302817</v>
      </c>
      <c r="R70" s="143">
        <f t="shared" si="5"/>
        <v>80600000</v>
      </c>
      <c r="S70" s="143">
        <f t="shared" si="6"/>
        <v>190754019.92302817</v>
      </c>
      <c r="T70" s="126"/>
    </row>
    <row r="71" spans="1:20" s="27" customFormat="1" x14ac:dyDescent="0.3">
      <c r="B71" s="249"/>
      <c r="C71" s="37">
        <v>8</v>
      </c>
      <c r="D71" s="223">
        <v>1000000</v>
      </c>
      <c r="E71" s="204">
        <v>0</v>
      </c>
      <c r="F71" s="141">
        <v>300000</v>
      </c>
      <c r="G71" s="189">
        <v>100000</v>
      </c>
      <c r="H71" s="141">
        <v>10600000</v>
      </c>
      <c r="I71" s="141">
        <v>70000000</v>
      </c>
      <c r="J71" s="141">
        <v>54000000</v>
      </c>
      <c r="K71" s="196">
        <f t="shared" si="1"/>
        <v>54288846.453319028</v>
      </c>
      <c r="L71" s="144">
        <v>1.7999999999999999E-2</v>
      </c>
      <c r="M71" s="48">
        <v>50000</v>
      </c>
      <c r="N71" s="160">
        <f t="shared" si="4"/>
        <v>86250145.828323647</v>
      </c>
      <c r="O71" s="34">
        <v>1.7999999999999999E-2</v>
      </c>
      <c r="P71" s="48">
        <f t="shared" si="2"/>
        <v>86300145.828323647</v>
      </c>
      <c r="Q71" s="210">
        <f t="shared" si="3"/>
        <v>140588992.28164268</v>
      </c>
      <c r="R71" s="143">
        <f t="shared" si="5"/>
        <v>80600000</v>
      </c>
      <c r="S71" s="143">
        <f t="shared" si="6"/>
        <v>194588992.28164268</v>
      </c>
      <c r="T71" s="126"/>
    </row>
    <row r="72" spans="1:20" s="27" customFormat="1" x14ac:dyDescent="0.3">
      <c r="B72" s="249"/>
      <c r="C72" s="37">
        <v>9</v>
      </c>
      <c r="D72" s="223">
        <v>1000000</v>
      </c>
      <c r="E72" s="204">
        <v>0</v>
      </c>
      <c r="F72" s="141">
        <v>300000</v>
      </c>
      <c r="G72" s="189">
        <v>100000</v>
      </c>
      <c r="H72" s="141">
        <v>10600000</v>
      </c>
      <c r="I72" s="141">
        <v>70000000</v>
      </c>
      <c r="J72" s="141">
        <v>54000000</v>
      </c>
      <c r="K72" s="196">
        <f t="shared" si="1"/>
        <v>55673245.68947877</v>
      </c>
      <c r="L72" s="144">
        <v>1.7999999999999999E-2</v>
      </c>
      <c r="M72" s="48">
        <v>50000</v>
      </c>
      <c r="N72" s="160">
        <f t="shared" si="4"/>
        <v>88769748.45323348</v>
      </c>
      <c r="O72" s="34">
        <v>1.7999999999999999E-2</v>
      </c>
      <c r="P72" s="48">
        <f t="shared" si="2"/>
        <v>88819748.45323348</v>
      </c>
      <c r="Q72" s="210">
        <f t="shared" si="3"/>
        <v>144492994.14271224</v>
      </c>
      <c r="R72" s="143">
        <f t="shared" si="5"/>
        <v>80600000</v>
      </c>
      <c r="S72" s="143">
        <f t="shared" si="6"/>
        <v>198492994.14271224</v>
      </c>
      <c r="T72" s="126"/>
    </row>
    <row r="73" spans="1:20" s="27" customFormat="1" x14ac:dyDescent="0.3">
      <c r="B73" s="249"/>
      <c r="C73" s="37">
        <v>10</v>
      </c>
      <c r="D73" s="223">
        <v>1000000</v>
      </c>
      <c r="E73" s="204">
        <v>0</v>
      </c>
      <c r="F73" s="141">
        <v>300000</v>
      </c>
      <c r="G73" s="189">
        <v>100000</v>
      </c>
      <c r="H73" s="141">
        <v>10600000</v>
      </c>
      <c r="I73" s="141">
        <v>70000000</v>
      </c>
      <c r="J73" s="141">
        <v>54000000</v>
      </c>
      <c r="K73" s="196">
        <f t="shared" si="1"/>
        <v>57082564.111889385</v>
      </c>
      <c r="L73" s="144">
        <v>1.7999999999999999E-2</v>
      </c>
      <c r="M73" s="48">
        <v>50000</v>
      </c>
      <c r="N73" s="160">
        <f t="shared" si="4"/>
        <v>91334703.925391689</v>
      </c>
      <c r="O73" s="34">
        <v>1.7999999999999999E-2</v>
      </c>
      <c r="P73" s="48">
        <f t="shared" si="2"/>
        <v>91384703.925391689</v>
      </c>
      <c r="Q73" s="210">
        <f t="shared" si="3"/>
        <v>148467268.03728107</v>
      </c>
      <c r="R73" s="143">
        <f t="shared" si="5"/>
        <v>80600000</v>
      </c>
      <c r="S73" s="143">
        <f t="shared" si="6"/>
        <v>202467268.03728107</v>
      </c>
      <c r="T73" s="126"/>
    </row>
    <row r="74" spans="1:20" s="38" customFormat="1" ht="17.25" thickBot="1" x14ac:dyDescent="0.35">
      <c r="B74" s="249"/>
      <c r="C74" s="39">
        <v>11</v>
      </c>
      <c r="D74" s="223">
        <v>1000000</v>
      </c>
      <c r="E74" s="204">
        <v>0</v>
      </c>
      <c r="F74" s="141">
        <v>300000</v>
      </c>
      <c r="G74" s="189">
        <v>100000</v>
      </c>
      <c r="H74" s="141">
        <v>10600000</v>
      </c>
      <c r="I74" s="141">
        <v>70000000</v>
      </c>
      <c r="J74" s="141">
        <v>54000000</v>
      </c>
      <c r="K74" s="196">
        <f t="shared" si="1"/>
        <v>58517250.265903391</v>
      </c>
      <c r="L74" s="144">
        <v>1.7999999999999999E-2</v>
      </c>
      <c r="M74" s="48">
        <v>50000</v>
      </c>
      <c r="N74" s="160">
        <f t="shared" si="4"/>
        <v>93945828.596048743</v>
      </c>
      <c r="O74" s="121">
        <v>1.7999999999999999E-2</v>
      </c>
      <c r="P74" s="48">
        <f t="shared" si="2"/>
        <v>93995828.596048743</v>
      </c>
      <c r="Q74" s="210">
        <f t="shared" si="3"/>
        <v>152513078.86195213</v>
      </c>
      <c r="R74" s="143">
        <f t="shared" si="5"/>
        <v>80600000</v>
      </c>
      <c r="S74" s="143">
        <f t="shared" si="6"/>
        <v>206513078.86195213</v>
      </c>
      <c r="T74" s="127"/>
    </row>
    <row r="75" spans="1:20" s="135" customFormat="1" ht="17.25" thickBot="1" x14ac:dyDescent="0.35">
      <c r="A75" s="130"/>
      <c r="B75" s="249"/>
      <c r="C75" s="131">
        <v>12</v>
      </c>
      <c r="D75" s="223">
        <v>1000000</v>
      </c>
      <c r="E75" s="205">
        <v>0</v>
      </c>
      <c r="F75" s="141">
        <v>300000</v>
      </c>
      <c r="G75" s="189">
        <v>100000</v>
      </c>
      <c r="H75" s="141">
        <v>10600000</v>
      </c>
      <c r="I75" s="141">
        <v>70000000</v>
      </c>
      <c r="J75" s="141">
        <v>54000000</v>
      </c>
      <c r="K75" s="197">
        <f t="shared" si="1"/>
        <v>59977760.770689651</v>
      </c>
      <c r="L75" s="132">
        <v>1.7999999999999999E-2</v>
      </c>
      <c r="M75" s="48">
        <v>50000</v>
      </c>
      <c r="N75" s="160">
        <f t="shared" si="4"/>
        <v>96603953.510777622</v>
      </c>
      <c r="O75" s="133">
        <v>1.7999999999999999E-2</v>
      </c>
      <c r="P75" s="48">
        <f t="shared" si="2"/>
        <v>96653953.510777622</v>
      </c>
      <c r="Q75" s="210">
        <f t="shared" si="3"/>
        <v>156631714.28146726</v>
      </c>
      <c r="R75" s="143">
        <f t="shared" si="5"/>
        <v>80600000</v>
      </c>
      <c r="S75" s="143">
        <f t="shared" si="6"/>
        <v>210631714.28146726</v>
      </c>
      <c r="T75" s="134"/>
    </row>
    <row r="76" spans="1:20" s="35" customFormat="1" x14ac:dyDescent="0.3">
      <c r="A76" s="35">
        <v>7</v>
      </c>
      <c r="B76" s="249">
        <v>2028</v>
      </c>
      <c r="C76" s="36">
        <v>1</v>
      </c>
      <c r="D76" s="223">
        <v>1000000</v>
      </c>
      <c r="E76" s="204">
        <v>0</v>
      </c>
      <c r="F76" s="141">
        <v>300000</v>
      </c>
      <c r="G76" s="189">
        <v>100000</v>
      </c>
      <c r="H76" s="141">
        <v>10600000</v>
      </c>
      <c r="I76" s="141">
        <v>70000000</v>
      </c>
      <c r="J76" s="141">
        <v>54000000</v>
      </c>
      <c r="K76" s="196">
        <f t="shared" si="1"/>
        <v>61464560.464562066</v>
      </c>
      <c r="L76" s="144">
        <v>1.7999999999999999E-2</v>
      </c>
      <c r="M76" s="48">
        <v>50000</v>
      </c>
      <c r="N76" s="160">
        <f t="shared" si="4"/>
        <v>97944169.324820727</v>
      </c>
      <c r="O76" s="120">
        <v>4.0000000000000001E-3</v>
      </c>
      <c r="P76" s="48">
        <f t="shared" si="2"/>
        <v>97994169.324820727</v>
      </c>
      <c r="Q76" s="210">
        <f t="shared" si="3"/>
        <v>159458729.78938279</v>
      </c>
      <c r="R76" s="143">
        <f t="shared" si="5"/>
        <v>80600000</v>
      </c>
      <c r="S76" s="143">
        <f t="shared" si="6"/>
        <v>213458729.78938279</v>
      </c>
      <c r="T76" s="128"/>
    </row>
    <row r="77" spans="1:20" s="27" customFormat="1" x14ac:dyDescent="0.3">
      <c r="B77" s="249"/>
      <c r="C77" s="37">
        <v>2</v>
      </c>
      <c r="D77" s="223">
        <v>1000000</v>
      </c>
      <c r="E77" s="204">
        <v>0</v>
      </c>
      <c r="F77" s="141">
        <v>300000</v>
      </c>
      <c r="G77" s="189">
        <v>100000</v>
      </c>
      <c r="H77" s="141">
        <v>10600000</v>
      </c>
      <c r="I77" s="141">
        <v>70000000</v>
      </c>
      <c r="J77" s="141">
        <v>54000000</v>
      </c>
      <c r="K77" s="196">
        <f t="shared" si="1"/>
        <v>62978122.552924186</v>
      </c>
      <c r="L77" s="144">
        <v>1.7999999999999999E-2</v>
      </c>
      <c r="M77" s="48">
        <v>50000</v>
      </c>
      <c r="N77" s="160">
        <f t="shared" si="4"/>
        <v>100674264.37266751</v>
      </c>
      <c r="O77" s="34">
        <v>1.7999999999999999E-2</v>
      </c>
      <c r="P77" s="48">
        <f t="shared" si="2"/>
        <v>100724264.37266751</v>
      </c>
      <c r="Q77" s="210">
        <f t="shared" si="3"/>
        <v>163702386.92559171</v>
      </c>
      <c r="R77" s="143">
        <f t="shared" si="5"/>
        <v>80600000</v>
      </c>
      <c r="S77" s="143">
        <f t="shared" si="6"/>
        <v>217702386.92559171</v>
      </c>
      <c r="T77" s="126"/>
    </row>
    <row r="78" spans="1:20" s="27" customFormat="1" x14ac:dyDescent="0.3">
      <c r="B78" s="249"/>
      <c r="C78" s="37">
        <v>3</v>
      </c>
      <c r="D78" s="223">
        <v>1000000</v>
      </c>
      <c r="E78" s="204">
        <v>0</v>
      </c>
      <c r="F78" s="141">
        <v>300000</v>
      </c>
      <c r="G78" s="189">
        <v>100000</v>
      </c>
      <c r="H78" s="141">
        <v>10600000</v>
      </c>
      <c r="I78" s="141">
        <v>70000000</v>
      </c>
      <c r="J78" s="141">
        <v>54000000</v>
      </c>
      <c r="K78" s="196">
        <f t="shared" si="1"/>
        <v>64518928.758876823</v>
      </c>
      <c r="L78" s="144">
        <v>1.7999999999999999E-2</v>
      </c>
      <c r="M78" s="48">
        <v>50000</v>
      </c>
      <c r="N78" s="160">
        <f t="shared" si="4"/>
        <v>103453501.13137552</v>
      </c>
      <c r="O78" s="34">
        <v>1.7999999999999999E-2</v>
      </c>
      <c r="P78" s="48">
        <f t="shared" si="2"/>
        <v>103503501.13137552</v>
      </c>
      <c r="Q78" s="210">
        <f t="shared" si="3"/>
        <v>168022429.89025235</v>
      </c>
      <c r="R78" s="143">
        <f t="shared" si="5"/>
        <v>80600000</v>
      </c>
      <c r="S78" s="143">
        <f t="shared" si="6"/>
        <v>222022429.89025235</v>
      </c>
      <c r="T78" s="126"/>
    </row>
    <row r="79" spans="1:20" s="27" customFormat="1" x14ac:dyDescent="0.3">
      <c r="B79" s="249"/>
      <c r="C79" s="37">
        <v>4</v>
      </c>
      <c r="D79" s="223">
        <v>1000000</v>
      </c>
      <c r="E79" s="204">
        <v>0</v>
      </c>
      <c r="F79" s="141">
        <v>300000</v>
      </c>
      <c r="G79" s="189">
        <v>100000</v>
      </c>
      <c r="H79" s="141">
        <v>10600000</v>
      </c>
      <c r="I79" s="141">
        <v>70000000</v>
      </c>
      <c r="J79" s="141">
        <v>54000000</v>
      </c>
      <c r="K79" s="196">
        <f t="shared" si="1"/>
        <v>66087469.476536602</v>
      </c>
      <c r="L79" s="144">
        <v>1.7999999999999999E-2</v>
      </c>
      <c r="M79" s="48">
        <v>50000</v>
      </c>
      <c r="N79" s="160">
        <f t="shared" si="4"/>
        <v>106282764.15174028</v>
      </c>
      <c r="O79" s="34">
        <v>1.7999999999999999E-2</v>
      </c>
      <c r="P79" s="48">
        <f t="shared" si="2"/>
        <v>106332764.15174028</v>
      </c>
      <c r="Q79" s="210">
        <f t="shared" si="3"/>
        <v>172420233.62827688</v>
      </c>
      <c r="R79" s="143">
        <f t="shared" si="5"/>
        <v>80600000</v>
      </c>
      <c r="S79" s="143">
        <f t="shared" si="6"/>
        <v>226420233.62827688</v>
      </c>
      <c r="T79" s="126"/>
    </row>
    <row r="80" spans="1:20" s="27" customFormat="1" x14ac:dyDescent="0.3">
      <c r="B80" s="249"/>
      <c r="C80" s="37">
        <v>5</v>
      </c>
      <c r="D80" s="223">
        <v>1000000</v>
      </c>
      <c r="E80" s="204">
        <v>0</v>
      </c>
      <c r="F80" s="141">
        <v>300000</v>
      </c>
      <c r="G80" s="189">
        <v>100000</v>
      </c>
      <c r="H80" s="141">
        <v>10600000</v>
      </c>
      <c r="I80" s="141">
        <v>70000000</v>
      </c>
      <c r="J80" s="141">
        <v>54000000</v>
      </c>
      <c r="K80" s="196">
        <f t="shared" si="1"/>
        <v>67684243.927114263</v>
      </c>
      <c r="L80" s="144">
        <v>1.7999999999999999E-2</v>
      </c>
      <c r="M80" s="48">
        <v>50000</v>
      </c>
      <c r="N80" s="160">
        <f t="shared" si="4"/>
        <v>109162953.90647161</v>
      </c>
      <c r="O80" s="34">
        <v>1.7999999999999999E-2</v>
      </c>
      <c r="P80" s="48">
        <f t="shared" si="2"/>
        <v>109212953.90647161</v>
      </c>
      <c r="Q80" s="210">
        <f t="shared" si="3"/>
        <v>176897197.83358586</v>
      </c>
      <c r="R80" s="143">
        <f t="shared" si="5"/>
        <v>80600000</v>
      </c>
      <c r="S80" s="143">
        <f t="shared" si="6"/>
        <v>230897197.83358586</v>
      </c>
      <c r="T80" s="126"/>
    </row>
    <row r="81" spans="1:20" s="27" customFormat="1" x14ac:dyDescent="0.3">
      <c r="B81" s="249"/>
      <c r="C81" s="37">
        <v>6</v>
      </c>
      <c r="D81" s="223">
        <v>1000000</v>
      </c>
      <c r="E81" s="204">
        <v>0</v>
      </c>
      <c r="F81" s="141">
        <v>300000</v>
      </c>
      <c r="G81" s="189">
        <v>100000</v>
      </c>
      <c r="H81" s="141">
        <v>10600000</v>
      </c>
      <c r="I81" s="141">
        <v>70000000</v>
      </c>
      <c r="J81" s="141">
        <v>54000000</v>
      </c>
      <c r="K81" s="196">
        <f t="shared" si="1"/>
        <v>69309760.317802325</v>
      </c>
      <c r="L81" s="144">
        <v>1.7999999999999999E-2</v>
      </c>
      <c r="M81" s="48">
        <v>50000</v>
      </c>
      <c r="N81" s="160">
        <f t="shared" si="4"/>
        <v>112094987.0767881</v>
      </c>
      <c r="O81" s="34">
        <v>1.7999999999999999E-2</v>
      </c>
      <c r="P81" s="48">
        <f t="shared" si="2"/>
        <v>112144987.0767881</v>
      </c>
      <c r="Q81" s="210">
        <f t="shared" si="3"/>
        <v>181454747.39459044</v>
      </c>
      <c r="R81" s="143">
        <f t="shared" si="5"/>
        <v>80600000</v>
      </c>
      <c r="S81" s="143">
        <f t="shared" si="6"/>
        <v>235454747.39459044</v>
      </c>
      <c r="T81" s="126"/>
    </row>
    <row r="82" spans="1:20" s="27" customFormat="1" x14ac:dyDescent="0.3">
      <c r="B82" s="249"/>
      <c r="C82" s="37">
        <v>7</v>
      </c>
      <c r="D82" s="223">
        <v>1000000</v>
      </c>
      <c r="E82" s="204">
        <v>0</v>
      </c>
      <c r="F82" s="141">
        <v>300000</v>
      </c>
      <c r="G82" s="189">
        <v>100000</v>
      </c>
      <c r="H82" s="141">
        <v>10600000</v>
      </c>
      <c r="I82" s="141">
        <v>70000000</v>
      </c>
      <c r="J82" s="141">
        <v>54000000</v>
      </c>
      <c r="K82" s="196">
        <f t="shared" si="1"/>
        <v>70964536.003522769</v>
      </c>
      <c r="L82" s="144">
        <v>1.7999999999999999E-2</v>
      </c>
      <c r="M82" s="48">
        <v>50000</v>
      </c>
      <c r="N82" s="160">
        <f t="shared" si="4"/>
        <v>115079796.84417029</v>
      </c>
      <c r="O82" s="34">
        <v>1.7999999999999999E-2</v>
      </c>
      <c r="P82" s="48">
        <f t="shared" si="2"/>
        <v>115129796.84417029</v>
      </c>
      <c r="Q82" s="210">
        <f t="shared" si="3"/>
        <v>186094332.84769306</v>
      </c>
      <c r="R82" s="143">
        <f t="shared" si="5"/>
        <v>80600000</v>
      </c>
      <c r="S82" s="143">
        <f t="shared" si="6"/>
        <v>240094332.84769306</v>
      </c>
      <c r="T82" s="126"/>
    </row>
    <row r="83" spans="1:20" s="27" customFormat="1" x14ac:dyDescent="0.3">
      <c r="B83" s="249"/>
      <c r="C83" s="37">
        <v>8</v>
      </c>
      <c r="D83" s="223">
        <v>1000000</v>
      </c>
      <c r="E83" s="204">
        <v>0</v>
      </c>
      <c r="F83" s="141">
        <v>300000</v>
      </c>
      <c r="G83" s="189">
        <v>100000</v>
      </c>
      <c r="H83" s="141">
        <v>10600000</v>
      </c>
      <c r="I83" s="141">
        <v>70000000</v>
      </c>
      <c r="J83" s="141">
        <v>54000000</v>
      </c>
      <c r="K83" s="196">
        <f t="shared" si="1"/>
        <v>72649097.651586175</v>
      </c>
      <c r="L83" s="144">
        <v>1.7999999999999999E-2</v>
      </c>
      <c r="M83" s="48">
        <v>50000</v>
      </c>
      <c r="N83" s="160">
        <f t="shared" si="4"/>
        <v>118118333.18736535</v>
      </c>
      <c r="O83" s="34">
        <v>1.7999999999999999E-2</v>
      </c>
      <c r="P83" s="48">
        <f t="shared" si="2"/>
        <v>118168333.18736535</v>
      </c>
      <c r="Q83" s="210">
        <f t="shared" si="3"/>
        <v>190817430.83895153</v>
      </c>
      <c r="R83" s="143">
        <f t="shared" si="5"/>
        <v>80600000</v>
      </c>
      <c r="S83" s="143">
        <f t="shared" si="6"/>
        <v>244817430.83895153</v>
      </c>
      <c r="T83" s="126"/>
    </row>
    <row r="84" spans="1:20" s="27" customFormat="1" x14ac:dyDescent="0.3">
      <c r="B84" s="249"/>
      <c r="C84" s="37">
        <v>9</v>
      </c>
      <c r="D84" s="223">
        <v>1000000</v>
      </c>
      <c r="E84" s="204">
        <v>0</v>
      </c>
      <c r="F84" s="141">
        <v>300000</v>
      </c>
      <c r="G84" s="189">
        <v>100000</v>
      </c>
      <c r="H84" s="141">
        <v>10600000</v>
      </c>
      <c r="I84" s="141">
        <v>70000000</v>
      </c>
      <c r="J84" s="141">
        <v>54000000</v>
      </c>
      <c r="K84" s="196">
        <f t="shared" si="1"/>
        <v>74363981.409314722</v>
      </c>
      <c r="L84" s="144">
        <v>1.7999999999999999E-2</v>
      </c>
      <c r="M84" s="48">
        <v>50000</v>
      </c>
      <c r="N84" s="160">
        <f t="shared" si="4"/>
        <v>121211563.18473794</v>
      </c>
      <c r="O84" s="34">
        <v>1.7999999999999999E-2</v>
      </c>
      <c r="P84" s="48">
        <f t="shared" si="2"/>
        <v>121261563.18473794</v>
      </c>
      <c r="Q84" s="210">
        <f t="shared" si="3"/>
        <v>195625544.59405267</v>
      </c>
      <c r="R84" s="143">
        <f t="shared" si="5"/>
        <v>80600000</v>
      </c>
      <c r="S84" s="143">
        <f t="shared" si="6"/>
        <v>249625544.59405267</v>
      </c>
      <c r="T84" s="126"/>
    </row>
    <row r="85" spans="1:20" s="27" customFormat="1" x14ac:dyDescent="0.3">
      <c r="B85" s="249"/>
      <c r="C85" s="37">
        <v>10</v>
      </c>
      <c r="D85" s="223">
        <v>1000000</v>
      </c>
      <c r="E85" s="204">
        <v>0</v>
      </c>
      <c r="F85" s="141">
        <v>300000</v>
      </c>
      <c r="G85" s="189">
        <v>100000</v>
      </c>
      <c r="H85" s="141">
        <v>10600000</v>
      </c>
      <c r="I85" s="141">
        <v>70000000</v>
      </c>
      <c r="J85" s="141">
        <v>54000000</v>
      </c>
      <c r="K85" s="196">
        <f t="shared" si="1"/>
        <v>76109733.074682385</v>
      </c>
      <c r="L85" s="144">
        <v>1.7999999999999999E-2</v>
      </c>
      <c r="M85" s="48">
        <v>50000</v>
      </c>
      <c r="N85" s="160">
        <f t="shared" si="4"/>
        <v>124360471.32206322</v>
      </c>
      <c r="O85" s="34">
        <v>1.7999999999999999E-2</v>
      </c>
      <c r="P85" s="48">
        <f t="shared" si="2"/>
        <v>124410471.32206322</v>
      </c>
      <c r="Q85" s="210">
        <f t="shared" si="3"/>
        <v>200520204.39674562</v>
      </c>
      <c r="R85" s="143">
        <f t="shared" si="5"/>
        <v>80600000</v>
      </c>
      <c r="S85" s="143">
        <f t="shared" si="6"/>
        <v>254520204.39674562</v>
      </c>
      <c r="T85" s="126"/>
    </row>
    <row r="86" spans="1:20" s="27" customFormat="1" ht="17.25" thickBot="1" x14ac:dyDescent="0.35">
      <c r="B86" s="249"/>
      <c r="C86" s="39">
        <v>11</v>
      </c>
      <c r="D86" s="223">
        <v>1000000</v>
      </c>
      <c r="E86" s="204">
        <v>0</v>
      </c>
      <c r="F86" s="141">
        <v>300000</v>
      </c>
      <c r="G86" s="189">
        <v>100000</v>
      </c>
      <c r="H86" s="141">
        <v>10600000</v>
      </c>
      <c r="I86" s="141">
        <v>70000000</v>
      </c>
      <c r="J86" s="141">
        <v>54000000</v>
      </c>
      <c r="K86" s="196">
        <f t="shared" ref="K86:K149" si="7" xml:space="preserve"> (K85 + G86 + F86) + ((K85 + G86 + F86) * L86 )</f>
        <v>77886908.270026669</v>
      </c>
      <c r="L86" s="144">
        <v>1.7999999999999999E-2</v>
      </c>
      <c r="M86" s="48">
        <v>50000</v>
      </c>
      <c r="N86" s="160">
        <f t="shared" si="4"/>
        <v>127566059.80586036</v>
      </c>
      <c r="O86" s="121">
        <v>1.7999999999999999E-2</v>
      </c>
      <c r="P86" s="48">
        <f t="shared" ref="P86:P149" si="8" xml:space="preserve"> M86 + N86</f>
        <v>127616059.80586036</v>
      </c>
      <c r="Q86" s="210">
        <f t="shared" ref="Q86:Q149" si="9" xml:space="preserve"> K86 + P86</f>
        <v>205502968.07588702</v>
      </c>
      <c r="R86" s="143">
        <f t="shared" si="5"/>
        <v>80600000</v>
      </c>
      <c r="S86" s="143">
        <f t="shared" si="6"/>
        <v>259502968.07588702</v>
      </c>
      <c r="T86" s="126"/>
    </row>
    <row r="87" spans="1:20" s="136" customFormat="1" ht="17.25" thickBot="1" x14ac:dyDescent="0.35">
      <c r="B87" s="249"/>
      <c r="C87" s="131">
        <v>12</v>
      </c>
      <c r="D87" s="223">
        <v>1000000</v>
      </c>
      <c r="E87" s="205">
        <v>0</v>
      </c>
      <c r="F87" s="141">
        <v>300000</v>
      </c>
      <c r="G87" s="189">
        <v>100000</v>
      </c>
      <c r="H87" s="141">
        <v>10600000</v>
      </c>
      <c r="I87" s="141">
        <v>70000000</v>
      </c>
      <c r="J87" s="141">
        <v>54000000</v>
      </c>
      <c r="K87" s="197">
        <f t="shared" si="7"/>
        <v>79696072.618887156</v>
      </c>
      <c r="L87" s="132">
        <v>1.7999999999999999E-2</v>
      </c>
      <c r="M87" s="48">
        <v>50000</v>
      </c>
      <c r="N87" s="160">
        <f t="shared" si="4"/>
        <v>130829348.88236584</v>
      </c>
      <c r="O87" s="133">
        <v>1.7999999999999999E-2</v>
      </c>
      <c r="P87" s="48">
        <f t="shared" si="8"/>
        <v>130879348.88236584</v>
      </c>
      <c r="Q87" s="210">
        <f t="shared" si="9"/>
        <v>210575421.50125301</v>
      </c>
      <c r="R87" s="143">
        <f t="shared" si="5"/>
        <v>80600000</v>
      </c>
      <c r="S87" s="143">
        <f t="shared" si="6"/>
        <v>264575421.50125301</v>
      </c>
      <c r="T87" s="149"/>
    </row>
    <row r="88" spans="1:20" s="27" customFormat="1" x14ac:dyDescent="0.3">
      <c r="A88" s="27">
        <v>8</v>
      </c>
      <c r="B88" s="249">
        <v>2029</v>
      </c>
      <c r="C88" s="36">
        <v>1</v>
      </c>
      <c r="D88" s="223">
        <v>1000000</v>
      </c>
      <c r="E88" s="204">
        <v>0</v>
      </c>
      <c r="F88" s="141">
        <v>300000</v>
      </c>
      <c r="G88" s="189">
        <v>100000</v>
      </c>
      <c r="H88" s="141">
        <v>10600000</v>
      </c>
      <c r="I88" s="141">
        <v>70000000</v>
      </c>
      <c r="J88" s="141">
        <v>54000000</v>
      </c>
      <c r="K88" s="196">
        <f t="shared" si="7"/>
        <v>81537801.926027119</v>
      </c>
      <c r="L88" s="144">
        <v>1.7999999999999999E-2</v>
      </c>
      <c r="M88" s="48">
        <v>50000</v>
      </c>
      <c r="N88" s="160">
        <f t="shared" ref="N88:N151" si="10" xml:space="preserve"> (N87 + D88 - E88 - M88) + ((N87 + D88 - E88 - M88) * O88)</f>
        <v>132306466.2778953</v>
      </c>
      <c r="O88" s="120">
        <v>4.0000000000000001E-3</v>
      </c>
      <c r="P88" s="48">
        <f t="shared" si="8"/>
        <v>132356466.2778953</v>
      </c>
      <c r="Q88" s="210">
        <f t="shared" si="9"/>
        <v>213894268.20392242</v>
      </c>
      <c r="R88" s="143">
        <f t="shared" si="5"/>
        <v>80600000</v>
      </c>
      <c r="S88" s="143">
        <f t="shared" si="6"/>
        <v>267894268.20392242</v>
      </c>
      <c r="T88" s="126"/>
    </row>
    <row r="89" spans="1:20" s="27" customFormat="1" x14ac:dyDescent="0.3">
      <c r="B89" s="249"/>
      <c r="C89" s="37">
        <v>2</v>
      </c>
      <c r="D89" s="223">
        <v>1000000</v>
      </c>
      <c r="E89" s="204">
        <v>0</v>
      </c>
      <c r="F89" s="141">
        <v>300000</v>
      </c>
      <c r="G89" s="189">
        <v>100000</v>
      </c>
      <c r="H89" s="141">
        <v>10600000</v>
      </c>
      <c r="I89" s="141">
        <v>70000000</v>
      </c>
      <c r="J89" s="141">
        <v>54000000</v>
      </c>
      <c r="K89" s="196">
        <f t="shared" si="7"/>
        <v>83412682.360695601</v>
      </c>
      <c r="L89" s="144">
        <v>1.7999999999999999E-2</v>
      </c>
      <c r="M89" s="48">
        <v>50000</v>
      </c>
      <c r="N89" s="160">
        <f t="shared" si="10"/>
        <v>135655082.67089742</v>
      </c>
      <c r="O89" s="34">
        <v>1.7999999999999999E-2</v>
      </c>
      <c r="P89" s="48">
        <f t="shared" si="8"/>
        <v>135705082.67089742</v>
      </c>
      <c r="Q89" s="210">
        <f t="shared" si="9"/>
        <v>219117765.03159302</v>
      </c>
      <c r="R89" s="143">
        <f t="shared" si="5"/>
        <v>80600000</v>
      </c>
      <c r="S89" s="143">
        <f t="shared" si="6"/>
        <v>273117765.03159302</v>
      </c>
      <c r="T89" s="126"/>
    </row>
    <row r="90" spans="1:20" s="27" customFormat="1" x14ac:dyDescent="0.3">
      <c r="B90" s="249"/>
      <c r="C90" s="37">
        <v>3</v>
      </c>
      <c r="D90" s="223">
        <v>1000000</v>
      </c>
      <c r="E90" s="204">
        <v>0</v>
      </c>
      <c r="F90" s="141">
        <v>300000</v>
      </c>
      <c r="G90" s="189">
        <v>100000</v>
      </c>
      <c r="H90" s="141">
        <v>10600000</v>
      </c>
      <c r="I90" s="141">
        <v>70000000</v>
      </c>
      <c r="J90" s="141">
        <v>54000000</v>
      </c>
      <c r="K90" s="196">
        <f t="shared" si="7"/>
        <v>85321310.643188119</v>
      </c>
      <c r="L90" s="144">
        <v>1.7999999999999999E-2</v>
      </c>
      <c r="M90" s="48">
        <v>50000</v>
      </c>
      <c r="N90" s="160">
        <f t="shared" si="10"/>
        <v>139063974.15897357</v>
      </c>
      <c r="O90" s="34">
        <v>1.7999999999999999E-2</v>
      </c>
      <c r="P90" s="48">
        <f t="shared" si="8"/>
        <v>139113974.15897357</v>
      </c>
      <c r="Q90" s="210">
        <f t="shared" si="9"/>
        <v>224435284.80216169</v>
      </c>
      <c r="R90" s="143">
        <f t="shared" si="5"/>
        <v>80600000</v>
      </c>
      <c r="S90" s="143">
        <f t="shared" si="6"/>
        <v>278435284.80216169</v>
      </c>
      <c r="T90" s="126"/>
    </row>
    <row r="91" spans="1:20" s="27" customFormat="1" x14ac:dyDescent="0.3">
      <c r="B91" s="249"/>
      <c r="C91" s="37">
        <v>4</v>
      </c>
      <c r="D91" s="223">
        <v>1000000</v>
      </c>
      <c r="E91" s="204">
        <v>0</v>
      </c>
      <c r="F91" s="141">
        <v>300000</v>
      </c>
      <c r="G91" s="189">
        <v>100000</v>
      </c>
      <c r="H91" s="141">
        <v>10600000</v>
      </c>
      <c r="I91" s="141">
        <v>70000000</v>
      </c>
      <c r="J91" s="141">
        <v>54000000</v>
      </c>
      <c r="K91" s="196">
        <f t="shared" si="7"/>
        <v>87264294.2347655</v>
      </c>
      <c r="L91" s="144">
        <v>1.7999999999999999E-2</v>
      </c>
      <c r="M91" s="48">
        <v>50000</v>
      </c>
      <c r="N91" s="160">
        <f t="shared" si="10"/>
        <v>142534225.69383511</v>
      </c>
      <c r="O91" s="34">
        <v>1.7999999999999999E-2</v>
      </c>
      <c r="P91" s="48">
        <f t="shared" si="8"/>
        <v>142584225.69383511</v>
      </c>
      <c r="Q91" s="210">
        <f t="shared" si="9"/>
        <v>229848519.92860061</v>
      </c>
      <c r="R91" s="143">
        <f t="shared" ref="R91:R154" si="11" xml:space="preserve"> H91 + I91</f>
        <v>80600000</v>
      </c>
      <c r="S91" s="143">
        <f t="shared" ref="S91:S154" si="12" xml:space="preserve"> J91 + Q91</f>
        <v>283848519.92860061</v>
      </c>
      <c r="T91" s="126"/>
    </row>
    <row r="92" spans="1:20" s="27" customFormat="1" x14ac:dyDescent="0.3">
      <c r="B92" s="249"/>
      <c r="C92" s="37">
        <v>5</v>
      </c>
      <c r="D92" s="223">
        <v>1000000</v>
      </c>
      <c r="E92" s="204">
        <v>0</v>
      </c>
      <c r="F92" s="141">
        <v>300000</v>
      </c>
      <c r="G92" s="189">
        <v>100000</v>
      </c>
      <c r="H92" s="141">
        <v>10600000</v>
      </c>
      <c r="I92" s="141">
        <v>70000000</v>
      </c>
      <c r="J92" s="141">
        <v>54000000</v>
      </c>
      <c r="K92" s="196">
        <f t="shared" si="7"/>
        <v>89242251.530991286</v>
      </c>
      <c r="L92" s="144">
        <v>1.7999999999999999E-2</v>
      </c>
      <c r="M92" s="48">
        <v>50000</v>
      </c>
      <c r="N92" s="160">
        <f t="shared" si="10"/>
        <v>146066941.75632414</v>
      </c>
      <c r="O92" s="34">
        <v>1.7999999999999999E-2</v>
      </c>
      <c r="P92" s="48">
        <f t="shared" si="8"/>
        <v>146116941.75632414</v>
      </c>
      <c r="Q92" s="210">
        <f t="shared" si="9"/>
        <v>235359193.28731543</v>
      </c>
      <c r="R92" s="143">
        <f t="shared" si="11"/>
        <v>80600000</v>
      </c>
      <c r="S92" s="143">
        <f t="shared" si="12"/>
        <v>289359193.28731543</v>
      </c>
      <c r="T92" s="126"/>
    </row>
    <row r="93" spans="1:20" s="27" customFormat="1" x14ac:dyDescent="0.3">
      <c r="B93" s="249"/>
      <c r="C93" s="37">
        <v>6</v>
      </c>
      <c r="D93" s="223">
        <v>1000000</v>
      </c>
      <c r="E93" s="204">
        <v>0</v>
      </c>
      <c r="F93" s="141">
        <v>300000</v>
      </c>
      <c r="G93" s="189">
        <v>100000</v>
      </c>
      <c r="H93" s="141">
        <v>10600000</v>
      </c>
      <c r="I93" s="141">
        <v>70000000</v>
      </c>
      <c r="J93" s="141">
        <v>54000000</v>
      </c>
      <c r="K93" s="196">
        <f t="shared" si="7"/>
        <v>91255812.058549136</v>
      </c>
      <c r="L93" s="144">
        <v>1.7999999999999999E-2</v>
      </c>
      <c r="M93" s="48">
        <v>50000</v>
      </c>
      <c r="N93" s="160">
        <f t="shared" si="10"/>
        <v>149663246.70793799</v>
      </c>
      <c r="O93" s="34">
        <v>1.7999999999999999E-2</v>
      </c>
      <c r="P93" s="48">
        <f t="shared" si="8"/>
        <v>149713246.70793799</v>
      </c>
      <c r="Q93" s="210">
        <f t="shared" si="9"/>
        <v>240969058.76648712</v>
      </c>
      <c r="R93" s="143">
        <f t="shared" si="11"/>
        <v>80600000</v>
      </c>
      <c r="S93" s="143">
        <f t="shared" si="12"/>
        <v>294969058.76648712</v>
      </c>
      <c r="T93" s="126"/>
    </row>
    <row r="94" spans="1:20" s="27" customFormat="1" x14ac:dyDescent="0.3">
      <c r="B94" s="249"/>
      <c r="C94" s="37">
        <v>7</v>
      </c>
      <c r="D94" s="223">
        <v>1000000</v>
      </c>
      <c r="E94" s="204">
        <v>0</v>
      </c>
      <c r="F94" s="141">
        <v>300000</v>
      </c>
      <c r="G94" s="189">
        <v>100000</v>
      </c>
      <c r="H94" s="141">
        <v>10600000</v>
      </c>
      <c r="I94" s="141">
        <v>70000000</v>
      </c>
      <c r="J94" s="141">
        <v>54000000</v>
      </c>
      <c r="K94" s="196">
        <f t="shared" si="7"/>
        <v>93305616.675603017</v>
      </c>
      <c r="L94" s="144">
        <v>1.7999999999999999E-2</v>
      </c>
      <c r="M94" s="48">
        <v>50000</v>
      </c>
      <c r="N94" s="160">
        <f t="shared" si="10"/>
        <v>153324285.14868087</v>
      </c>
      <c r="O94" s="34">
        <v>1.7999999999999999E-2</v>
      </c>
      <c r="P94" s="48">
        <f t="shared" si="8"/>
        <v>153374285.14868087</v>
      </c>
      <c r="Q94" s="210">
        <f t="shared" si="9"/>
        <v>246679901.8242839</v>
      </c>
      <c r="R94" s="143">
        <f t="shared" si="11"/>
        <v>80600000</v>
      </c>
      <c r="S94" s="143">
        <f t="shared" si="12"/>
        <v>300679901.8242839</v>
      </c>
      <c r="T94" s="126"/>
    </row>
    <row r="95" spans="1:20" s="27" customFormat="1" x14ac:dyDescent="0.3">
      <c r="B95" s="249"/>
      <c r="C95" s="37">
        <v>8</v>
      </c>
      <c r="D95" s="223">
        <v>1000000</v>
      </c>
      <c r="E95" s="204">
        <v>0</v>
      </c>
      <c r="F95" s="141">
        <v>300000</v>
      </c>
      <c r="G95" s="189">
        <v>100000</v>
      </c>
      <c r="H95" s="141">
        <v>10600000</v>
      </c>
      <c r="I95" s="141">
        <v>70000000</v>
      </c>
      <c r="J95" s="141">
        <v>54000000</v>
      </c>
      <c r="K95" s="196">
        <f t="shared" si="7"/>
        <v>95392317.775763869</v>
      </c>
      <c r="L95" s="144">
        <v>1.7999999999999999E-2</v>
      </c>
      <c r="M95" s="48">
        <v>50000</v>
      </c>
      <c r="N95" s="160">
        <f t="shared" si="10"/>
        <v>157051222.28135711</v>
      </c>
      <c r="O95" s="34">
        <v>1.7999999999999999E-2</v>
      </c>
      <c r="P95" s="48">
        <f t="shared" si="8"/>
        <v>157101222.28135711</v>
      </c>
      <c r="Q95" s="210">
        <f t="shared" si="9"/>
        <v>252493540.05712098</v>
      </c>
      <c r="R95" s="143">
        <f t="shared" si="11"/>
        <v>80600000</v>
      </c>
      <c r="S95" s="143">
        <f t="shared" si="12"/>
        <v>306493540.05712098</v>
      </c>
      <c r="T95" s="126"/>
    </row>
    <row r="96" spans="1:20" s="27" customFormat="1" x14ac:dyDescent="0.3">
      <c r="B96" s="249"/>
      <c r="C96" s="37">
        <v>9</v>
      </c>
      <c r="D96" s="223">
        <v>1000000</v>
      </c>
      <c r="E96" s="204">
        <v>0</v>
      </c>
      <c r="F96" s="141">
        <v>300000</v>
      </c>
      <c r="G96" s="189">
        <v>100000</v>
      </c>
      <c r="H96" s="141">
        <v>10600000</v>
      </c>
      <c r="I96" s="141">
        <v>70000000</v>
      </c>
      <c r="J96" s="141">
        <v>54000000</v>
      </c>
      <c r="K96" s="196">
        <f t="shared" si="7"/>
        <v>97516579.495727614</v>
      </c>
      <c r="L96" s="144">
        <v>1.7999999999999999E-2</v>
      </c>
      <c r="M96" s="48">
        <v>50000</v>
      </c>
      <c r="N96" s="160">
        <f t="shared" si="10"/>
        <v>160845244.28242153</v>
      </c>
      <c r="O96" s="34">
        <v>1.7999999999999999E-2</v>
      </c>
      <c r="P96" s="48">
        <f t="shared" si="8"/>
        <v>160895244.28242153</v>
      </c>
      <c r="Q96" s="210">
        <f t="shared" si="9"/>
        <v>258411823.77814913</v>
      </c>
      <c r="R96" s="143">
        <f t="shared" si="11"/>
        <v>80600000</v>
      </c>
      <c r="S96" s="143">
        <f t="shared" si="12"/>
        <v>312411823.77814913</v>
      </c>
      <c r="T96" s="126"/>
    </row>
    <row r="97" spans="1:20" s="27" customFormat="1" x14ac:dyDescent="0.3">
      <c r="B97" s="249"/>
      <c r="C97" s="37">
        <v>10</v>
      </c>
      <c r="D97" s="223">
        <v>1000000</v>
      </c>
      <c r="E97" s="204">
        <v>0</v>
      </c>
      <c r="F97" s="141">
        <v>300000</v>
      </c>
      <c r="G97" s="189">
        <v>100000</v>
      </c>
      <c r="H97" s="141">
        <v>10600000</v>
      </c>
      <c r="I97" s="141">
        <v>70000000</v>
      </c>
      <c r="J97" s="141">
        <v>54000000</v>
      </c>
      <c r="K97" s="196">
        <f t="shared" si="7"/>
        <v>99679077.926650703</v>
      </c>
      <c r="L97" s="144">
        <v>1.7999999999999999E-2</v>
      </c>
      <c r="M97" s="48">
        <v>50000</v>
      </c>
      <c r="N97" s="160">
        <f t="shared" si="10"/>
        <v>164707558.67950511</v>
      </c>
      <c r="O97" s="34">
        <v>1.7999999999999999E-2</v>
      </c>
      <c r="P97" s="48">
        <f t="shared" si="8"/>
        <v>164757558.67950511</v>
      </c>
      <c r="Q97" s="210">
        <f t="shared" si="9"/>
        <v>264436636.60615581</v>
      </c>
      <c r="R97" s="143">
        <f t="shared" si="11"/>
        <v>80600000</v>
      </c>
      <c r="S97" s="143">
        <f t="shared" si="12"/>
        <v>318436636.60615581</v>
      </c>
      <c r="T97" s="126"/>
    </row>
    <row r="98" spans="1:20" s="27" customFormat="1" ht="17.25" thickBot="1" x14ac:dyDescent="0.35">
      <c r="B98" s="249"/>
      <c r="C98" s="39">
        <v>11</v>
      </c>
      <c r="D98" s="223">
        <v>1000000</v>
      </c>
      <c r="E98" s="204">
        <v>0</v>
      </c>
      <c r="F98" s="141">
        <v>300000</v>
      </c>
      <c r="G98" s="189">
        <v>100000</v>
      </c>
      <c r="H98" s="141">
        <v>10600000</v>
      </c>
      <c r="I98" s="141">
        <v>70000000</v>
      </c>
      <c r="J98" s="141">
        <v>54000000</v>
      </c>
      <c r="K98" s="196">
        <f t="shared" si="7"/>
        <v>101880501.32933041</v>
      </c>
      <c r="L98" s="144">
        <v>1.7999999999999999E-2</v>
      </c>
      <c r="M98" s="48">
        <v>50000</v>
      </c>
      <c r="N98" s="160">
        <f t="shared" si="10"/>
        <v>168639394.73573619</v>
      </c>
      <c r="O98" s="121">
        <v>1.7999999999999999E-2</v>
      </c>
      <c r="P98" s="48">
        <f t="shared" si="8"/>
        <v>168689394.73573619</v>
      </c>
      <c r="Q98" s="210">
        <f t="shared" si="9"/>
        <v>270569896.06506658</v>
      </c>
      <c r="R98" s="143">
        <f t="shared" si="11"/>
        <v>80600000</v>
      </c>
      <c r="S98" s="143">
        <f t="shared" si="12"/>
        <v>324569896.06506658</v>
      </c>
      <c r="T98" s="126"/>
    </row>
    <row r="99" spans="1:20" s="136" customFormat="1" ht="17.25" thickBot="1" x14ac:dyDescent="0.35">
      <c r="B99" s="249"/>
      <c r="C99" s="131">
        <v>12</v>
      </c>
      <c r="D99" s="223">
        <v>1000000</v>
      </c>
      <c r="E99" s="205">
        <v>0</v>
      </c>
      <c r="F99" s="141">
        <v>300000</v>
      </c>
      <c r="G99" s="189">
        <v>100000</v>
      </c>
      <c r="H99" s="141">
        <v>10600000</v>
      </c>
      <c r="I99" s="141">
        <v>70000000</v>
      </c>
      <c r="J99" s="141">
        <v>54000000</v>
      </c>
      <c r="K99" s="197">
        <f t="shared" si="7"/>
        <v>104121550.35325836</v>
      </c>
      <c r="L99" s="132">
        <v>1.7999999999999999E-2</v>
      </c>
      <c r="M99" s="48">
        <v>50000</v>
      </c>
      <c r="N99" s="160">
        <f t="shared" si="10"/>
        <v>172642003.84097946</v>
      </c>
      <c r="O99" s="133">
        <v>1.7999999999999999E-2</v>
      </c>
      <c r="P99" s="48">
        <f t="shared" si="8"/>
        <v>172692003.84097946</v>
      </c>
      <c r="Q99" s="210">
        <f t="shared" si="9"/>
        <v>276813554.19423783</v>
      </c>
      <c r="R99" s="143">
        <f t="shared" si="11"/>
        <v>80600000</v>
      </c>
      <c r="S99" s="143">
        <f t="shared" si="12"/>
        <v>330813554.19423783</v>
      </c>
      <c r="T99" s="149"/>
    </row>
    <row r="100" spans="1:20" s="27" customFormat="1" x14ac:dyDescent="0.3">
      <c r="A100" s="27">
        <v>9</v>
      </c>
      <c r="B100" s="249">
        <v>2030</v>
      </c>
      <c r="C100" s="36">
        <v>1</v>
      </c>
      <c r="D100" s="223">
        <v>1000000</v>
      </c>
      <c r="E100" s="204">
        <v>0</v>
      </c>
      <c r="F100" s="141">
        <v>300000</v>
      </c>
      <c r="G100" s="189">
        <v>100000</v>
      </c>
      <c r="H100" s="141">
        <v>10600000</v>
      </c>
      <c r="I100" s="141">
        <v>70000000</v>
      </c>
      <c r="J100" s="141">
        <v>54000000</v>
      </c>
      <c r="K100" s="196">
        <f t="shared" si="7"/>
        <v>106402938.259617</v>
      </c>
      <c r="L100" s="144">
        <v>1.7999999999999999E-2</v>
      </c>
      <c r="M100" s="48">
        <v>50000</v>
      </c>
      <c r="N100" s="160">
        <f t="shared" si="10"/>
        <v>174286371.85634339</v>
      </c>
      <c r="O100" s="120">
        <v>4.0000000000000001E-3</v>
      </c>
      <c r="P100" s="48">
        <f t="shared" si="8"/>
        <v>174336371.85634339</v>
      </c>
      <c r="Q100" s="210">
        <f t="shared" si="9"/>
        <v>280739310.11596036</v>
      </c>
      <c r="R100" s="143">
        <f t="shared" si="11"/>
        <v>80600000</v>
      </c>
      <c r="S100" s="143">
        <f t="shared" si="12"/>
        <v>334739310.11596036</v>
      </c>
      <c r="T100" s="126"/>
    </row>
    <row r="101" spans="1:20" s="27" customFormat="1" x14ac:dyDescent="0.3">
      <c r="B101" s="249"/>
      <c r="C101" s="37">
        <v>2</v>
      </c>
      <c r="D101" s="223">
        <v>1000000</v>
      </c>
      <c r="E101" s="204">
        <v>0</v>
      </c>
      <c r="F101" s="141">
        <v>300000</v>
      </c>
      <c r="G101" s="189">
        <v>100000</v>
      </c>
      <c r="H101" s="141">
        <v>10600000</v>
      </c>
      <c r="I101" s="141">
        <v>70000000</v>
      </c>
      <c r="J101" s="141">
        <v>54000000</v>
      </c>
      <c r="K101" s="196">
        <f t="shared" si="7"/>
        <v>108725391.14829011</v>
      </c>
      <c r="L101" s="144">
        <v>1.7999999999999999E-2</v>
      </c>
      <c r="M101" s="48">
        <v>50000</v>
      </c>
      <c r="N101" s="160">
        <f t="shared" si="10"/>
        <v>178390626.54975757</v>
      </c>
      <c r="O101" s="34">
        <v>1.7999999999999999E-2</v>
      </c>
      <c r="P101" s="48">
        <f t="shared" si="8"/>
        <v>178440626.54975757</v>
      </c>
      <c r="Q101" s="210">
        <f t="shared" si="9"/>
        <v>287166017.6980477</v>
      </c>
      <c r="R101" s="143">
        <f t="shared" si="11"/>
        <v>80600000</v>
      </c>
      <c r="S101" s="143">
        <f t="shared" si="12"/>
        <v>341166017.6980477</v>
      </c>
      <c r="T101" s="126"/>
    </row>
    <row r="102" spans="1:20" s="27" customFormat="1" x14ac:dyDescent="0.3">
      <c r="B102" s="249"/>
      <c r="C102" s="37">
        <v>3</v>
      </c>
      <c r="D102" s="223">
        <v>1000000</v>
      </c>
      <c r="E102" s="204">
        <v>0</v>
      </c>
      <c r="F102" s="141">
        <v>300000</v>
      </c>
      <c r="G102" s="189">
        <v>100000</v>
      </c>
      <c r="H102" s="141">
        <v>10600000</v>
      </c>
      <c r="I102" s="141">
        <v>70000000</v>
      </c>
      <c r="J102" s="141">
        <v>54000000</v>
      </c>
      <c r="K102" s="196">
        <f t="shared" si="7"/>
        <v>111089648.18895933</v>
      </c>
      <c r="L102" s="144">
        <v>1.7999999999999999E-2</v>
      </c>
      <c r="M102" s="48">
        <v>50000</v>
      </c>
      <c r="N102" s="160">
        <f t="shared" si="10"/>
        <v>182568757.8276532</v>
      </c>
      <c r="O102" s="34">
        <v>1.7999999999999999E-2</v>
      </c>
      <c r="P102" s="48">
        <f t="shared" si="8"/>
        <v>182618757.8276532</v>
      </c>
      <c r="Q102" s="210">
        <f t="shared" si="9"/>
        <v>293708406.01661253</v>
      </c>
      <c r="R102" s="143">
        <f t="shared" si="11"/>
        <v>80600000</v>
      </c>
      <c r="S102" s="143">
        <f t="shared" si="12"/>
        <v>347708406.01661253</v>
      </c>
      <c r="T102" s="126"/>
    </row>
    <row r="103" spans="1:20" s="27" customFormat="1" x14ac:dyDescent="0.3">
      <c r="B103" s="249"/>
      <c r="C103" s="37">
        <v>4</v>
      </c>
      <c r="D103" s="223">
        <v>1000000</v>
      </c>
      <c r="E103" s="204">
        <v>0</v>
      </c>
      <c r="F103" s="141">
        <v>300000</v>
      </c>
      <c r="G103" s="189">
        <v>100000</v>
      </c>
      <c r="H103" s="141">
        <v>10600000</v>
      </c>
      <c r="I103" s="141">
        <v>70000000</v>
      </c>
      <c r="J103" s="141">
        <v>54000000</v>
      </c>
      <c r="K103" s="196">
        <f t="shared" si="7"/>
        <v>113496461.8563606</v>
      </c>
      <c r="L103" s="144">
        <v>1.7999999999999999E-2</v>
      </c>
      <c r="M103" s="48">
        <v>50000</v>
      </c>
      <c r="N103" s="160">
        <f t="shared" si="10"/>
        <v>186822095.46855095</v>
      </c>
      <c r="O103" s="34">
        <v>1.7999999999999999E-2</v>
      </c>
      <c r="P103" s="48">
        <f t="shared" si="8"/>
        <v>186872095.46855095</v>
      </c>
      <c r="Q103" s="210">
        <f t="shared" si="9"/>
        <v>300368557.32491153</v>
      </c>
      <c r="R103" s="143">
        <f t="shared" si="11"/>
        <v>80600000</v>
      </c>
      <c r="S103" s="143">
        <f t="shared" si="12"/>
        <v>354368557.32491153</v>
      </c>
      <c r="T103" s="126"/>
    </row>
    <row r="104" spans="1:20" s="27" customFormat="1" x14ac:dyDescent="0.3">
      <c r="B104" s="249"/>
      <c r="C104" s="37">
        <v>5</v>
      </c>
      <c r="D104" s="223">
        <v>1000000</v>
      </c>
      <c r="E104" s="204">
        <v>0</v>
      </c>
      <c r="F104" s="141">
        <v>300000</v>
      </c>
      <c r="G104" s="189">
        <v>100000</v>
      </c>
      <c r="H104" s="141">
        <v>10600000</v>
      </c>
      <c r="I104" s="141">
        <v>70000000</v>
      </c>
      <c r="J104" s="141">
        <v>54000000</v>
      </c>
      <c r="K104" s="196">
        <f t="shared" si="7"/>
        <v>115946598.16977508</v>
      </c>
      <c r="L104" s="144">
        <v>1.7999999999999999E-2</v>
      </c>
      <c r="M104" s="48">
        <v>50000</v>
      </c>
      <c r="N104" s="160">
        <f t="shared" si="10"/>
        <v>191151993.18698487</v>
      </c>
      <c r="O104" s="34">
        <v>1.7999999999999999E-2</v>
      </c>
      <c r="P104" s="48">
        <f t="shared" si="8"/>
        <v>191201993.18698487</v>
      </c>
      <c r="Q104" s="210">
        <f t="shared" si="9"/>
        <v>307148591.35675997</v>
      </c>
      <c r="R104" s="143">
        <f t="shared" si="11"/>
        <v>80600000</v>
      </c>
      <c r="S104" s="143">
        <f t="shared" si="12"/>
        <v>361148591.35675997</v>
      </c>
      <c r="T104" s="126"/>
    </row>
    <row r="105" spans="1:20" s="27" customFormat="1" x14ac:dyDescent="0.3">
      <c r="B105" s="249"/>
      <c r="C105" s="37">
        <v>6</v>
      </c>
      <c r="D105" s="223">
        <v>1000000</v>
      </c>
      <c r="E105" s="204">
        <v>0</v>
      </c>
      <c r="F105" s="141">
        <v>300000</v>
      </c>
      <c r="G105" s="189">
        <v>100000</v>
      </c>
      <c r="H105" s="141">
        <v>10600000</v>
      </c>
      <c r="I105" s="141">
        <v>70000000</v>
      </c>
      <c r="J105" s="141">
        <v>54000000</v>
      </c>
      <c r="K105" s="196">
        <f t="shared" si="7"/>
        <v>118440836.93683104</v>
      </c>
      <c r="L105" s="144">
        <v>1.7999999999999999E-2</v>
      </c>
      <c r="M105" s="48">
        <v>50000</v>
      </c>
      <c r="N105" s="160">
        <f t="shared" si="10"/>
        <v>195559829.06435061</v>
      </c>
      <c r="O105" s="34">
        <v>1.7999999999999999E-2</v>
      </c>
      <c r="P105" s="48">
        <f t="shared" si="8"/>
        <v>195609829.06435061</v>
      </c>
      <c r="Q105" s="210">
        <f t="shared" si="9"/>
        <v>314050666.00118166</v>
      </c>
      <c r="R105" s="143">
        <f t="shared" si="11"/>
        <v>80600000</v>
      </c>
      <c r="S105" s="143">
        <f t="shared" si="12"/>
        <v>368050666.00118166</v>
      </c>
      <c r="T105" s="126"/>
    </row>
    <row r="106" spans="1:20" s="27" customFormat="1" x14ac:dyDescent="0.3">
      <c r="B106" s="249"/>
      <c r="C106" s="37">
        <v>7</v>
      </c>
      <c r="D106" s="223">
        <v>1000000</v>
      </c>
      <c r="E106" s="204">
        <v>0</v>
      </c>
      <c r="F106" s="141">
        <v>300000</v>
      </c>
      <c r="G106" s="189">
        <v>100000</v>
      </c>
      <c r="H106" s="141">
        <v>10600000</v>
      </c>
      <c r="I106" s="141">
        <v>70000000</v>
      </c>
      <c r="J106" s="141">
        <v>54000000</v>
      </c>
      <c r="K106" s="196">
        <f t="shared" si="7"/>
        <v>120979972.00169399</v>
      </c>
      <c r="L106" s="144">
        <v>1.7999999999999999E-2</v>
      </c>
      <c r="M106" s="48">
        <v>50000</v>
      </c>
      <c r="N106" s="160">
        <f t="shared" si="10"/>
        <v>200047005.98750892</v>
      </c>
      <c r="O106" s="34">
        <v>1.7999999999999999E-2</v>
      </c>
      <c r="P106" s="48">
        <f t="shared" si="8"/>
        <v>200097005.98750892</v>
      </c>
      <c r="Q106" s="210">
        <f t="shared" si="9"/>
        <v>321076977.98920292</v>
      </c>
      <c r="R106" s="143">
        <f t="shared" si="11"/>
        <v>80600000</v>
      </c>
      <c r="S106" s="143">
        <f t="shared" si="12"/>
        <v>375076977.98920292</v>
      </c>
      <c r="T106" s="126"/>
    </row>
    <row r="107" spans="1:20" s="27" customFormat="1" x14ac:dyDescent="0.3">
      <c r="B107" s="249"/>
      <c r="C107" s="37">
        <v>8</v>
      </c>
      <c r="D107" s="223">
        <v>1000000</v>
      </c>
      <c r="E107" s="204">
        <v>0</v>
      </c>
      <c r="F107" s="141">
        <v>300000</v>
      </c>
      <c r="G107" s="189">
        <v>100000</v>
      </c>
      <c r="H107" s="141">
        <v>10600000</v>
      </c>
      <c r="I107" s="141">
        <v>70000000</v>
      </c>
      <c r="J107" s="141">
        <v>54000000</v>
      </c>
      <c r="K107" s="196">
        <f t="shared" si="7"/>
        <v>123564811.49772449</v>
      </c>
      <c r="L107" s="144">
        <v>1.7999999999999999E-2</v>
      </c>
      <c r="M107" s="48">
        <v>50000</v>
      </c>
      <c r="N107" s="160">
        <f t="shared" si="10"/>
        <v>204614952.09528407</v>
      </c>
      <c r="O107" s="34">
        <v>1.7999999999999999E-2</v>
      </c>
      <c r="P107" s="48">
        <f t="shared" si="8"/>
        <v>204664952.09528407</v>
      </c>
      <c r="Q107" s="210">
        <f t="shared" si="9"/>
        <v>328229763.59300858</v>
      </c>
      <c r="R107" s="143">
        <f t="shared" si="11"/>
        <v>80600000</v>
      </c>
      <c r="S107" s="143">
        <f t="shared" si="12"/>
        <v>382229763.59300858</v>
      </c>
      <c r="T107" s="126"/>
    </row>
    <row r="108" spans="1:20" s="27" customFormat="1" x14ac:dyDescent="0.3">
      <c r="B108" s="249"/>
      <c r="C108" s="37">
        <v>9</v>
      </c>
      <c r="D108" s="223">
        <v>1000000</v>
      </c>
      <c r="E108" s="204">
        <v>0</v>
      </c>
      <c r="F108" s="141">
        <v>300000</v>
      </c>
      <c r="G108" s="189">
        <v>100000</v>
      </c>
      <c r="H108" s="141">
        <v>10600000</v>
      </c>
      <c r="I108" s="141">
        <v>70000000</v>
      </c>
      <c r="J108" s="141">
        <v>54000000</v>
      </c>
      <c r="K108" s="196">
        <f t="shared" si="7"/>
        <v>126196178.10468353</v>
      </c>
      <c r="L108" s="144">
        <v>1.7999999999999999E-2</v>
      </c>
      <c r="M108" s="48">
        <v>50000</v>
      </c>
      <c r="N108" s="160">
        <f t="shared" si="10"/>
        <v>209265121.23299918</v>
      </c>
      <c r="O108" s="34">
        <v>1.7999999999999999E-2</v>
      </c>
      <c r="P108" s="48">
        <f t="shared" si="8"/>
        <v>209315121.23299918</v>
      </c>
      <c r="Q108" s="210">
        <f t="shared" si="9"/>
        <v>335511299.33768272</v>
      </c>
      <c r="R108" s="143">
        <f t="shared" si="11"/>
        <v>80600000</v>
      </c>
      <c r="S108" s="143">
        <f t="shared" si="12"/>
        <v>389511299.33768272</v>
      </c>
      <c r="T108" s="126"/>
    </row>
    <row r="109" spans="1:20" s="27" customFormat="1" x14ac:dyDescent="0.3">
      <c r="B109" s="249"/>
      <c r="C109" s="37">
        <v>10</v>
      </c>
      <c r="D109" s="223">
        <v>1000000</v>
      </c>
      <c r="E109" s="204">
        <v>0</v>
      </c>
      <c r="F109" s="141">
        <v>300000</v>
      </c>
      <c r="G109" s="189">
        <v>100000</v>
      </c>
      <c r="H109" s="141">
        <v>10600000</v>
      </c>
      <c r="I109" s="141">
        <v>70000000</v>
      </c>
      <c r="J109" s="141">
        <v>54000000</v>
      </c>
      <c r="K109" s="196">
        <f t="shared" si="7"/>
        <v>128874909.31056784</v>
      </c>
      <c r="L109" s="144">
        <v>1.7999999999999999E-2</v>
      </c>
      <c r="M109" s="48">
        <v>50000</v>
      </c>
      <c r="N109" s="160">
        <f t="shared" si="10"/>
        <v>213998993.41519317</v>
      </c>
      <c r="O109" s="34">
        <v>1.7999999999999999E-2</v>
      </c>
      <c r="P109" s="48">
        <f t="shared" si="8"/>
        <v>214048993.41519317</v>
      </c>
      <c r="Q109" s="210">
        <f t="shared" si="9"/>
        <v>342923902.725761</v>
      </c>
      <c r="R109" s="143">
        <f t="shared" si="11"/>
        <v>80600000</v>
      </c>
      <c r="S109" s="143">
        <f t="shared" si="12"/>
        <v>396923902.725761</v>
      </c>
      <c r="T109" s="126"/>
    </row>
    <row r="110" spans="1:20" s="27" customFormat="1" ht="17.25" thickBot="1" x14ac:dyDescent="0.35">
      <c r="B110" s="249"/>
      <c r="C110" s="39">
        <v>11</v>
      </c>
      <c r="D110" s="223">
        <v>1000000</v>
      </c>
      <c r="E110" s="204">
        <v>0</v>
      </c>
      <c r="F110" s="141">
        <v>300000</v>
      </c>
      <c r="G110" s="189">
        <v>100000</v>
      </c>
      <c r="H110" s="141">
        <v>10600000</v>
      </c>
      <c r="I110" s="141">
        <v>70000000</v>
      </c>
      <c r="J110" s="141">
        <v>54000000</v>
      </c>
      <c r="K110" s="196">
        <f t="shared" si="7"/>
        <v>131601857.67815806</v>
      </c>
      <c r="L110" s="144">
        <v>1.7999999999999999E-2</v>
      </c>
      <c r="M110" s="48">
        <v>50000</v>
      </c>
      <c r="N110" s="160">
        <f t="shared" si="10"/>
        <v>218818075.29666665</v>
      </c>
      <c r="O110" s="121">
        <v>1.7999999999999999E-2</v>
      </c>
      <c r="P110" s="48">
        <f t="shared" si="8"/>
        <v>218868075.29666665</v>
      </c>
      <c r="Q110" s="210">
        <f t="shared" si="9"/>
        <v>350469932.97482473</v>
      </c>
      <c r="R110" s="143">
        <f t="shared" si="11"/>
        <v>80600000</v>
      </c>
      <c r="S110" s="143">
        <f t="shared" si="12"/>
        <v>404469932.97482473</v>
      </c>
      <c r="T110" s="126"/>
    </row>
    <row r="111" spans="1:20" s="136" customFormat="1" ht="17.25" thickBot="1" x14ac:dyDescent="0.35">
      <c r="B111" s="249"/>
      <c r="C111" s="131">
        <v>12</v>
      </c>
      <c r="D111" s="223">
        <v>1000000</v>
      </c>
      <c r="E111" s="205">
        <v>0</v>
      </c>
      <c r="F111" s="141">
        <v>300000</v>
      </c>
      <c r="G111" s="189">
        <v>100000</v>
      </c>
      <c r="H111" s="141">
        <v>10600000</v>
      </c>
      <c r="I111" s="141">
        <v>70000000</v>
      </c>
      <c r="J111" s="141">
        <v>54000000</v>
      </c>
      <c r="K111" s="197">
        <f t="shared" si="7"/>
        <v>134377891.1163649</v>
      </c>
      <c r="L111" s="132">
        <v>1.7999999999999999E-2</v>
      </c>
      <c r="M111" s="48">
        <v>50000</v>
      </c>
      <c r="N111" s="160">
        <f t="shared" si="10"/>
        <v>223723900.65200666</v>
      </c>
      <c r="O111" s="133">
        <v>1.7999999999999999E-2</v>
      </c>
      <c r="P111" s="48">
        <f t="shared" si="8"/>
        <v>223773900.65200666</v>
      </c>
      <c r="Q111" s="210">
        <f t="shared" si="9"/>
        <v>358151791.76837158</v>
      </c>
      <c r="R111" s="143">
        <f t="shared" si="11"/>
        <v>80600000</v>
      </c>
      <c r="S111" s="143">
        <f t="shared" si="12"/>
        <v>412151791.76837158</v>
      </c>
      <c r="T111" s="149"/>
    </row>
    <row r="112" spans="1:20" s="27" customFormat="1" x14ac:dyDescent="0.3">
      <c r="A112" s="27">
        <v>10</v>
      </c>
      <c r="B112" s="249">
        <v>2031</v>
      </c>
      <c r="C112" s="36">
        <v>1</v>
      </c>
      <c r="D112" s="223">
        <v>1000000</v>
      </c>
      <c r="E112" s="204">
        <v>0</v>
      </c>
      <c r="F112" s="141">
        <v>300000</v>
      </c>
      <c r="G112" s="189">
        <v>100000</v>
      </c>
      <c r="H112" s="141">
        <v>10600000</v>
      </c>
      <c r="I112" s="141">
        <v>70000000</v>
      </c>
      <c r="J112" s="141">
        <v>54000000</v>
      </c>
      <c r="K112" s="196">
        <f t="shared" si="7"/>
        <v>137203893.15645945</v>
      </c>
      <c r="L112" s="144">
        <v>1.7999999999999999E-2</v>
      </c>
      <c r="M112" s="48">
        <v>50000</v>
      </c>
      <c r="N112" s="160">
        <f t="shared" si="10"/>
        <v>225572596.25461468</v>
      </c>
      <c r="O112" s="120">
        <v>4.0000000000000001E-3</v>
      </c>
      <c r="P112" s="48">
        <f t="shared" si="8"/>
        <v>225622596.25461468</v>
      </c>
      <c r="Q112" s="210">
        <f t="shared" si="9"/>
        <v>362826489.41107416</v>
      </c>
      <c r="R112" s="143">
        <f t="shared" si="11"/>
        <v>80600000</v>
      </c>
      <c r="S112" s="143">
        <f t="shared" si="12"/>
        <v>416826489.41107416</v>
      </c>
      <c r="T112" s="126"/>
    </row>
    <row r="113" spans="1:20" s="27" customFormat="1" x14ac:dyDescent="0.3">
      <c r="B113" s="249"/>
      <c r="C113" s="37">
        <v>2</v>
      </c>
      <c r="D113" s="223">
        <v>1000000</v>
      </c>
      <c r="E113" s="204">
        <v>0</v>
      </c>
      <c r="F113" s="141">
        <v>300000</v>
      </c>
      <c r="G113" s="189">
        <v>100000</v>
      </c>
      <c r="H113" s="141">
        <v>10600000</v>
      </c>
      <c r="I113" s="141">
        <v>70000000</v>
      </c>
      <c r="J113" s="141">
        <v>54000000</v>
      </c>
      <c r="K113" s="196">
        <f t="shared" si="7"/>
        <v>140080763.23327571</v>
      </c>
      <c r="L113" s="144">
        <v>1.7999999999999999E-2</v>
      </c>
      <c r="M113" s="48">
        <v>50000</v>
      </c>
      <c r="N113" s="160">
        <f t="shared" si="10"/>
        <v>230600002.98719776</v>
      </c>
      <c r="O113" s="34">
        <v>1.7999999999999999E-2</v>
      </c>
      <c r="P113" s="48">
        <f t="shared" si="8"/>
        <v>230650002.98719776</v>
      </c>
      <c r="Q113" s="210">
        <f t="shared" si="9"/>
        <v>370730766.22047347</v>
      </c>
      <c r="R113" s="143">
        <f t="shared" si="11"/>
        <v>80600000</v>
      </c>
      <c r="S113" s="143">
        <f t="shared" si="12"/>
        <v>424730766.22047347</v>
      </c>
      <c r="T113" s="126"/>
    </row>
    <row r="114" spans="1:20" s="27" customFormat="1" x14ac:dyDescent="0.3">
      <c r="B114" s="249"/>
      <c r="C114" s="37">
        <v>3</v>
      </c>
      <c r="D114" s="223">
        <v>1000000</v>
      </c>
      <c r="E114" s="204">
        <v>0</v>
      </c>
      <c r="F114" s="141">
        <v>300000</v>
      </c>
      <c r="G114" s="189">
        <v>100000</v>
      </c>
      <c r="H114" s="141">
        <v>10600000</v>
      </c>
      <c r="I114" s="141">
        <v>70000000</v>
      </c>
      <c r="J114" s="141">
        <v>54000000</v>
      </c>
      <c r="K114" s="196">
        <f t="shared" si="7"/>
        <v>143009416.97147468</v>
      </c>
      <c r="L114" s="144">
        <v>1.7999999999999999E-2</v>
      </c>
      <c r="M114" s="48">
        <v>50000</v>
      </c>
      <c r="N114" s="160">
        <f t="shared" si="10"/>
        <v>235717903.04096732</v>
      </c>
      <c r="O114" s="34">
        <v>1.7999999999999999E-2</v>
      </c>
      <c r="P114" s="48">
        <f t="shared" si="8"/>
        <v>235767903.04096732</v>
      </c>
      <c r="Q114" s="210">
        <f t="shared" si="9"/>
        <v>378777320.01244199</v>
      </c>
      <c r="R114" s="143">
        <f t="shared" si="11"/>
        <v>80600000</v>
      </c>
      <c r="S114" s="143">
        <f t="shared" si="12"/>
        <v>432777320.01244199</v>
      </c>
      <c r="T114" s="126"/>
    </row>
    <row r="115" spans="1:20" s="27" customFormat="1" x14ac:dyDescent="0.3">
      <c r="B115" s="249"/>
      <c r="C115" s="37">
        <v>4</v>
      </c>
      <c r="D115" s="223">
        <v>1000000</v>
      </c>
      <c r="E115" s="204">
        <v>0</v>
      </c>
      <c r="F115" s="141">
        <v>300000</v>
      </c>
      <c r="G115" s="189">
        <v>100000</v>
      </c>
      <c r="H115" s="141">
        <v>10600000</v>
      </c>
      <c r="I115" s="141">
        <v>70000000</v>
      </c>
      <c r="J115" s="141">
        <v>54000000</v>
      </c>
      <c r="K115" s="196">
        <f t="shared" si="7"/>
        <v>145990786.47696123</v>
      </c>
      <c r="L115" s="144">
        <v>1.7999999999999999E-2</v>
      </c>
      <c r="M115" s="48">
        <v>50000</v>
      </c>
      <c r="N115" s="160">
        <f t="shared" si="10"/>
        <v>240927925.29570472</v>
      </c>
      <c r="O115" s="34">
        <v>1.7999999999999999E-2</v>
      </c>
      <c r="P115" s="48">
        <f t="shared" si="8"/>
        <v>240977925.29570472</v>
      </c>
      <c r="Q115" s="210">
        <f t="shared" si="9"/>
        <v>386968711.77266598</v>
      </c>
      <c r="R115" s="143">
        <f t="shared" si="11"/>
        <v>80600000</v>
      </c>
      <c r="S115" s="143">
        <f t="shared" si="12"/>
        <v>440968711.77266598</v>
      </c>
      <c r="T115" s="126"/>
    </row>
    <row r="116" spans="1:20" s="27" customFormat="1" x14ac:dyDescent="0.3">
      <c r="B116" s="249"/>
      <c r="C116" s="37">
        <v>5</v>
      </c>
      <c r="D116" s="223">
        <v>1000000</v>
      </c>
      <c r="E116" s="204">
        <v>0</v>
      </c>
      <c r="F116" s="141">
        <v>300000</v>
      </c>
      <c r="G116" s="189">
        <v>100000</v>
      </c>
      <c r="H116" s="141">
        <v>10600000</v>
      </c>
      <c r="I116" s="141">
        <v>70000000</v>
      </c>
      <c r="J116" s="141">
        <v>54000000</v>
      </c>
      <c r="K116" s="196">
        <f t="shared" si="7"/>
        <v>149025820.63354653</v>
      </c>
      <c r="L116" s="144">
        <v>1.7999999999999999E-2</v>
      </c>
      <c r="M116" s="48">
        <v>50000</v>
      </c>
      <c r="N116" s="160">
        <f t="shared" si="10"/>
        <v>246231727.95102739</v>
      </c>
      <c r="O116" s="34">
        <v>1.7999999999999999E-2</v>
      </c>
      <c r="P116" s="48">
        <f t="shared" si="8"/>
        <v>246281727.95102739</v>
      </c>
      <c r="Q116" s="210">
        <f t="shared" si="9"/>
        <v>395307548.58457392</v>
      </c>
      <c r="R116" s="143">
        <f t="shared" si="11"/>
        <v>80600000</v>
      </c>
      <c r="S116" s="143">
        <f t="shared" si="12"/>
        <v>449307548.58457392</v>
      </c>
      <c r="T116" s="126"/>
    </row>
    <row r="117" spans="1:20" s="27" customFormat="1" x14ac:dyDescent="0.3">
      <c r="B117" s="249"/>
      <c r="C117" s="37">
        <v>6</v>
      </c>
      <c r="D117" s="223">
        <v>1000000</v>
      </c>
      <c r="E117" s="204">
        <v>0</v>
      </c>
      <c r="F117" s="141">
        <v>300000</v>
      </c>
      <c r="G117" s="189">
        <v>100000</v>
      </c>
      <c r="H117" s="141">
        <v>10600000</v>
      </c>
      <c r="I117" s="141">
        <v>70000000</v>
      </c>
      <c r="J117" s="141">
        <v>54000000</v>
      </c>
      <c r="K117" s="196">
        <f t="shared" si="7"/>
        <v>152115485.40495038</v>
      </c>
      <c r="L117" s="144">
        <v>1.7999999999999999E-2</v>
      </c>
      <c r="M117" s="48">
        <v>50000</v>
      </c>
      <c r="N117" s="160">
        <f t="shared" si="10"/>
        <v>251630999.05414587</v>
      </c>
      <c r="O117" s="34">
        <v>1.7999999999999999E-2</v>
      </c>
      <c r="P117" s="48">
        <f t="shared" si="8"/>
        <v>251680999.05414587</v>
      </c>
      <c r="Q117" s="210">
        <f t="shared" si="9"/>
        <v>403796484.45909625</v>
      </c>
      <c r="R117" s="143">
        <f t="shared" si="11"/>
        <v>80600000</v>
      </c>
      <c r="S117" s="143">
        <f t="shared" si="12"/>
        <v>457796484.45909625</v>
      </c>
      <c r="T117" s="126"/>
    </row>
    <row r="118" spans="1:20" s="27" customFormat="1" x14ac:dyDescent="0.3">
      <c r="B118" s="249"/>
      <c r="C118" s="37">
        <v>7</v>
      </c>
      <c r="D118" s="223">
        <v>1000000</v>
      </c>
      <c r="E118" s="204">
        <v>0</v>
      </c>
      <c r="F118" s="141">
        <v>300000</v>
      </c>
      <c r="G118" s="189">
        <v>100000</v>
      </c>
      <c r="H118" s="141">
        <v>10600000</v>
      </c>
      <c r="I118" s="141">
        <v>70000000</v>
      </c>
      <c r="J118" s="141">
        <v>54000000</v>
      </c>
      <c r="K118" s="196">
        <f t="shared" si="7"/>
        <v>155260764.14223948</v>
      </c>
      <c r="L118" s="144">
        <v>1.7999999999999999E-2</v>
      </c>
      <c r="M118" s="48">
        <v>50000</v>
      </c>
      <c r="N118" s="160">
        <f t="shared" si="10"/>
        <v>257127457.03712049</v>
      </c>
      <c r="O118" s="34">
        <v>1.7999999999999999E-2</v>
      </c>
      <c r="P118" s="48">
        <f t="shared" si="8"/>
        <v>257177457.03712049</v>
      </c>
      <c r="Q118" s="210">
        <f t="shared" si="9"/>
        <v>412438221.17935997</v>
      </c>
      <c r="R118" s="143">
        <f t="shared" si="11"/>
        <v>80600000</v>
      </c>
      <c r="S118" s="143">
        <f t="shared" si="12"/>
        <v>466438221.17935997</v>
      </c>
      <c r="T118" s="126"/>
    </row>
    <row r="119" spans="1:20" s="27" customFormat="1" x14ac:dyDescent="0.3">
      <c r="B119" s="249"/>
      <c r="C119" s="37">
        <v>8</v>
      </c>
      <c r="D119" s="223">
        <v>1000000</v>
      </c>
      <c r="E119" s="204">
        <v>0</v>
      </c>
      <c r="F119" s="141">
        <v>300000</v>
      </c>
      <c r="G119" s="189">
        <v>100000</v>
      </c>
      <c r="H119" s="141">
        <v>10600000</v>
      </c>
      <c r="I119" s="141">
        <v>70000000</v>
      </c>
      <c r="J119" s="141">
        <v>54000000</v>
      </c>
      <c r="K119" s="196">
        <f t="shared" si="7"/>
        <v>158462657.8967998</v>
      </c>
      <c r="L119" s="144">
        <v>1.7999999999999999E-2</v>
      </c>
      <c r="M119" s="48">
        <v>50000</v>
      </c>
      <c r="N119" s="160">
        <f t="shared" si="10"/>
        <v>262722851.26378867</v>
      </c>
      <c r="O119" s="34">
        <v>1.7999999999999999E-2</v>
      </c>
      <c r="P119" s="48">
        <f t="shared" si="8"/>
        <v>262772851.26378867</v>
      </c>
      <c r="Q119" s="210">
        <f t="shared" si="9"/>
        <v>421235509.1605885</v>
      </c>
      <c r="R119" s="143">
        <f t="shared" si="11"/>
        <v>80600000</v>
      </c>
      <c r="S119" s="143">
        <f t="shared" si="12"/>
        <v>475235509.1605885</v>
      </c>
      <c r="T119" s="126"/>
    </row>
    <row r="120" spans="1:20" s="27" customFormat="1" x14ac:dyDescent="0.3">
      <c r="B120" s="249"/>
      <c r="C120" s="37">
        <v>9</v>
      </c>
      <c r="D120" s="223">
        <v>1000000</v>
      </c>
      <c r="E120" s="204">
        <v>0</v>
      </c>
      <c r="F120" s="141">
        <v>300000</v>
      </c>
      <c r="G120" s="189">
        <v>100000</v>
      </c>
      <c r="H120" s="141">
        <v>10600000</v>
      </c>
      <c r="I120" s="141">
        <v>70000000</v>
      </c>
      <c r="J120" s="141">
        <v>54000000</v>
      </c>
      <c r="K120" s="196">
        <f t="shared" si="7"/>
        <v>161722185.73894221</v>
      </c>
      <c r="L120" s="144">
        <v>1.7999999999999999E-2</v>
      </c>
      <c r="M120" s="48">
        <v>50000</v>
      </c>
      <c r="N120" s="160">
        <f t="shared" si="10"/>
        <v>268418962.58653685</v>
      </c>
      <c r="O120" s="34">
        <v>1.7999999999999999E-2</v>
      </c>
      <c r="P120" s="48">
        <f t="shared" si="8"/>
        <v>268468962.58653688</v>
      </c>
      <c r="Q120" s="210">
        <f t="shared" si="9"/>
        <v>430191148.32547909</v>
      </c>
      <c r="R120" s="143">
        <f t="shared" si="11"/>
        <v>80600000</v>
      </c>
      <c r="S120" s="143">
        <f t="shared" si="12"/>
        <v>484191148.32547909</v>
      </c>
      <c r="T120" s="126"/>
    </row>
    <row r="121" spans="1:20" s="27" customFormat="1" x14ac:dyDescent="0.3">
      <c r="B121" s="249"/>
      <c r="C121" s="37">
        <v>10</v>
      </c>
      <c r="D121" s="223">
        <v>1000000</v>
      </c>
      <c r="E121" s="204">
        <v>0</v>
      </c>
      <c r="F121" s="141">
        <v>300000</v>
      </c>
      <c r="G121" s="189">
        <v>100000</v>
      </c>
      <c r="H121" s="141">
        <v>10600000</v>
      </c>
      <c r="I121" s="141">
        <v>70000000</v>
      </c>
      <c r="J121" s="141">
        <v>54000000</v>
      </c>
      <c r="K121" s="196">
        <f t="shared" si="7"/>
        <v>165040385.08224317</v>
      </c>
      <c r="L121" s="144">
        <v>1.7999999999999999E-2</v>
      </c>
      <c r="M121" s="48">
        <v>50000</v>
      </c>
      <c r="N121" s="160">
        <f t="shared" si="10"/>
        <v>274217603.91309452</v>
      </c>
      <c r="O121" s="34">
        <v>1.7999999999999999E-2</v>
      </c>
      <c r="P121" s="48">
        <f t="shared" si="8"/>
        <v>274267603.91309452</v>
      </c>
      <c r="Q121" s="210">
        <f t="shared" si="9"/>
        <v>439307988.99533772</v>
      </c>
      <c r="R121" s="143">
        <f t="shared" si="11"/>
        <v>80600000</v>
      </c>
      <c r="S121" s="143">
        <f t="shared" si="12"/>
        <v>493307988.99533772</v>
      </c>
      <c r="T121" s="126"/>
    </row>
    <row r="122" spans="1:20" s="27" customFormat="1" ht="17.25" thickBot="1" x14ac:dyDescent="0.35">
      <c r="B122" s="249"/>
      <c r="C122" s="39">
        <v>11</v>
      </c>
      <c r="D122" s="223">
        <v>1000000</v>
      </c>
      <c r="E122" s="204">
        <v>0</v>
      </c>
      <c r="F122" s="141">
        <v>300000</v>
      </c>
      <c r="G122" s="189">
        <v>100000</v>
      </c>
      <c r="H122" s="141">
        <v>10600000</v>
      </c>
      <c r="I122" s="141">
        <v>70000000</v>
      </c>
      <c r="J122" s="141">
        <v>54000000</v>
      </c>
      <c r="K122" s="196">
        <f t="shared" si="7"/>
        <v>168418312.01372355</v>
      </c>
      <c r="L122" s="144">
        <v>1.7999999999999999E-2</v>
      </c>
      <c r="M122" s="48">
        <v>50000</v>
      </c>
      <c r="N122" s="160">
        <f t="shared" si="10"/>
        <v>280120620.78353024</v>
      </c>
      <c r="O122" s="121">
        <v>1.7999999999999999E-2</v>
      </c>
      <c r="P122" s="48">
        <f t="shared" si="8"/>
        <v>280170620.78353024</v>
      </c>
      <c r="Q122" s="210">
        <f t="shared" si="9"/>
        <v>448588932.79725379</v>
      </c>
      <c r="R122" s="143">
        <f t="shared" si="11"/>
        <v>80600000</v>
      </c>
      <c r="S122" s="143">
        <f t="shared" si="12"/>
        <v>502588932.79725379</v>
      </c>
      <c r="T122" s="126"/>
    </row>
    <row r="123" spans="1:20" s="136" customFormat="1" ht="17.25" thickBot="1" x14ac:dyDescent="0.35">
      <c r="B123" s="249"/>
      <c r="C123" s="131">
        <v>12</v>
      </c>
      <c r="D123" s="223">
        <v>1000000</v>
      </c>
      <c r="E123" s="205">
        <v>0</v>
      </c>
      <c r="F123" s="141">
        <v>300000</v>
      </c>
      <c r="G123" s="189">
        <v>100000</v>
      </c>
      <c r="H123" s="141">
        <v>10600000</v>
      </c>
      <c r="I123" s="141">
        <v>70000000</v>
      </c>
      <c r="J123" s="141">
        <v>54000000</v>
      </c>
      <c r="K123" s="197">
        <f t="shared" si="7"/>
        <v>171857041.62997058</v>
      </c>
      <c r="L123" s="132">
        <v>1.7999999999999999E-2</v>
      </c>
      <c r="M123" s="48">
        <v>50000</v>
      </c>
      <c r="N123" s="160">
        <f t="shared" si="10"/>
        <v>286129891.95763379</v>
      </c>
      <c r="O123" s="133">
        <v>1.7999999999999999E-2</v>
      </c>
      <c r="P123" s="48">
        <f t="shared" si="8"/>
        <v>286179891.95763379</v>
      </c>
      <c r="Q123" s="210">
        <f t="shared" si="9"/>
        <v>458036933.5876044</v>
      </c>
      <c r="R123" s="143">
        <f t="shared" si="11"/>
        <v>80600000</v>
      </c>
      <c r="S123" s="143">
        <f t="shared" si="12"/>
        <v>512036933.5876044</v>
      </c>
      <c r="T123" s="149"/>
    </row>
    <row r="124" spans="1:20" s="27" customFormat="1" x14ac:dyDescent="0.3">
      <c r="A124" s="27">
        <v>11</v>
      </c>
      <c r="B124" s="249">
        <v>2032</v>
      </c>
      <c r="C124" s="36">
        <v>1</v>
      </c>
      <c r="D124" s="223">
        <v>1000000</v>
      </c>
      <c r="E124" s="204">
        <v>0</v>
      </c>
      <c r="F124" s="141">
        <v>300000</v>
      </c>
      <c r="G124" s="189">
        <v>100000</v>
      </c>
      <c r="H124" s="141">
        <v>10600000</v>
      </c>
      <c r="I124" s="141">
        <v>70000000</v>
      </c>
      <c r="J124" s="141">
        <v>54000000</v>
      </c>
      <c r="K124" s="196">
        <f t="shared" si="7"/>
        <v>175357668.37931004</v>
      </c>
      <c r="L124" s="144">
        <v>1.7999999999999999E-2</v>
      </c>
      <c r="M124" s="48">
        <v>50000</v>
      </c>
      <c r="N124" s="160">
        <f t="shared" si="10"/>
        <v>288228211.52546436</v>
      </c>
      <c r="O124" s="120">
        <v>4.0000000000000001E-3</v>
      </c>
      <c r="P124" s="48">
        <f t="shared" si="8"/>
        <v>288278211.52546436</v>
      </c>
      <c r="Q124" s="210">
        <f t="shared" si="9"/>
        <v>463635879.90477443</v>
      </c>
      <c r="R124" s="143">
        <f t="shared" si="11"/>
        <v>80600000</v>
      </c>
      <c r="S124" s="143">
        <f t="shared" si="12"/>
        <v>517635879.90477443</v>
      </c>
      <c r="T124" s="126"/>
    </row>
    <row r="125" spans="1:20" s="27" customFormat="1" x14ac:dyDescent="0.3">
      <c r="B125" s="249"/>
      <c r="C125" s="37">
        <v>2</v>
      </c>
      <c r="D125" s="223">
        <v>1000000</v>
      </c>
      <c r="E125" s="204">
        <v>0</v>
      </c>
      <c r="F125" s="141">
        <v>300000</v>
      </c>
      <c r="G125" s="189">
        <v>100000</v>
      </c>
      <c r="H125" s="141">
        <v>10600000</v>
      </c>
      <c r="I125" s="141">
        <v>70000000</v>
      </c>
      <c r="J125" s="141">
        <v>54000000</v>
      </c>
      <c r="K125" s="196">
        <f t="shared" si="7"/>
        <v>178921306.41013762</v>
      </c>
      <c r="L125" s="144">
        <v>1.7999999999999999E-2</v>
      </c>
      <c r="M125" s="48">
        <v>50000</v>
      </c>
      <c r="N125" s="160">
        <f t="shared" si="10"/>
        <v>294383419.3329227</v>
      </c>
      <c r="O125" s="34">
        <v>1.7999999999999999E-2</v>
      </c>
      <c r="P125" s="48">
        <f t="shared" si="8"/>
        <v>294433419.3329227</v>
      </c>
      <c r="Q125" s="210">
        <f t="shared" si="9"/>
        <v>473354725.74306035</v>
      </c>
      <c r="R125" s="143">
        <f t="shared" si="11"/>
        <v>80600000</v>
      </c>
      <c r="S125" s="143">
        <f t="shared" si="12"/>
        <v>527354725.74306035</v>
      </c>
      <c r="T125" s="126"/>
    </row>
    <row r="126" spans="1:20" s="27" customFormat="1" x14ac:dyDescent="0.3">
      <c r="B126" s="249"/>
      <c r="C126" s="37">
        <v>3</v>
      </c>
      <c r="D126" s="223">
        <v>1000000</v>
      </c>
      <c r="E126" s="204">
        <v>0</v>
      </c>
      <c r="F126" s="141">
        <v>300000</v>
      </c>
      <c r="G126" s="189">
        <v>100000</v>
      </c>
      <c r="H126" s="141">
        <v>10600000</v>
      </c>
      <c r="I126" s="141">
        <v>70000000</v>
      </c>
      <c r="J126" s="141">
        <v>54000000</v>
      </c>
      <c r="K126" s="196">
        <f t="shared" si="7"/>
        <v>182549089.92552009</v>
      </c>
      <c r="L126" s="144">
        <v>1.7999999999999999E-2</v>
      </c>
      <c r="M126" s="48">
        <v>50000</v>
      </c>
      <c r="N126" s="160">
        <f t="shared" si="10"/>
        <v>300649420.88091528</v>
      </c>
      <c r="O126" s="34">
        <v>1.7999999999999999E-2</v>
      </c>
      <c r="P126" s="48">
        <f t="shared" si="8"/>
        <v>300699420.88091528</v>
      </c>
      <c r="Q126" s="210">
        <f t="shared" si="9"/>
        <v>483248510.80643535</v>
      </c>
      <c r="R126" s="143">
        <f t="shared" si="11"/>
        <v>80600000</v>
      </c>
      <c r="S126" s="143">
        <f t="shared" si="12"/>
        <v>537248510.80643535</v>
      </c>
      <c r="T126" s="126"/>
    </row>
    <row r="127" spans="1:20" s="27" customFormat="1" x14ac:dyDescent="0.3">
      <c r="B127" s="249"/>
      <c r="C127" s="37">
        <v>4</v>
      </c>
      <c r="D127" s="223">
        <v>1000000</v>
      </c>
      <c r="E127" s="204">
        <v>0</v>
      </c>
      <c r="F127" s="141">
        <v>300000</v>
      </c>
      <c r="G127" s="189">
        <v>100000</v>
      </c>
      <c r="H127" s="141">
        <v>10600000</v>
      </c>
      <c r="I127" s="141">
        <v>70000000</v>
      </c>
      <c r="J127" s="141">
        <v>54000000</v>
      </c>
      <c r="K127" s="196">
        <f t="shared" si="7"/>
        <v>186242173.54417944</v>
      </c>
      <c r="L127" s="144">
        <v>1.7999999999999999E-2</v>
      </c>
      <c r="M127" s="48">
        <v>50000</v>
      </c>
      <c r="N127" s="160">
        <f t="shared" si="10"/>
        <v>307028210.45677173</v>
      </c>
      <c r="O127" s="34">
        <v>1.7999999999999999E-2</v>
      </c>
      <c r="P127" s="48">
        <f t="shared" si="8"/>
        <v>307078210.45677173</v>
      </c>
      <c r="Q127" s="210">
        <f t="shared" si="9"/>
        <v>493320384.00095117</v>
      </c>
      <c r="R127" s="143">
        <f t="shared" si="11"/>
        <v>80600000</v>
      </c>
      <c r="S127" s="143">
        <f t="shared" si="12"/>
        <v>547320384.00095117</v>
      </c>
      <c r="T127" s="126"/>
    </row>
    <row r="128" spans="1:20" s="27" customFormat="1" x14ac:dyDescent="0.3">
      <c r="B128" s="249"/>
      <c r="C128" s="37">
        <v>5</v>
      </c>
      <c r="D128" s="223">
        <v>1000000</v>
      </c>
      <c r="E128" s="204">
        <v>0</v>
      </c>
      <c r="F128" s="141">
        <v>300000</v>
      </c>
      <c r="G128" s="189">
        <v>100000</v>
      </c>
      <c r="H128" s="141">
        <v>10600000</v>
      </c>
      <c r="I128" s="141">
        <v>70000000</v>
      </c>
      <c r="J128" s="141">
        <v>54000000</v>
      </c>
      <c r="K128" s="196">
        <f t="shared" si="7"/>
        <v>190001732.66797468</v>
      </c>
      <c r="L128" s="144">
        <v>1.7999999999999999E-2</v>
      </c>
      <c r="M128" s="48">
        <v>50000</v>
      </c>
      <c r="N128" s="160">
        <f t="shared" si="10"/>
        <v>313521818.24499363</v>
      </c>
      <c r="O128" s="34">
        <v>1.7999999999999999E-2</v>
      </c>
      <c r="P128" s="48">
        <f t="shared" si="8"/>
        <v>313571818.24499363</v>
      </c>
      <c r="Q128" s="210">
        <f t="shared" si="9"/>
        <v>503573550.91296828</v>
      </c>
      <c r="R128" s="143">
        <f t="shared" si="11"/>
        <v>80600000</v>
      </c>
      <c r="S128" s="143">
        <f t="shared" si="12"/>
        <v>557573550.91296828</v>
      </c>
      <c r="T128" s="126"/>
    </row>
    <row r="129" spans="1:20" s="27" customFormat="1" x14ac:dyDescent="0.3">
      <c r="B129" s="249"/>
      <c r="C129" s="37">
        <v>6</v>
      </c>
      <c r="D129" s="223">
        <v>1000000</v>
      </c>
      <c r="E129" s="204">
        <v>0</v>
      </c>
      <c r="F129" s="141">
        <v>300000</v>
      </c>
      <c r="G129" s="189">
        <v>100000</v>
      </c>
      <c r="H129" s="141">
        <v>10600000</v>
      </c>
      <c r="I129" s="141">
        <v>70000000</v>
      </c>
      <c r="J129" s="141">
        <v>54000000</v>
      </c>
      <c r="K129" s="196">
        <f t="shared" si="7"/>
        <v>193828963.85599822</v>
      </c>
      <c r="L129" s="144">
        <v>1.7999999999999999E-2</v>
      </c>
      <c r="M129" s="48">
        <v>50000</v>
      </c>
      <c r="N129" s="160">
        <f t="shared" si="10"/>
        <v>320132310.97340351</v>
      </c>
      <c r="O129" s="34">
        <v>1.7999999999999999E-2</v>
      </c>
      <c r="P129" s="48">
        <f t="shared" si="8"/>
        <v>320182310.97340351</v>
      </c>
      <c r="Q129" s="210">
        <f t="shared" si="9"/>
        <v>514011274.82940173</v>
      </c>
      <c r="R129" s="143">
        <f t="shared" si="11"/>
        <v>80600000</v>
      </c>
      <c r="S129" s="143">
        <f t="shared" si="12"/>
        <v>568011274.82940173</v>
      </c>
      <c r="T129" s="126"/>
    </row>
    <row r="130" spans="1:20" s="27" customFormat="1" x14ac:dyDescent="0.3">
      <c r="B130" s="249"/>
      <c r="C130" s="37">
        <v>7</v>
      </c>
      <c r="D130" s="223">
        <v>1000000</v>
      </c>
      <c r="E130" s="204">
        <v>0</v>
      </c>
      <c r="F130" s="141">
        <v>300000</v>
      </c>
      <c r="G130" s="189">
        <v>100000</v>
      </c>
      <c r="H130" s="141">
        <v>10600000</v>
      </c>
      <c r="I130" s="141">
        <v>70000000</v>
      </c>
      <c r="J130" s="141">
        <v>54000000</v>
      </c>
      <c r="K130" s="196">
        <f t="shared" si="7"/>
        <v>197725085.20540619</v>
      </c>
      <c r="L130" s="144">
        <v>1.7999999999999999E-2</v>
      </c>
      <c r="M130" s="48">
        <v>50000</v>
      </c>
      <c r="N130" s="160">
        <f t="shared" si="10"/>
        <v>326861792.57092476</v>
      </c>
      <c r="O130" s="34">
        <v>1.7999999999999999E-2</v>
      </c>
      <c r="P130" s="48">
        <f t="shared" si="8"/>
        <v>326911792.57092476</v>
      </c>
      <c r="Q130" s="210">
        <f t="shared" si="9"/>
        <v>524636877.77633095</v>
      </c>
      <c r="R130" s="143">
        <f t="shared" si="11"/>
        <v>80600000</v>
      </c>
      <c r="S130" s="143">
        <f t="shared" si="12"/>
        <v>578636877.77633095</v>
      </c>
      <c r="T130" s="126"/>
    </row>
    <row r="131" spans="1:20" s="27" customFormat="1" x14ac:dyDescent="0.3">
      <c r="B131" s="249"/>
      <c r="C131" s="37">
        <v>8</v>
      </c>
      <c r="D131" s="223">
        <v>1000000</v>
      </c>
      <c r="E131" s="204">
        <v>0</v>
      </c>
      <c r="F131" s="141">
        <v>300000</v>
      </c>
      <c r="G131" s="189">
        <v>100000</v>
      </c>
      <c r="H131" s="141">
        <v>10600000</v>
      </c>
      <c r="I131" s="141">
        <v>70000000</v>
      </c>
      <c r="J131" s="141">
        <v>54000000</v>
      </c>
      <c r="K131" s="196">
        <f t="shared" si="7"/>
        <v>201691336.7391035</v>
      </c>
      <c r="L131" s="144">
        <v>1.7999999999999999E-2</v>
      </c>
      <c r="M131" s="48">
        <v>50000</v>
      </c>
      <c r="N131" s="160">
        <f t="shared" si="10"/>
        <v>333712404.83720142</v>
      </c>
      <c r="O131" s="34">
        <v>1.7999999999999999E-2</v>
      </c>
      <c r="P131" s="48">
        <f t="shared" si="8"/>
        <v>333762404.83720142</v>
      </c>
      <c r="Q131" s="210">
        <f t="shared" si="9"/>
        <v>535453741.57630491</v>
      </c>
      <c r="R131" s="143">
        <f t="shared" si="11"/>
        <v>80600000</v>
      </c>
      <c r="S131" s="143">
        <f t="shared" si="12"/>
        <v>589453741.57630491</v>
      </c>
      <c r="T131" s="126"/>
    </row>
    <row r="132" spans="1:20" s="27" customFormat="1" x14ac:dyDescent="0.3">
      <c r="B132" s="249"/>
      <c r="C132" s="37">
        <v>9</v>
      </c>
      <c r="D132" s="223">
        <v>1000000</v>
      </c>
      <c r="E132" s="204">
        <v>0</v>
      </c>
      <c r="F132" s="141">
        <v>300000</v>
      </c>
      <c r="G132" s="189">
        <v>100000</v>
      </c>
      <c r="H132" s="141">
        <v>10600000</v>
      </c>
      <c r="I132" s="141">
        <v>70000000</v>
      </c>
      <c r="J132" s="141">
        <v>54000000</v>
      </c>
      <c r="K132" s="196">
        <f t="shared" si="7"/>
        <v>205728980.80040735</v>
      </c>
      <c r="L132" s="144">
        <v>1.7999999999999999E-2</v>
      </c>
      <c r="M132" s="48">
        <v>50000</v>
      </c>
      <c r="N132" s="160">
        <f t="shared" si="10"/>
        <v>340686328.12427104</v>
      </c>
      <c r="O132" s="34">
        <v>1.7999999999999999E-2</v>
      </c>
      <c r="P132" s="48">
        <f t="shared" si="8"/>
        <v>340736328.12427104</v>
      </c>
      <c r="Q132" s="210">
        <f t="shared" si="9"/>
        <v>546465308.92467833</v>
      </c>
      <c r="R132" s="143">
        <f t="shared" si="11"/>
        <v>80600000</v>
      </c>
      <c r="S132" s="143">
        <f t="shared" si="12"/>
        <v>600465308.92467833</v>
      </c>
      <c r="T132" s="126"/>
    </row>
    <row r="133" spans="1:20" s="27" customFormat="1" x14ac:dyDescent="0.3">
      <c r="B133" s="249"/>
      <c r="C133" s="37">
        <v>10</v>
      </c>
      <c r="D133" s="223">
        <v>1000000</v>
      </c>
      <c r="E133" s="204">
        <v>0</v>
      </c>
      <c r="F133" s="141">
        <v>300000</v>
      </c>
      <c r="G133" s="189">
        <v>100000</v>
      </c>
      <c r="H133" s="141">
        <v>10600000</v>
      </c>
      <c r="I133" s="141">
        <v>70000000</v>
      </c>
      <c r="J133" s="141">
        <v>54000000</v>
      </c>
      <c r="K133" s="196">
        <f t="shared" si="7"/>
        <v>209839302.45481467</v>
      </c>
      <c r="L133" s="144">
        <v>1.7999999999999999E-2</v>
      </c>
      <c r="M133" s="48">
        <v>50000</v>
      </c>
      <c r="N133" s="160">
        <f t="shared" si="10"/>
        <v>347785782.03050792</v>
      </c>
      <c r="O133" s="34">
        <v>1.7999999999999999E-2</v>
      </c>
      <c r="P133" s="48">
        <f t="shared" si="8"/>
        <v>347835782.03050792</v>
      </c>
      <c r="Q133" s="210">
        <f t="shared" si="9"/>
        <v>557675084.48532259</v>
      </c>
      <c r="R133" s="143">
        <f t="shared" si="11"/>
        <v>80600000</v>
      </c>
      <c r="S133" s="143">
        <f t="shared" si="12"/>
        <v>611675084.48532259</v>
      </c>
      <c r="T133" s="126"/>
    </row>
    <row r="134" spans="1:20" s="27" customFormat="1" ht="18" customHeight="1" thickBot="1" x14ac:dyDescent="0.35">
      <c r="B134" s="249"/>
      <c r="C134" s="39">
        <v>11</v>
      </c>
      <c r="D134" s="223">
        <v>1000000</v>
      </c>
      <c r="E134" s="204">
        <v>0</v>
      </c>
      <c r="F134" s="141">
        <v>300000</v>
      </c>
      <c r="G134" s="189">
        <v>100000</v>
      </c>
      <c r="H134" s="141">
        <v>10600000</v>
      </c>
      <c r="I134" s="141">
        <v>70000000</v>
      </c>
      <c r="J134" s="141">
        <v>54000000</v>
      </c>
      <c r="K134" s="196">
        <f t="shared" si="7"/>
        <v>214023609.89900133</v>
      </c>
      <c r="L134" s="144">
        <v>1.7999999999999999E-2</v>
      </c>
      <c r="M134" s="48">
        <v>50000</v>
      </c>
      <c r="N134" s="160">
        <f t="shared" si="10"/>
        <v>355013026.10705703</v>
      </c>
      <c r="O134" s="121">
        <v>1.7999999999999999E-2</v>
      </c>
      <c r="P134" s="48">
        <f t="shared" si="8"/>
        <v>355063026.10705703</v>
      </c>
      <c r="Q134" s="210">
        <f t="shared" si="9"/>
        <v>569086636.00605834</v>
      </c>
      <c r="R134" s="143">
        <f t="shared" si="11"/>
        <v>80600000</v>
      </c>
      <c r="S134" s="143">
        <f t="shared" si="12"/>
        <v>623086636.00605834</v>
      </c>
      <c r="T134" s="126"/>
    </row>
    <row r="135" spans="1:20" s="136" customFormat="1" ht="17.25" thickBot="1" x14ac:dyDescent="0.35">
      <c r="B135" s="249"/>
      <c r="C135" s="131">
        <v>12</v>
      </c>
      <c r="D135" s="223">
        <v>1000000</v>
      </c>
      <c r="E135" s="205">
        <v>0</v>
      </c>
      <c r="F135" s="141">
        <v>300000</v>
      </c>
      <c r="G135" s="189">
        <v>100000</v>
      </c>
      <c r="H135" s="141">
        <v>10600000</v>
      </c>
      <c r="I135" s="141">
        <v>70000000</v>
      </c>
      <c r="J135" s="141">
        <v>54000000</v>
      </c>
      <c r="K135" s="197">
        <f t="shared" si="7"/>
        <v>218283234.87718335</v>
      </c>
      <c r="L135" s="132">
        <v>1.7999999999999999E-2</v>
      </c>
      <c r="M135" s="48">
        <v>50000</v>
      </c>
      <c r="N135" s="160">
        <f t="shared" si="10"/>
        <v>362370360.57698405</v>
      </c>
      <c r="O135" s="133">
        <v>1.7999999999999999E-2</v>
      </c>
      <c r="P135" s="48">
        <f t="shared" si="8"/>
        <v>362420360.57698405</v>
      </c>
      <c r="Q135" s="210">
        <f t="shared" si="9"/>
        <v>580703595.45416737</v>
      </c>
      <c r="R135" s="143">
        <f t="shared" si="11"/>
        <v>80600000</v>
      </c>
      <c r="S135" s="143">
        <f t="shared" si="12"/>
        <v>634703595.45416737</v>
      </c>
      <c r="T135" s="149"/>
    </row>
    <row r="136" spans="1:20" s="46" customFormat="1" x14ac:dyDescent="0.3">
      <c r="A136" s="41">
        <v>12</v>
      </c>
      <c r="B136" s="249">
        <v>2033</v>
      </c>
      <c r="C136" s="45">
        <v>1</v>
      </c>
      <c r="D136" s="223">
        <v>1000000</v>
      </c>
      <c r="E136" s="204">
        <v>0</v>
      </c>
      <c r="F136" s="141">
        <v>300000</v>
      </c>
      <c r="G136" s="189">
        <v>100000</v>
      </c>
      <c r="H136" s="141">
        <v>10600000</v>
      </c>
      <c r="I136" s="141">
        <v>70000000</v>
      </c>
      <c r="J136" s="141">
        <v>54000000</v>
      </c>
      <c r="K136" s="196">
        <f t="shared" si="7"/>
        <v>222619533.10497266</v>
      </c>
      <c r="L136" s="144">
        <v>1.7999999999999999E-2</v>
      </c>
      <c r="M136" s="48">
        <v>50000</v>
      </c>
      <c r="N136" s="160">
        <f t="shared" si="10"/>
        <v>364773642.019292</v>
      </c>
      <c r="O136" s="120">
        <v>4.0000000000000001E-3</v>
      </c>
      <c r="P136" s="48">
        <f t="shared" si="8"/>
        <v>364823642.019292</v>
      </c>
      <c r="Q136" s="210">
        <f t="shared" si="9"/>
        <v>587443175.12426472</v>
      </c>
      <c r="R136" s="143">
        <f t="shared" si="11"/>
        <v>80600000</v>
      </c>
      <c r="S136" s="143">
        <f t="shared" si="12"/>
        <v>641443175.12426472</v>
      </c>
    </row>
    <row r="137" spans="1:20" x14ac:dyDescent="0.3">
      <c r="A137" s="27"/>
      <c r="B137" s="249"/>
      <c r="C137" s="37">
        <v>2</v>
      </c>
      <c r="D137" s="223">
        <v>1000000</v>
      </c>
      <c r="E137" s="204">
        <v>0</v>
      </c>
      <c r="F137" s="141">
        <v>300000</v>
      </c>
      <c r="G137" s="189">
        <v>100000</v>
      </c>
      <c r="H137" s="141">
        <v>10600000</v>
      </c>
      <c r="I137" s="141">
        <v>70000000</v>
      </c>
      <c r="J137" s="141">
        <v>54000000</v>
      </c>
      <c r="K137" s="196">
        <f t="shared" si="7"/>
        <v>227033884.70086217</v>
      </c>
      <c r="L137" s="144">
        <v>1.7999999999999999E-2</v>
      </c>
      <c r="M137" s="48">
        <v>50000</v>
      </c>
      <c r="N137" s="160">
        <f t="shared" si="10"/>
        <v>372306667.57563925</v>
      </c>
      <c r="O137" s="34">
        <v>1.7999999999999999E-2</v>
      </c>
      <c r="P137" s="48">
        <f t="shared" si="8"/>
        <v>372356667.57563925</v>
      </c>
      <c r="Q137" s="210">
        <f t="shared" si="9"/>
        <v>599390552.27650142</v>
      </c>
      <c r="R137" s="143">
        <f t="shared" si="11"/>
        <v>80600000</v>
      </c>
      <c r="S137" s="143">
        <f t="shared" si="12"/>
        <v>653390552.27650142</v>
      </c>
    </row>
    <row r="138" spans="1:20" x14ac:dyDescent="0.3">
      <c r="A138" s="27"/>
      <c r="B138" s="249"/>
      <c r="C138" s="37">
        <v>3</v>
      </c>
      <c r="D138" s="223">
        <v>1000000</v>
      </c>
      <c r="E138" s="204">
        <v>0</v>
      </c>
      <c r="F138" s="141">
        <v>300000</v>
      </c>
      <c r="G138" s="189">
        <v>100000</v>
      </c>
      <c r="H138" s="141">
        <v>10600000</v>
      </c>
      <c r="I138" s="141">
        <v>70000000</v>
      </c>
      <c r="J138" s="141">
        <v>54000000</v>
      </c>
      <c r="K138" s="196">
        <f t="shared" si="7"/>
        <v>231527694.6254777</v>
      </c>
      <c r="L138" s="144">
        <v>1.7999999999999999E-2</v>
      </c>
      <c r="M138" s="48">
        <v>50000</v>
      </c>
      <c r="N138" s="160">
        <f t="shared" si="10"/>
        <v>379975287.59200078</v>
      </c>
      <c r="O138" s="34">
        <v>1.7999999999999999E-2</v>
      </c>
      <c r="P138" s="48">
        <f t="shared" si="8"/>
        <v>380025287.59200078</v>
      </c>
      <c r="Q138" s="210">
        <f t="shared" si="9"/>
        <v>611552982.21747851</v>
      </c>
      <c r="R138" s="143">
        <f t="shared" si="11"/>
        <v>80600000</v>
      </c>
      <c r="S138" s="143">
        <f t="shared" si="12"/>
        <v>665552982.21747851</v>
      </c>
    </row>
    <row r="139" spans="1:20" x14ac:dyDescent="0.3">
      <c r="A139" s="27"/>
      <c r="B139" s="249"/>
      <c r="C139" s="37">
        <v>4</v>
      </c>
      <c r="D139" s="223">
        <v>1000000</v>
      </c>
      <c r="E139" s="204">
        <v>0</v>
      </c>
      <c r="F139" s="141">
        <v>300000</v>
      </c>
      <c r="G139" s="189">
        <v>100000</v>
      </c>
      <c r="H139" s="141">
        <v>10600000</v>
      </c>
      <c r="I139" s="141">
        <v>70000000</v>
      </c>
      <c r="J139" s="141">
        <v>54000000</v>
      </c>
      <c r="K139" s="196">
        <f t="shared" si="7"/>
        <v>236102393.12873629</v>
      </c>
      <c r="L139" s="144">
        <v>1.7999999999999999E-2</v>
      </c>
      <c r="M139" s="48">
        <v>50000</v>
      </c>
      <c r="N139" s="160">
        <f t="shared" si="10"/>
        <v>387781942.76865679</v>
      </c>
      <c r="O139" s="34">
        <v>1.7999999999999999E-2</v>
      </c>
      <c r="P139" s="48">
        <f t="shared" si="8"/>
        <v>387831942.76865679</v>
      </c>
      <c r="Q139" s="210">
        <f t="shared" si="9"/>
        <v>623934335.89739311</v>
      </c>
      <c r="R139" s="143">
        <f t="shared" si="11"/>
        <v>80600000</v>
      </c>
      <c r="S139" s="143">
        <f t="shared" si="12"/>
        <v>677934335.89739311</v>
      </c>
    </row>
    <row r="140" spans="1:20" x14ac:dyDescent="0.3">
      <c r="A140" s="27"/>
      <c r="B140" s="249"/>
      <c r="C140" s="37">
        <v>5</v>
      </c>
      <c r="D140" s="223">
        <v>1000000</v>
      </c>
      <c r="E140" s="204">
        <v>0</v>
      </c>
      <c r="F140" s="141">
        <v>300000</v>
      </c>
      <c r="G140" s="189">
        <v>100000</v>
      </c>
      <c r="H140" s="141">
        <v>10600000</v>
      </c>
      <c r="I140" s="141">
        <v>70000000</v>
      </c>
      <c r="J140" s="141">
        <v>54000000</v>
      </c>
      <c r="K140" s="196">
        <f t="shared" si="7"/>
        <v>240759436.20505354</v>
      </c>
      <c r="L140" s="144">
        <v>1.7999999999999999E-2</v>
      </c>
      <c r="M140" s="48">
        <v>50000</v>
      </c>
      <c r="N140" s="160">
        <f t="shared" si="10"/>
        <v>395729117.73849261</v>
      </c>
      <c r="O140" s="34">
        <v>1.7999999999999999E-2</v>
      </c>
      <c r="P140" s="48">
        <f t="shared" si="8"/>
        <v>395779117.73849261</v>
      </c>
      <c r="Q140" s="210">
        <f t="shared" si="9"/>
        <v>636538553.94354618</v>
      </c>
      <c r="R140" s="143">
        <f t="shared" si="11"/>
        <v>80600000</v>
      </c>
      <c r="S140" s="143">
        <f t="shared" si="12"/>
        <v>690538553.94354618</v>
      </c>
    </row>
    <row r="141" spans="1:20" x14ac:dyDescent="0.3">
      <c r="A141" s="27"/>
      <c r="B141" s="249"/>
      <c r="C141" s="37">
        <v>6</v>
      </c>
      <c r="D141" s="223">
        <v>1000000</v>
      </c>
      <c r="E141" s="204">
        <v>0</v>
      </c>
      <c r="F141" s="141">
        <v>300000</v>
      </c>
      <c r="G141" s="189">
        <v>100000</v>
      </c>
      <c r="H141" s="141">
        <v>10600000</v>
      </c>
      <c r="I141" s="141">
        <v>70000000</v>
      </c>
      <c r="J141" s="141">
        <v>54000000</v>
      </c>
      <c r="K141" s="196">
        <f t="shared" si="7"/>
        <v>245500306.05674452</v>
      </c>
      <c r="L141" s="144">
        <v>1.7999999999999999E-2</v>
      </c>
      <c r="M141" s="48">
        <v>50000</v>
      </c>
      <c r="N141" s="160">
        <f t="shared" si="10"/>
        <v>403819341.85778546</v>
      </c>
      <c r="O141" s="34">
        <v>1.7999999999999999E-2</v>
      </c>
      <c r="P141" s="48">
        <f t="shared" si="8"/>
        <v>403869341.85778546</v>
      </c>
      <c r="Q141" s="210">
        <f t="shared" si="9"/>
        <v>649369647.91453004</v>
      </c>
      <c r="R141" s="143">
        <f t="shared" si="11"/>
        <v>80600000</v>
      </c>
      <c r="S141" s="143">
        <f t="shared" si="12"/>
        <v>703369647.91453004</v>
      </c>
    </row>
    <row r="142" spans="1:20" x14ac:dyDescent="0.3">
      <c r="A142" s="27"/>
      <c r="B142" s="249"/>
      <c r="C142" s="37">
        <v>7</v>
      </c>
      <c r="D142" s="223">
        <v>1000000</v>
      </c>
      <c r="E142" s="204">
        <v>0</v>
      </c>
      <c r="F142" s="141">
        <v>300000</v>
      </c>
      <c r="G142" s="189">
        <v>100000</v>
      </c>
      <c r="H142" s="141">
        <v>10600000</v>
      </c>
      <c r="I142" s="141">
        <v>70000000</v>
      </c>
      <c r="J142" s="141">
        <v>54000000</v>
      </c>
      <c r="K142" s="196">
        <f t="shared" si="7"/>
        <v>250326511.56576592</v>
      </c>
      <c r="L142" s="144">
        <v>1.7999999999999999E-2</v>
      </c>
      <c r="M142" s="48">
        <v>50000</v>
      </c>
      <c r="N142" s="160">
        <f t="shared" si="10"/>
        <v>412055190.01122558</v>
      </c>
      <c r="O142" s="34">
        <v>1.7999999999999999E-2</v>
      </c>
      <c r="P142" s="48">
        <f t="shared" si="8"/>
        <v>412105190.01122558</v>
      </c>
      <c r="Q142" s="210">
        <f t="shared" si="9"/>
        <v>662431701.57699156</v>
      </c>
      <c r="R142" s="143">
        <f t="shared" si="11"/>
        <v>80600000</v>
      </c>
      <c r="S142" s="143">
        <f t="shared" si="12"/>
        <v>716431701.57699156</v>
      </c>
    </row>
    <row r="143" spans="1:20" x14ac:dyDescent="0.3">
      <c r="A143" s="27"/>
      <c r="B143" s="249"/>
      <c r="C143" s="37">
        <v>8</v>
      </c>
      <c r="D143" s="223">
        <v>1000000</v>
      </c>
      <c r="E143" s="204">
        <v>0</v>
      </c>
      <c r="F143" s="141">
        <v>300000</v>
      </c>
      <c r="G143" s="189">
        <v>100000</v>
      </c>
      <c r="H143" s="141">
        <v>10600000</v>
      </c>
      <c r="I143" s="141">
        <v>70000000</v>
      </c>
      <c r="J143" s="141">
        <v>54000000</v>
      </c>
      <c r="K143" s="196">
        <f t="shared" si="7"/>
        <v>255239588.77394971</v>
      </c>
      <c r="L143" s="144">
        <v>1.7999999999999999E-2</v>
      </c>
      <c r="M143" s="48">
        <v>50000</v>
      </c>
      <c r="N143" s="160">
        <f t="shared" si="10"/>
        <v>420439283.43142766</v>
      </c>
      <c r="O143" s="34">
        <v>1.7999999999999999E-2</v>
      </c>
      <c r="P143" s="48">
        <f t="shared" si="8"/>
        <v>420489283.43142766</v>
      </c>
      <c r="Q143" s="210">
        <f t="shared" si="9"/>
        <v>675728872.20537734</v>
      </c>
      <c r="R143" s="143">
        <f t="shared" si="11"/>
        <v>80600000</v>
      </c>
      <c r="S143" s="143">
        <f t="shared" si="12"/>
        <v>729728872.20537734</v>
      </c>
    </row>
    <row r="144" spans="1:20" x14ac:dyDescent="0.3">
      <c r="A144" s="27"/>
      <c r="B144" s="249"/>
      <c r="C144" s="37">
        <v>9</v>
      </c>
      <c r="D144" s="223">
        <v>1000000</v>
      </c>
      <c r="E144" s="204">
        <v>0</v>
      </c>
      <c r="F144" s="141">
        <v>300000</v>
      </c>
      <c r="G144" s="189">
        <v>100000</v>
      </c>
      <c r="H144" s="141">
        <v>10600000</v>
      </c>
      <c r="I144" s="141">
        <v>70000000</v>
      </c>
      <c r="J144" s="141">
        <v>54000000</v>
      </c>
      <c r="K144" s="196">
        <f t="shared" si="7"/>
        <v>260241101.3718808</v>
      </c>
      <c r="L144" s="144">
        <v>1.7999999999999999E-2</v>
      </c>
      <c r="M144" s="48">
        <v>50000</v>
      </c>
      <c r="N144" s="160">
        <f t="shared" si="10"/>
        <v>428974290.53319335</v>
      </c>
      <c r="O144" s="34">
        <v>1.7999999999999999E-2</v>
      </c>
      <c r="P144" s="48">
        <f t="shared" si="8"/>
        <v>429024290.53319335</v>
      </c>
      <c r="Q144" s="210">
        <f t="shared" si="9"/>
        <v>689265391.90507412</v>
      </c>
      <c r="R144" s="143">
        <f t="shared" si="11"/>
        <v>80600000</v>
      </c>
      <c r="S144" s="143">
        <f t="shared" si="12"/>
        <v>743265391.90507412</v>
      </c>
    </row>
    <row r="145" spans="1:19" x14ac:dyDescent="0.3">
      <c r="A145" s="27"/>
      <c r="B145" s="249"/>
      <c r="C145" s="37">
        <v>10</v>
      </c>
      <c r="D145" s="223">
        <v>1000000</v>
      </c>
      <c r="E145" s="204">
        <v>0</v>
      </c>
      <c r="F145" s="141">
        <v>300000</v>
      </c>
      <c r="G145" s="189">
        <v>100000</v>
      </c>
      <c r="H145" s="141">
        <v>10600000</v>
      </c>
      <c r="I145" s="141">
        <v>70000000</v>
      </c>
      <c r="J145" s="141">
        <v>54000000</v>
      </c>
      <c r="K145" s="196">
        <f t="shared" si="7"/>
        <v>265332641.19657466</v>
      </c>
      <c r="L145" s="144">
        <v>1.7999999999999999E-2</v>
      </c>
      <c r="M145" s="48">
        <v>50000</v>
      </c>
      <c r="N145" s="160">
        <f t="shared" si="10"/>
        <v>437662927.76279086</v>
      </c>
      <c r="O145" s="34">
        <v>1.7999999999999999E-2</v>
      </c>
      <c r="P145" s="48">
        <f t="shared" si="8"/>
        <v>437712927.76279086</v>
      </c>
      <c r="Q145" s="210">
        <f t="shared" si="9"/>
        <v>703045568.95936549</v>
      </c>
      <c r="R145" s="143">
        <f t="shared" si="11"/>
        <v>80600000</v>
      </c>
      <c r="S145" s="143">
        <f t="shared" si="12"/>
        <v>757045568.95936549</v>
      </c>
    </row>
    <row r="146" spans="1:19" ht="17.25" thickBot="1" x14ac:dyDescent="0.35">
      <c r="A146" s="27"/>
      <c r="B146" s="249"/>
      <c r="C146" s="39">
        <v>11</v>
      </c>
      <c r="D146" s="223">
        <v>1000000</v>
      </c>
      <c r="E146" s="204">
        <v>0</v>
      </c>
      <c r="F146" s="141">
        <v>300000</v>
      </c>
      <c r="G146" s="189">
        <v>100000</v>
      </c>
      <c r="H146" s="141">
        <v>10600000</v>
      </c>
      <c r="I146" s="141">
        <v>70000000</v>
      </c>
      <c r="J146" s="141">
        <v>54000000</v>
      </c>
      <c r="K146" s="196">
        <f t="shared" si="7"/>
        <v>270515828.73811299</v>
      </c>
      <c r="L146" s="144">
        <v>1.7999999999999999E-2</v>
      </c>
      <c r="M146" s="48">
        <v>50000</v>
      </c>
      <c r="N146" s="160">
        <f t="shared" si="10"/>
        <v>446507960.46252108</v>
      </c>
      <c r="O146" s="121">
        <v>1.7999999999999999E-2</v>
      </c>
      <c r="P146" s="48">
        <f t="shared" si="8"/>
        <v>446557960.46252108</v>
      </c>
      <c r="Q146" s="210">
        <f t="shared" si="9"/>
        <v>717073789.200634</v>
      </c>
      <c r="R146" s="143">
        <f t="shared" si="11"/>
        <v>80600000</v>
      </c>
      <c r="S146" s="143">
        <f t="shared" si="12"/>
        <v>771073789.200634</v>
      </c>
    </row>
    <row r="147" spans="1:19" s="150" customFormat="1" ht="17.25" thickBot="1" x14ac:dyDescent="0.35">
      <c r="A147" s="136"/>
      <c r="B147" s="249"/>
      <c r="C147" s="131">
        <v>12</v>
      </c>
      <c r="D147" s="223">
        <v>1000000</v>
      </c>
      <c r="E147" s="205">
        <v>0</v>
      </c>
      <c r="F147" s="141">
        <v>300000</v>
      </c>
      <c r="G147" s="189">
        <v>100000</v>
      </c>
      <c r="H147" s="141">
        <v>10600000</v>
      </c>
      <c r="I147" s="141">
        <v>70000000</v>
      </c>
      <c r="J147" s="141">
        <v>54000000</v>
      </c>
      <c r="K147" s="197">
        <f t="shared" si="7"/>
        <v>275792313.65539902</v>
      </c>
      <c r="L147" s="132">
        <v>1.7999999999999999E-2</v>
      </c>
      <c r="M147" s="48">
        <v>50000</v>
      </c>
      <c r="N147" s="160">
        <f t="shared" si="10"/>
        <v>455512203.75084645</v>
      </c>
      <c r="O147" s="133">
        <v>1.7999999999999999E-2</v>
      </c>
      <c r="P147" s="48">
        <f t="shared" si="8"/>
        <v>455562203.75084645</v>
      </c>
      <c r="Q147" s="210">
        <f t="shared" si="9"/>
        <v>731354517.40624547</v>
      </c>
      <c r="R147" s="143">
        <f t="shared" si="11"/>
        <v>80600000</v>
      </c>
      <c r="S147" s="143">
        <f t="shared" si="12"/>
        <v>785354517.40624547</v>
      </c>
    </row>
    <row r="148" spans="1:19" x14ac:dyDescent="0.3">
      <c r="A148" s="27">
        <v>13</v>
      </c>
      <c r="B148" s="249">
        <v>2034</v>
      </c>
      <c r="C148" s="36">
        <v>1</v>
      </c>
      <c r="D148" s="223">
        <v>1000000</v>
      </c>
      <c r="E148" s="204">
        <v>0</v>
      </c>
      <c r="F148" s="141">
        <v>0</v>
      </c>
      <c r="G148" s="189">
        <v>0</v>
      </c>
      <c r="H148" s="141">
        <v>10600000</v>
      </c>
      <c r="I148" s="141">
        <v>70000000</v>
      </c>
      <c r="J148" s="141">
        <v>54000000</v>
      </c>
      <c r="K148" s="196">
        <f t="shared" si="7"/>
        <v>280756575.30119622</v>
      </c>
      <c r="L148" s="144">
        <v>1.7999999999999999E-2</v>
      </c>
      <c r="M148" s="48">
        <v>50000</v>
      </c>
      <c r="N148" s="160">
        <f t="shared" si="10"/>
        <v>458288052.56584984</v>
      </c>
      <c r="O148" s="120">
        <v>4.0000000000000001E-3</v>
      </c>
      <c r="P148" s="48">
        <f t="shared" si="8"/>
        <v>458338052.56584984</v>
      </c>
      <c r="Q148" s="210">
        <f t="shared" si="9"/>
        <v>739094627.86704612</v>
      </c>
      <c r="R148" s="143">
        <f t="shared" si="11"/>
        <v>80600000</v>
      </c>
      <c r="S148" s="143">
        <f t="shared" si="12"/>
        <v>793094627.86704612</v>
      </c>
    </row>
    <row r="149" spans="1:19" x14ac:dyDescent="0.3">
      <c r="A149" s="27"/>
      <c r="B149" s="249"/>
      <c r="C149" s="37">
        <v>2</v>
      </c>
      <c r="D149" s="223">
        <v>1000000</v>
      </c>
      <c r="E149" s="204">
        <v>0</v>
      </c>
      <c r="F149" s="141">
        <v>0</v>
      </c>
      <c r="G149" s="189">
        <v>0</v>
      </c>
      <c r="H149" s="141">
        <v>10600000</v>
      </c>
      <c r="I149" s="141">
        <v>70000000</v>
      </c>
      <c r="J149" s="141">
        <v>54000000</v>
      </c>
      <c r="K149" s="196">
        <f t="shared" si="7"/>
        <v>285810193.65661776</v>
      </c>
      <c r="L149" s="144">
        <v>1.7999999999999999E-2</v>
      </c>
      <c r="M149" s="48">
        <v>50000</v>
      </c>
      <c r="N149" s="160">
        <f t="shared" si="10"/>
        <v>467504337.51203513</v>
      </c>
      <c r="O149" s="34">
        <v>1.7999999999999999E-2</v>
      </c>
      <c r="P149" s="48">
        <f t="shared" si="8"/>
        <v>467554337.51203513</v>
      </c>
      <c r="Q149" s="210">
        <f t="shared" si="9"/>
        <v>753364531.16865289</v>
      </c>
      <c r="R149" s="143">
        <f t="shared" si="11"/>
        <v>80600000</v>
      </c>
      <c r="S149" s="143">
        <f t="shared" si="12"/>
        <v>807364531.16865289</v>
      </c>
    </row>
    <row r="150" spans="1:19" x14ac:dyDescent="0.3">
      <c r="A150" s="27"/>
      <c r="B150" s="249"/>
      <c r="C150" s="37">
        <v>3</v>
      </c>
      <c r="D150" s="223">
        <v>1000000</v>
      </c>
      <c r="E150" s="204">
        <v>0</v>
      </c>
      <c r="F150" s="141">
        <v>0</v>
      </c>
      <c r="G150" s="189">
        <v>0</v>
      </c>
      <c r="H150" s="141">
        <v>10600000</v>
      </c>
      <c r="I150" s="141">
        <v>70000000</v>
      </c>
      <c r="J150" s="141">
        <v>54000000</v>
      </c>
      <c r="K150" s="196">
        <f t="shared" ref="K150:K213" si="13" xml:space="preserve"> (K149 + G150 + F150) + ((K149 + G150 + F150) * L150 )</f>
        <v>290954777.14243686</v>
      </c>
      <c r="L150" s="144">
        <v>1.7999999999999999E-2</v>
      </c>
      <c r="M150" s="48">
        <v>50000</v>
      </c>
      <c r="N150" s="160">
        <f t="shared" si="10"/>
        <v>476886515.58725178</v>
      </c>
      <c r="O150" s="34">
        <v>1.7999999999999999E-2</v>
      </c>
      <c r="P150" s="48">
        <f t="shared" ref="P150:P213" si="14" xml:space="preserve"> M150 + N150</f>
        <v>476936515.58725178</v>
      </c>
      <c r="Q150" s="210">
        <f t="shared" ref="Q150:Q213" si="15" xml:space="preserve"> K150 + P150</f>
        <v>767891292.72968864</v>
      </c>
      <c r="R150" s="143">
        <f t="shared" si="11"/>
        <v>80600000</v>
      </c>
      <c r="S150" s="143">
        <f t="shared" si="12"/>
        <v>821891292.72968864</v>
      </c>
    </row>
    <row r="151" spans="1:19" x14ac:dyDescent="0.3">
      <c r="A151" s="27"/>
      <c r="B151" s="249"/>
      <c r="C151" s="37">
        <v>4</v>
      </c>
      <c r="D151" s="223">
        <v>1000000</v>
      </c>
      <c r="E151" s="204">
        <v>0</v>
      </c>
      <c r="F151" s="141">
        <v>0</v>
      </c>
      <c r="G151" s="189">
        <v>0</v>
      </c>
      <c r="H151" s="141">
        <v>10600000</v>
      </c>
      <c r="I151" s="141">
        <v>70000000</v>
      </c>
      <c r="J151" s="141">
        <v>54000000</v>
      </c>
      <c r="K151" s="196">
        <f t="shared" si="13"/>
        <v>296191963.1310007</v>
      </c>
      <c r="L151" s="144">
        <v>1.7999999999999999E-2</v>
      </c>
      <c r="M151" s="48">
        <v>50000</v>
      </c>
      <c r="N151" s="160">
        <f t="shared" si="10"/>
        <v>486437572.86782229</v>
      </c>
      <c r="O151" s="34">
        <v>1.7999999999999999E-2</v>
      </c>
      <c r="P151" s="48">
        <f t="shared" si="14"/>
        <v>486487572.86782229</v>
      </c>
      <c r="Q151" s="210">
        <f t="shared" si="15"/>
        <v>782679535.99882293</v>
      </c>
      <c r="R151" s="143">
        <f t="shared" si="11"/>
        <v>80600000</v>
      </c>
      <c r="S151" s="143">
        <f t="shared" si="12"/>
        <v>836679535.99882293</v>
      </c>
    </row>
    <row r="152" spans="1:19" x14ac:dyDescent="0.3">
      <c r="A152" s="27"/>
      <c r="B152" s="249"/>
      <c r="C152" s="37">
        <v>5</v>
      </c>
      <c r="D152" s="223">
        <v>1000000</v>
      </c>
      <c r="E152" s="204">
        <v>0</v>
      </c>
      <c r="F152" s="141">
        <v>0</v>
      </c>
      <c r="G152" s="189">
        <v>0</v>
      </c>
      <c r="H152" s="141">
        <v>10600000</v>
      </c>
      <c r="I152" s="141">
        <v>70000000</v>
      </c>
      <c r="J152" s="141">
        <v>54000000</v>
      </c>
      <c r="K152" s="196">
        <f t="shared" si="13"/>
        <v>301523418.46735871</v>
      </c>
      <c r="L152" s="144">
        <v>1.7999999999999999E-2</v>
      </c>
      <c r="M152" s="48">
        <v>50000</v>
      </c>
      <c r="N152" s="160">
        <f t="shared" ref="N152:N215" si="16" xml:space="preserve"> (N151 + D152 - E152 - M152) + ((N151 + D152 - E152 - M152) * O152)</f>
        <v>496160549.17944306</v>
      </c>
      <c r="O152" s="34">
        <v>1.7999999999999999E-2</v>
      </c>
      <c r="P152" s="48">
        <f t="shared" si="14"/>
        <v>496210549.17944306</v>
      </c>
      <c r="Q152" s="210">
        <f t="shared" si="15"/>
        <v>797733967.64680171</v>
      </c>
      <c r="R152" s="143">
        <f t="shared" si="11"/>
        <v>80600000</v>
      </c>
      <c r="S152" s="143">
        <f t="shared" si="12"/>
        <v>851733967.64680171</v>
      </c>
    </row>
    <row r="153" spans="1:19" x14ac:dyDescent="0.3">
      <c r="A153" s="27"/>
      <c r="B153" s="249"/>
      <c r="C153" s="37">
        <v>6</v>
      </c>
      <c r="D153" s="223">
        <v>1000000</v>
      </c>
      <c r="E153" s="204">
        <v>0</v>
      </c>
      <c r="F153" s="141">
        <v>0</v>
      </c>
      <c r="G153" s="189">
        <v>0</v>
      </c>
      <c r="H153" s="141">
        <v>10600000</v>
      </c>
      <c r="I153" s="141">
        <v>70000000</v>
      </c>
      <c r="J153" s="141">
        <v>54000000</v>
      </c>
      <c r="K153" s="196">
        <f t="shared" si="13"/>
        <v>306950839.99977118</v>
      </c>
      <c r="L153" s="144">
        <v>1.7999999999999999E-2</v>
      </c>
      <c r="M153" s="48">
        <v>50000</v>
      </c>
      <c r="N153" s="160">
        <f t="shared" si="16"/>
        <v>506058539.06467307</v>
      </c>
      <c r="O153" s="34">
        <v>1.7999999999999999E-2</v>
      </c>
      <c r="P153" s="48">
        <f t="shared" si="14"/>
        <v>506108539.06467307</v>
      </c>
      <c r="Q153" s="210">
        <f t="shared" si="15"/>
        <v>813059379.0644443</v>
      </c>
      <c r="R153" s="143">
        <f t="shared" si="11"/>
        <v>80600000</v>
      </c>
      <c r="S153" s="143">
        <f t="shared" si="12"/>
        <v>867059379.0644443</v>
      </c>
    </row>
    <row r="154" spans="1:19" x14ac:dyDescent="0.3">
      <c r="A154" s="27"/>
      <c r="B154" s="249"/>
      <c r="C154" s="37">
        <v>7</v>
      </c>
      <c r="D154" s="223">
        <v>1000000</v>
      </c>
      <c r="E154" s="204">
        <v>0</v>
      </c>
      <c r="F154" s="141">
        <v>0</v>
      </c>
      <c r="G154" s="189">
        <v>0</v>
      </c>
      <c r="H154" s="141">
        <v>10600000</v>
      </c>
      <c r="I154" s="141">
        <v>70000000</v>
      </c>
      <c r="J154" s="141">
        <v>54000000</v>
      </c>
      <c r="K154" s="196">
        <f t="shared" si="13"/>
        <v>312475955.11976707</v>
      </c>
      <c r="L154" s="144">
        <v>1.7999999999999999E-2</v>
      </c>
      <c r="M154" s="48">
        <v>50000</v>
      </c>
      <c r="N154" s="160">
        <f t="shared" si="16"/>
        <v>516134692.76783717</v>
      </c>
      <c r="O154" s="34">
        <v>1.7999999999999999E-2</v>
      </c>
      <c r="P154" s="48">
        <f t="shared" si="14"/>
        <v>516184692.76783717</v>
      </c>
      <c r="Q154" s="210">
        <f t="shared" si="15"/>
        <v>828660647.88760424</v>
      </c>
      <c r="R154" s="143">
        <f t="shared" si="11"/>
        <v>80600000</v>
      </c>
      <c r="S154" s="143">
        <f t="shared" si="12"/>
        <v>882660647.88760424</v>
      </c>
    </row>
    <row r="155" spans="1:19" x14ac:dyDescent="0.3">
      <c r="A155" s="27"/>
      <c r="B155" s="249"/>
      <c r="C155" s="37">
        <v>8</v>
      </c>
      <c r="D155" s="223">
        <v>1000000</v>
      </c>
      <c r="E155" s="204">
        <v>0</v>
      </c>
      <c r="F155" s="141">
        <v>0</v>
      </c>
      <c r="G155" s="189">
        <v>0</v>
      </c>
      <c r="H155" s="141">
        <v>10600000</v>
      </c>
      <c r="I155" s="141">
        <v>70000000</v>
      </c>
      <c r="J155" s="141">
        <v>54000000</v>
      </c>
      <c r="K155" s="196">
        <f t="shared" si="13"/>
        <v>318100522.31192285</v>
      </c>
      <c r="L155" s="144">
        <v>1.7999999999999999E-2</v>
      </c>
      <c r="M155" s="48">
        <v>50000</v>
      </c>
      <c r="N155" s="160">
        <f t="shared" si="16"/>
        <v>526392217.23765826</v>
      </c>
      <c r="O155" s="34">
        <v>1.7999999999999999E-2</v>
      </c>
      <c r="P155" s="48">
        <f t="shared" si="14"/>
        <v>526442217.23765826</v>
      </c>
      <c r="Q155" s="210">
        <f t="shared" si="15"/>
        <v>844542739.54958105</v>
      </c>
      <c r="R155" s="143">
        <f t="shared" ref="R155:R218" si="17" xml:space="preserve"> H155 + I155</f>
        <v>80600000</v>
      </c>
      <c r="S155" s="143">
        <f t="shared" ref="S155:S218" si="18" xml:space="preserve"> J155 + Q155</f>
        <v>898542739.54958105</v>
      </c>
    </row>
    <row r="156" spans="1:19" x14ac:dyDescent="0.3">
      <c r="A156" s="27"/>
      <c r="B156" s="249"/>
      <c r="C156" s="37">
        <v>9</v>
      </c>
      <c r="D156" s="223">
        <v>1000000</v>
      </c>
      <c r="E156" s="204">
        <v>0</v>
      </c>
      <c r="F156" s="141">
        <v>0</v>
      </c>
      <c r="G156" s="189">
        <v>0</v>
      </c>
      <c r="H156" s="141">
        <v>10600000</v>
      </c>
      <c r="I156" s="141">
        <v>70000000</v>
      </c>
      <c r="J156" s="141">
        <v>54000000</v>
      </c>
      <c r="K156" s="196">
        <f t="shared" si="13"/>
        <v>323826331.71353745</v>
      </c>
      <c r="L156" s="144">
        <v>1.7999999999999999E-2</v>
      </c>
      <c r="M156" s="48">
        <v>50000</v>
      </c>
      <c r="N156" s="160">
        <f t="shared" si="16"/>
        <v>536834377.14793611</v>
      </c>
      <c r="O156" s="34">
        <v>1.7999999999999999E-2</v>
      </c>
      <c r="P156" s="48">
        <f t="shared" si="14"/>
        <v>536884377.14793611</v>
      </c>
      <c r="Q156" s="210">
        <f t="shared" si="15"/>
        <v>860710708.86147356</v>
      </c>
      <c r="R156" s="143">
        <f t="shared" si="17"/>
        <v>80600000</v>
      </c>
      <c r="S156" s="143">
        <f t="shared" si="18"/>
        <v>914710708.86147356</v>
      </c>
    </row>
    <row r="157" spans="1:19" x14ac:dyDescent="0.3">
      <c r="A157" s="27"/>
      <c r="B157" s="249"/>
      <c r="C157" s="37">
        <v>10</v>
      </c>
      <c r="D157" s="223">
        <v>1000000</v>
      </c>
      <c r="E157" s="204">
        <v>0</v>
      </c>
      <c r="F157" s="141">
        <v>0</v>
      </c>
      <c r="G157" s="189">
        <v>0</v>
      </c>
      <c r="H157" s="141">
        <v>10600000</v>
      </c>
      <c r="I157" s="141">
        <v>70000000</v>
      </c>
      <c r="J157" s="141">
        <v>54000000</v>
      </c>
      <c r="K157" s="196">
        <f t="shared" si="13"/>
        <v>329655205.68438113</v>
      </c>
      <c r="L157" s="144">
        <v>1.7999999999999999E-2</v>
      </c>
      <c r="M157" s="48">
        <v>50000</v>
      </c>
      <c r="N157" s="160">
        <f t="shared" si="16"/>
        <v>547464495.9365989</v>
      </c>
      <c r="O157" s="34">
        <v>1.7999999999999999E-2</v>
      </c>
      <c r="P157" s="48">
        <f t="shared" si="14"/>
        <v>547514495.9365989</v>
      </c>
      <c r="Q157" s="210">
        <f t="shared" si="15"/>
        <v>877169701.62098002</v>
      </c>
      <c r="R157" s="143">
        <f t="shared" si="17"/>
        <v>80600000</v>
      </c>
      <c r="S157" s="143">
        <f t="shared" si="18"/>
        <v>931169701.62098002</v>
      </c>
    </row>
    <row r="158" spans="1:19" ht="17.25" thickBot="1" x14ac:dyDescent="0.35">
      <c r="A158" s="27"/>
      <c r="B158" s="249"/>
      <c r="C158" s="39">
        <v>11</v>
      </c>
      <c r="D158" s="223">
        <v>1000000</v>
      </c>
      <c r="E158" s="204">
        <v>0</v>
      </c>
      <c r="F158" s="141">
        <v>0</v>
      </c>
      <c r="G158" s="189">
        <v>0</v>
      </c>
      <c r="H158" s="141">
        <v>10600000</v>
      </c>
      <c r="I158" s="141">
        <v>70000000</v>
      </c>
      <c r="J158" s="141">
        <v>54000000</v>
      </c>
      <c r="K158" s="196">
        <f t="shared" si="13"/>
        <v>335588999.38669997</v>
      </c>
      <c r="L158" s="144">
        <v>1.7999999999999999E-2</v>
      </c>
      <c r="M158" s="48">
        <v>50000</v>
      </c>
      <c r="N158" s="160">
        <f t="shared" si="16"/>
        <v>558285956.86345768</v>
      </c>
      <c r="O158" s="121">
        <v>1.7999999999999999E-2</v>
      </c>
      <c r="P158" s="48">
        <f t="shared" si="14"/>
        <v>558335956.86345768</v>
      </c>
      <c r="Q158" s="210">
        <f t="shared" si="15"/>
        <v>893924956.25015759</v>
      </c>
      <c r="R158" s="143">
        <f t="shared" si="17"/>
        <v>80600000</v>
      </c>
      <c r="S158" s="143">
        <f t="shared" si="18"/>
        <v>947924956.25015759</v>
      </c>
    </row>
    <row r="159" spans="1:19" ht="17.25" thickBot="1" x14ac:dyDescent="0.35">
      <c r="A159" s="27"/>
      <c r="B159" s="249"/>
      <c r="C159" s="29">
        <v>12</v>
      </c>
      <c r="D159" s="223">
        <v>1000000</v>
      </c>
      <c r="E159" s="204">
        <v>0</v>
      </c>
      <c r="F159" s="141">
        <v>0</v>
      </c>
      <c r="G159" s="189">
        <v>0</v>
      </c>
      <c r="H159" s="141">
        <v>10600000</v>
      </c>
      <c r="I159" s="141">
        <v>70000000</v>
      </c>
      <c r="J159" s="141">
        <v>54000000</v>
      </c>
      <c r="K159" s="196">
        <f t="shared" si="13"/>
        <v>341629601.3756606</v>
      </c>
      <c r="L159" s="144">
        <v>1.7999999999999999E-2</v>
      </c>
      <c r="M159" s="48">
        <v>50000</v>
      </c>
      <c r="N159" s="160">
        <f t="shared" si="16"/>
        <v>569302204.08699989</v>
      </c>
      <c r="O159" s="122">
        <v>1.7999999999999999E-2</v>
      </c>
      <c r="P159" s="48">
        <f t="shared" si="14"/>
        <v>569352204.08699989</v>
      </c>
      <c r="Q159" s="210">
        <f t="shared" si="15"/>
        <v>910981805.46266055</v>
      </c>
      <c r="R159" s="143">
        <f t="shared" si="17"/>
        <v>80600000</v>
      </c>
      <c r="S159" s="143">
        <f t="shared" si="18"/>
        <v>964981805.46266055</v>
      </c>
    </row>
    <row r="160" spans="1:19" x14ac:dyDescent="0.3">
      <c r="A160" s="27">
        <v>14</v>
      </c>
      <c r="B160" s="249">
        <v>2035</v>
      </c>
      <c r="C160" s="36">
        <v>1</v>
      </c>
      <c r="D160" s="223">
        <v>1000000</v>
      </c>
      <c r="E160" s="204">
        <v>0</v>
      </c>
      <c r="F160" s="141">
        <v>0</v>
      </c>
      <c r="G160" s="189">
        <v>0</v>
      </c>
      <c r="H160" s="141">
        <v>10600000</v>
      </c>
      <c r="I160" s="141">
        <v>70000000</v>
      </c>
      <c r="J160" s="141">
        <v>54000000</v>
      </c>
      <c r="K160" s="196">
        <f t="shared" si="13"/>
        <v>347778934.20042247</v>
      </c>
      <c r="L160" s="144">
        <v>1.7999999999999999E-2</v>
      </c>
      <c r="M160" s="48">
        <v>50000</v>
      </c>
      <c r="N160" s="160">
        <f t="shared" si="16"/>
        <v>572533212.90334785</v>
      </c>
      <c r="O160" s="120">
        <v>4.0000000000000001E-3</v>
      </c>
      <c r="P160" s="48">
        <f t="shared" si="14"/>
        <v>572583212.90334785</v>
      </c>
      <c r="Q160" s="210">
        <f t="shared" si="15"/>
        <v>920362147.10377026</v>
      </c>
      <c r="R160" s="143">
        <f t="shared" si="17"/>
        <v>80600000</v>
      </c>
      <c r="S160" s="143">
        <f t="shared" si="18"/>
        <v>974362147.10377026</v>
      </c>
    </row>
    <row r="161" spans="1:19" x14ac:dyDescent="0.3">
      <c r="A161" s="27"/>
      <c r="B161" s="249"/>
      <c r="C161" s="37">
        <v>2</v>
      </c>
      <c r="D161" s="223">
        <v>1000000</v>
      </c>
      <c r="E161" s="204">
        <v>0</v>
      </c>
      <c r="F161" s="141">
        <v>0</v>
      </c>
      <c r="G161" s="189">
        <v>0</v>
      </c>
      <c r="H161" s="141">
        <v>10600000</v>
      </c>
      <c r="I161" s="141">
        <v>70000000</v>
      </c>
      <c r="J161" s="141">
        <v>54000000</v>
      </c>
      <c r="K161" s="196">
        <f t="shared" si="13"/>
        <v>354038955.01603007</v>
      </c>
      <c r="L161" s="144">
        <v>1.7999999999999999E-2</v>
      </c>
      <c r="M161" s="48">
        <v>50000</v>
      </c>
      <c r="N161" s="160">
        <f t="shared" si="16"/>
        <v>583805910.7356081</v>
      </c>
      <c r="O161" s="34">
        <v>1.7999999999999999E-2</v>
      </c>
      <c r="P161" s="48">
        <f t="shared" si="14"/>
        <v>583855910.7356081</v>
      </c>
      <c r="Q161" s="210">
        <f t="shared" si="15"/>
        <v>937894865.75163817</v>
      </c>
      <c r="R161" s="143">
        <f t="shared" si="17"/>
        <v>80600000</v>
      </c>
      <c r="S161" s="143">
        <f t="shared" si="18"/>
        <v>991894865.75163817</v>
      </c>
    </row>
    <row r="162" spans="1:19" x14ac:dyDescent="0.3">
      <c r="A162" s="27"/>
      <c r="B162" s="249"/>
      <c r="C162" s="37">
        <v>3</v>
      </c>
      <c r="D162" s="223">
        <v>1000000</v>
      </c>
      <c r="E162" s="204">
        <v>0</v>
      </c>
      <c r="F162" s="141">
        <v>0</v>
      </c>
      <c r="G162" s="189">
        <v>0</v>
      </c>
      <c r="H162" s="141">
        <v>10600000</v>
      </c>
      <c r="I162" s="141">
        <v>70000000</v>
      </c>
      <c r="J162" s="141">
        <v>54000000</v>
      </c>
      <c r="K162" s="196">
        <f t="shared" si="13"/>
        <v>360411656.20631862</v>
      </c>
      <c r="L162" s="144">
        <v>1.7999999999999999E-2</v>
      </c>
      <c r="M162" s="48">
        <v>50000</v>
      </c>
      <c r="N162" s="160">
        <f t="shared" si="16"/>
        <v>595281517.12884903</v>
      </c>
      <c r="O162" s="34">
        <v>1.7999999999999999E-2</v>
      </c>
      <c r="P162" s="48">
        <f t="shared" si="14"/>
        <v>595331517.12884903</v>
      </c>
      <c r="Q162" s="210">
        <f t="shared" si="15"/>
        <v>955743173.33516765</v>
      </c>
      <c r="R162" s="143">
        <f t="shared" si="17"/>
        <v>80600000</v>
      </c>
      <c r="S162" s="143">
        <f t="shared" si="18"/>
        <v>1009743173.3351676</v>
      </c>
    </row>
    <row r="163" spans="1:19" x14ac:dyDescent="0.3">
      <c r="A163" s="27"/>
      <c r="B163" s="249"/>
      <c r="C163" s="37">
        <v>4</v>
      </c>
      <c r="D163" s="223">
        <v>1000000</v>
      </c>
      <c r="E163" s="204">
        <v>0</v>
      </c>
      <c r="F163" s="141">
        <v>0</v>
      </c>
      <c r="G163" s="189">
        <v>0</v>
      </c>
      <c r="H163" s="141">
        <v>10600000</v>
      </c>
      <c r="I163" s="141">
        <v>70000000</v>
      </c>
      <c r="J163" s="141">
        <v>54000000</v>
      </c>
      <c r="K163" s="196">
        <f t="shared" si="13"/>
        <v>366899066.01803237</v>
      </c>
      <c r="L163" s="144">
        <v>1.7999999999999999E-2</v>
      </c>
      <c r="M163" s="48">
        <v>50000</v>
      </c>
      <c r="N163" s="160">
        <f t="shared" si="16"/>
        <v>606963684.43716836</v>
      </c>
      <c r="O163" s="34">
        <v>1.7999999999999999E-2</v>
      </c>
      <c r="P163" s="48">
        <f t="shared" si="14"/>
        <v>607013684.43716836</v>
      </c>
      <c r="Q163" s="210">
        <f t="shared" si="15"/>
        <v>973912750.45520067</v>
      </c>
      <c r="R163" s="143">
        <f t="shared" si="17"/>
        <v>80600000</v>
      </c>
      <c r="S163" s="143">
        <f t="shared" si="18"/>
        <v>1027912750.4552007</v>
      </c>
    </row>
    <row r="164" spans="1:19" x14ac:dyDescent="0.3">
      <c r="A164" s="27"/>
      <c r="B164" s="249"/>
      <c r="C164" s="37">
        <v>5</v>
      </c>
      <c r="D164" s="223">
        <v>1000000</v>
      </c>
      <c r="E164" s="204">
        <v>0</v>
      </c>
      <c r="F164" s="141">
        <v>0</v>
      </c>
      <c r="G164" s="189">
        <v>0</v>
      </c>
      <c r="H164" s="141">
        <v>10600000</v>
      </c>
      <c r="I164" s="141">
        <v>70000000</v>
      </c>
      <c r="J164" s="141">
        <v>54000000</v>
      </c>
      <c r="K164" s="196">
        <f t="shared" si="13"/>
        <v>373503249.20635694</v>
      </c>
      <c r="L164" s="144">
        <v>1.7999999999999999E-2</v>
      </c>
      <c r="M164" s="48">
        <v>50000</v>
      </c>
      <c r="N164" s="160">
        <f t="shared" si="16"/>
        <v>618856130.7570374</v>
      </c>
      <c r="O164" s="34">
        <v>1.7999999999999999E-2</v>
      </c>
      <c r="P164" s="48">
        <f t="shared" si="14"/>
        <v>618906130.7570374</v>
      </c>
      <c r="Q164" s="210">
        <f t="shared" si="15"/>
        <v>992409379.9633944</v>
      </c>
      <c r="R164" s="143">
        <f t="shared" si="17"/>
        <v>80600000</v>
      </c>
      <c r="S164" s="143">
        <f t="shared" si="18"/>
        <v>1046409379.9633944</v>
      </c>
    </row>
    <row r="165" spans="1:19" x14ac:dyDescent="0.3">
      <c r="A165" s="27"/>
      <c r="B165" s="249"/>
      <c r="C165" s="37">
        <v>6</v>
      </c>
      <c r="D165" s="223">
        <v>1000000</v>
      </c>
      <c r="E165" s="204">
        <v>0</v>
      </c>
      <c r="F165" s="141">
        <v>0</v>
      </c>
      <c r="G165" s="189">
        <v>0</v>
      </c>
      <c r="H165" s="141">
        <v>10600000</v>
      </c>
      <c r="I165" s="141">
        <v>70000000</v>
      </c>
      <c r="J165" s="141">
        <v>54000000</v>
      </c>
      <c r="K165" s="196">
        <f t="shared" si="13"/>
        <v>380226307.69207138</v>
      </c>
      <c r="L165" s="144">
        <v>1.7999999999999999E-2</v>
      </c>
      <c r="M165" s="48">
        <v>50000</v>
      </c>
      <c r="N165" s="160">
        <f t="shared" si="16"/>
        <v>630962641.11066413</v>
      </c>
      <c r="O165" s="34">
        <v>1.7999999999999999E-2</v>
      </c>
      <c r="P165" s="48">
        <f t="shared" si="14"/>
        <v>631012641.11066413</v>
      </c>
      <c r="Q165" s="210">
        <f t="shared" si="15"/>
        <v>1011238948.8027356</v>
      </c>
      <c r="R165" s="143">
        <f t="shared" si="17"/>
        <v>80600000</v>
      </c>
      <c r="S165" s="143">
        <f t="shared" si="18"/>
        <v>1065238948.8027356</v>
      </c>
    </row>
    <row r="166" spans="1:19" x14ac:dyDescent="0.3">
      <c r="A166" s="27"/>
      <c r="B166" s="249"/>
      <c r="C166" s="37">
        <v>7</v>
      </c>
      <c r="D166" s="223">
        <v>1000000</v>
      </c>
      <c r="E166" s="204">
        <v>0</v>
      </c>
      <c r="F166" s="141">
        <v>0</v>
      </c>
      <c r="G166" s="189">
        <v>0</v>
      </c>
      <c r="H166" s="141">
        <v>10600000</v>
      </c>
      <c r="I166" s="141">
        <v>70000000</v>
      </c>
      <c r="J166" s="141">
        <v>54000000</v>
      </c>
      <c r="K166" s="196">
        <f t="shared" si="13"/>
        <v>387070381.23052865</v>
      </c>
      <c r="L166" s="144">
        <v>1.7999999999999999E-2</v>
      </c>
      <c r="M166" s="48">
        <v>50000</v>
      </c>
      <c r="N166" s="160">
        <f t="shared" si="16"/>
        <v>643287068.6506561</v>
      </c>
      <c r="O166" s="34">
        <v>1.7999999999999999E-2</v>
      </c>
      <c r="P166" s="48">
        <f t="shared" si="14"/>
        <v>643337068.6506561</v>
      </c>
      <c r="Q166" s="210">
        <f t="shared" si="15"/>
        <v>1030407449.8811848</v>
      </c>
      <c r="R166" s="143">
        <f t="shared" si="17"/>
        <v>80600000</v>
      </c>
      <c r="S166" s="143">
        <f t="shared" si="18"/>
        <v>1084407449.8811848</v>
      </c>
    </row>
    <row r="167" spans="1:19" x14ac:dyDescent="0.3">
      <c r="A167" s="27"/>
      <c r="B167" s="249"/>
      <c r="C167" s="37">
        <v>8</v>
      </c>
      <c r="D167" s="223">
        <v>1000000</v>
      </c>
      <c r="E167" s="204">
        <v>0</v>
      </c>
      <c r="F167" s="141">
        <v>0</v>
      </c>
      <c r="G167" s="189">
        <v>0</v>
      </c>
      <c r="H167" s="141">
        <v>10600000</v>
      </c>
      <c r="I167" s="141">
        <v>70000000</v>
      </c>
      <c r="J167" s="141">
        <v>54000000</v>
      </c>
      <c r="K167" s="196">
        <f t="shared" si="13"/>
        <v>394037648.09267819</v>
      </c>
      <c r="L167" s="144">
        <v>1.7999999999999999E-2</v>
      </c>
      <c r="M167" s="48">
        <v>50000</v>
      </c>
      <c r="N167" s="160">
        <f t="shared" si="16"/>
        <v>655833335.88636792</v>
      </c>
      <c r="O167" s="34">
        <v>1.7999999999999999E-2</v>
      </c>
      <c r="P167" s="48">
        <f t="shared" si="14"/>
        <v>655883335.88636792</v>
      </c>
      <c r="Q167" s="210">
        <f t="shared" si="15"/>
        <v>1049920983.9790461</v>
      </c>
      <c r="R167" s="143">
        <f t="shared" si="17"/>
        <v>80600000</v>
      </c>
      <c r="S167" s="143">
        <f t="shared" si="18"/>
        <v>1103920983.9790461</v>
      </c>
    </row>
    <row r="168" spans="1:19" x14ac:dyDescent="0.3">
      <c r="A168" s="27"/>
      <c r="B168" s="249"/>
      <c r="C168" s="37">
        <v>9</v>
      </c>
      <c r="D168" s="223">
        <v>1000000</v>
      </c>
      <c r="E168" s="204">
        <v>0</v>
      </c>
      <c r="F168" s="141">
        <v>0</v>
      </c>
      <c r="G168" s="189">
        <v>0</v>
      </c>
      <c r="H168" s="141">
        <v>10600000</v>
      </c>
      <c r="I168" s="141">
        <v>70000000</v>
      </c>
      <c r="J168" s="141">
        <v>54000000</v>
      </c>
      <c r="K168" s="196">
        <f t="shared" si="13"/>
        <v>401130325.75834638</v>
      </c>
      <c r="L168" s="144">
        <v>1.7999999999999999E-2</v>
      </c>
      <c r="M168" s="48">
        <v>50000</v>
      </c>
      <c r="N168" s="160">
        <f t="shared" si="16"/>
        <v>668605435.9323225</v>
      </c>
      <c r="O168" s="34">
        <v>1.7999999999999999E-2</v>
      </c>
      <c r="P168" s="48">
        <f t="shared" si="14"/>
        <v>668655435.9323225</v>
      </c>
      <c r="Q168" s="210">
        <f t="shared" si="15"/>
        <v>1069785761.6906688</v>
      </c>
      <c r="R168" s="143">
        <f t="shared" si="17"/>
        <v>80600000</v>
      </c>
      <c r="S168" s="143">
        <f t="shared" si="18"/>
        <v>1123785761.6906688</v>
      </c>
    </row>
    <row r="169" spans="1:19" x14ac:dyDescent="0.3">
      <c r="A169" s="27"/>
      <c r="B169" s="249"/>
      <c r="C169" s="37">
        <v>10</v>
      </c>
      <c r="D169" s="223">
        <v>1000000</v>
      </c>
      <c r="E169" s="204">
        <v>0</v>
      </c>
      <c r="F169" s="141">
        <v>0</v>
      </c>
      <c r="G169" s="189">
        <v>0</v>
      </c>
      <c r="H169" s="141">
        <v>10600000</v>
      </c>
      <c r="I169" s="141">
        <v>70000000</v>
      </c>
      <c r="J169" s="141">
        <v>54000000</v>
      </c>
      <c r="K169" s="196">
        <f t="shared" si="13"/>
        <v>408350671.62199664</v>
      </c>
      <c r="L169" s="144">
        <v>1.7999999999999999E-2</v>
      </c>
      <c r="M169" s="48">
        <v>50000</v>
      </c>
      <c r="N169" s="160">
        <f t="shared" si="16"/>
        <v>681607433.77910435</v>
      </c>
      <c r="O169" s="34">
        <v>1.7999999999999999E-2</v>
      </c>
      <c r="P169" s="48">
        <f t="shared" si="14"/>
        <v>681657433.77910435</v>
      </c>
      <c r="Q169" s="210">
        <f t="shared" si="15"/>
        <v>1090008105.4011011</v>
      </c>
      <c r="R169" s="143">
        <f t="shared" si="17"/>
        <v>80600000</v>
      </c>
      <c r="S169" s="143">
        <f t="shared" si="18"/>
        <v>1144008105.4011011</v>
      </c>
    </row>
    <row r="170" spans="1:19" ht="17.25" thickBot="1" x14ac:dyDescent="0.35">
      <c r="A170" s="27"/>
      <c r="B170" s="249"/>
      <c r="C170" s="39">
        <v>11</v>
      </c>
      <c r="D170" s="223">
        <v>1000000</v>
      </c>
      <c r="E170" s="204">
        <v>0</v>
      </c>
      <c r="F170" s="141">
        <v>0</v>
      </c>
      <c r="G170" s="189">
        <v>0</v>
      </c>
      <c r="H170" s="141">
        <v>10600000</v>
      </c>
      <c r="I170" s="141">
        <v>70000000</v>
      </c>
      <c r="J170" s="141">
        <v>54000000</v>
      </c>
      <c r="K170" s="196">
        <f t="shared" si="13"/>
        <v>415700983.71119261</v>
      </c>
      <c r="L170" s="144">
        <v>1.7999999999999999E-2</v>
      </c>
      <c r="M170" s="48">
        <v>50000</v>
      </c>
      <c r="N170" s="160">
        <f t="shared" si="16"/>
        <v>694843467.58712828</v>
      </c>
      <c r="O170" s="121">
        <v>1.7999999999999999E-2</v>
      </c>
      <c r="P170" s="48">
        <f t="shared" si="14"/>
        <v>694893467.58712828</v>
      </c>
      <c r="Q170" s="210">
        <f t="shared" si="15"/>
        <v>1110594451.2983208</v>
      </c>
      <c r="R170" s="143">
        <f t="shared" si="17"/>
        <v>80600000</v>
      </c>
      <c r="S170" s="143">
        <f t="shared" si="18"/>
        <v>1164594451.2983208</v>
      </c>
    </row>
    <row r="171" spans="1:19" ht="17.25" thickBot="1" x14ac:dyDescent="0.35">
      <c r="A171" s="27"/>
      <c r="B171" s="249"/>
      <c r="C171" s="29">
        <v>12</v>
      </c>
      <c r="D171" s="223">
        <v>1000000</v>
      </c>
      <c r="E171" s="204">
        <v>0</v>
      </c>
      <c r="F171" s="141">
        <v>0</v>
      </c>
      <c r="G171" s="189">
        <v>0</v>
      </c>
      <c r="H171" s="141">
        <v>10600000</v>
      </c>
      <c r="I171" s="141">
        <v>70000000</v>
      </c>
      <c r="J171" s="141">
        <v>54000000</v>
      </c>
      <c r="K171" s="196">
        <f t="shared" si="13"/>
        <v>423183601.41799408</v>
      </c>
      <c r="L171" s="144">
        <v>1.7999999999999999E-2</v>
      </c>
      <c r="M171" s="48">
        <v>50000</v>
      </c>
      <c r="N171" s="160">
        <f t="shared" si="16"/>
        <v>708317750.00369656</v>
      </c>
      <c r="O171" s="122">
        <v>1.7999999999999999E-2</v>
      </c>
      <c r="P171" s="48">
        <f t="shared" si="14"/>
        <v>708367750.00369656</v>
      </c>
      <c r="Q171" s="210">
        <f t="shared" si="15"/>
        <v>1131551351.4216907</v>
      </c>
      <c r="R171" s="143">
        <f t="shared" si="17"/>
        <v>80600000</v>
      </c>
      <c r="S171" s="143">
        <f t="shared" si="18"/>
        <v>1185551351.4216907</v>
      </c>
    </row>
    <row r="172" spans="1:19" x14ac:dyDescent="0.3">
      <c r="A172" s="27">
        <v>15</v>
      </c>
      <c r="B172" s="249">
        <v>2036</v>
      </c>
      <c r="C172" s="36">
        <v>1</v>
      </c>
      <c r="D172" s="223">
        <v>1000000</v>
      </c>
      <c r="E172" s="204">
        <v>0</v>
      </c>
      <c r="F172" s="141">
        <v>0</v>
      </c>
      <c r="G172" s="189">
        <v>0</v>
      </c>
      <c r="H172" s="141">
        <v>10600000</v>
      </c>
      <c r="I172" s="141">
        <v>70000000</v>
      </c>
      <c r="J172" s="141">
        <v>54000000</v>
      </c>
      <c r="K172" s="196">
        <f t="shared" si="13"/>
        <v>430800906.24351799</v>
      </c>
      <c r="L172" s="144">
        <v>1.7999999999999999E-2</v>
      </c>
      <c r="M172" s="48">
        <v>50000</v>
      </c>
      <c r="N172" s="160">
        <f t="shared" si="16"/>
        <v>712104821.00371134</v>
      </c>
      <c r="O172" s="120">
        <v>4.0000000000000001E-3</v>
      </c>
      <c r="P172" s="48">
        <f t="shared" si="14"/>
        <v>712154821.00371134</v>
      </c>
      <c r="Q172" s="210">
        <f t="shared" si="15"/>
        <v>1142955727.2472293</v>
      </c>
      <c r="R172" s="143">
        <f t="shared" si="17"/>
        <v>80600000</v>
      </c>
      <c r="S172" s="143">
        <f t="shared" si="18"/>
        <v>1196955727.2472293</v>
      </c>
    </row>
    <row r="173" spans="1:19" x14ac:dyDescent="0.3">
      <c r="A173" s="27"/>
      <c r="B173" s="249"/>
      <c r="C173" s="37">
        <v>2</v>
      </c>
      <c r="D173" s="223">
        <v>1000000</v>
      </c>
      <c r="E173" s="204">
        <v>0</v>
      </c>
      <c r="F173" s="141">
        <v>0</v>
      </c>
      <c r="G173" s="189">
        <v>0</v>
      </c>
      <c r="H173" s="141">
        <v>10600000</v>
      </c>
      <c r="I173" s="141">
        <v>70000000</v>
      </c>
      <c r="J173" s="141">
        <v>54000000</v>
      </c>
      <c r="K173" s="196">
        <f t="shared" si="13"/>
        <v>438555322.55590129</v>
      </c>
      <c r="L173" s="144">
        <v>1.7999999999999999E-2</v>
      </c>
      <c r="M173" s="48">
        <v>50000</v>
      </c>
      <c r="N173" s="160">
        <f t="shared" si="16"/>
        <v>725889807.7817781</v>
      </c>
      <c r="O173" s="34">
        <v>1.7999999999999999E-2</v>
      </c>
      <c r="P173" s="48">
        <f t="shared" si="14"/>
        <v>725939807.7817781</v>
      </c>
      <c r="Q173" s="210">
        <f t="shared" si="15"/>
        <v>1164495130.3376794</v>
      </c>
      <c r="R173" s="143">
        <f t="shared" si="17"/>
        <v>80600000</v>
      </c>
      <c r="S173" s="143">
        <f t="shared" si="18"/>
        <v>1218495130.3376794</v>
      </c>
    </row>
    <row r="174" spans="1:19" x14ac:dyDescent="0.3">
      <c r="A174" s="27"/>
      <c r="B174" s="249"/>
      <c r="C174" s="37">
        <v>3</v>
      </c>
      <c r="D174" s="223">
        <v>1000000</v>
      </c>
      <c r="E174" s="204">
        <v>0</v>
      </c>
      <c r="F174" s="141">
        <v>0</v>
      </c>
      <c r="G174" s="189">
        <v>0</v>
      </c>
      <c r="H174" s="141">
        <v>10600000</v>
      </c>
      <c r="I174" s="141">
        <v>70000000</v>
      </c>
      <c r="J174" s="141">
        <v>54000000</v>
      </c>
      <c r="K174" s="196">
        <f t="shared" si="13"/>
        <v>446449318.36190748</v>
      </c>
      <c r="L174" s="144">
        <v>1.7999999999999999E-2</v>
      </c>
      <c r="M174" s="48">
        <v>50000</v>
      </c>
      <c r="N174" s="160">
        <f t="shared" si="16"/>
        <v>739922924.32185006</v>
      </c>
      <c r="O174" s="34">
        <v>1.7999999999999999E-2</v>
      </c>
      <c r="P174" s="48">
        <f t="shared" si="14"/>
        <v>739972924.32185006</v>
      </c>
      <c r="Q174" s="210">
        <f t="shared" si="15"/>
        <v>1186422242.6837575</v>
      </c>
      <c r="R174" s="143">
        <f t="shared" si="17"/>
        <v>80600000</v>
      </c>
      <c r="S174" s="143">
        <f t="shared" si="18"/>
        <v>1240422242.6837575</v>
      </c>
    </row>
    <row r="175" spans="1:19" x14ac:dyDescent="0.3">
      <c r="A175" s="27"/>
      <c r="B175" s="249"/>
      <c r="C175" s="37">
        <v>4</v>
      </c>
      <c r="D175" s="223">
        <v>1000000</v>
      </c>
      <c r="E175" s="204">
        <v>0</v>
      </c>
      <c r="F175" s="141">
        <v>0</v>
      </c>
      <c r="G175" s="189">
        <v>0</v>
      </c>
      <c r="H175" s="141">
        <v>10600000</v>
      </c>
      <c r="I175" s="141">
        <v>70000000</v>
      </c>
      <c r="J175" s="141">
        <v>54000000</v>
      </c>
      <c r="K175" s="196">
        <f t="shared" si="13"/>
        <v>454485406.09242183</v>
      </c>
      <c r="L175" s="144">
        <v>1.7999999999999999E-2</v>
      </c>
      <c r="M175" s="48">
        <v>50000</v>
      </c>
      <c r="N175" s="160">
        <f t="shared" si="16"/>
        <v>754208636.95964336</v>
      </c>
      <c r="O175" s="34">
        <v>1.7999999999999999E-2</v>
      </c>
      <c r="P175" s="48">
        <f t="shared" si="14"/>
        <v>754258636.95964336</v>
      </c>
      <c r="Q175" s="210">
        <f t="shared" si="15"/>
        <v>1208744043.0520651</v>
      </c>
      <c r="R175" s="143">
        <f t="shared" si="17"/>
        <v>80600000</v>
      </c>
      <c r="S175" s="143">
        <f t="shared" si="18"/>
        <v>1262744043.0520651</v>
      </c>
    </row>
    <row r="176" spans="1:19" x14ac:dyDescent="0.3">
      <c r="A176" s="27"/>
      <c r="B176" s="249"/>
      <c r="C176" s="37">
        <v>5</v>
      </c>
      <c r="D176" s="223">
        <v>1000000</v>
      </c>
      <c r="E176" s="204">
        <v>0</v>
      </c>
      <c r="F176" s="141">
        <v>0</v>
      </c>
      <c r="G176" s="189">
        <v>0</v>
      </c>
      <c r="H176" s="141">
        <v>10600000</v>
      </c>
      <c r="I176" s="141">
        <v>70000000</v>
      </c>
      <c r="J176" s="141">
        <v>54000000</v>
      </c>
      <c r="K176" s="196">
        <f t="shared" si="13"/>
        <v>462666143.40208542</v>
      </c>
      <c r="L176" s="144">
        <v>1.7999999999999999E-2</v>
      </c>
      <c r="M176" s="48">
        <v>50000</v>
      </c>
      <c r="N176" s="160">
        <f t="shared" si="16"/>
        <v>768751492.42491698</v>
      </c>
      <c r="O176" s="34">
        <v>1.7999999999999999E-2</v>
      </c>
      <c r="P176" s="48">
        <f t="shared" si="14"/>
        <v>768801492.42491698</v>
      </c>
      <c r="Q176" s="210">
        <f t="shared" si="15"/>
        <v>1231467635.8270025</v>
      </c>
      <c r="R176" s="143">
        <f t="shared" si="17"/>
        <v>80600000</v>
      </c>
      <c r="S176" s="143">
        <f t="shared" si="18"/>
        <v>1285467635.8270025</v>
      </c>
    </row>
    <row r="177" spans="1:19" x14ac:dyDescent="0.3">
      <c r="A177" s="27"/>
      <c r="B177" s="249"/>
      <c r="C177" s="37">
        <v>6</v>
      </c>
      <c r="D177" s="223">
        <v>1000000</v>
      </c>
      <c r="E177" s="204">
        <v>0</v>
      </c>
      <c r="F177" s="141">
        <v>0</v>
      </c>
      <c r="G177" s="189">
        <v>0</v>
      </c>
      <c r="H177" s="141">
        <v>10600000</v>
      </c>
      <c r="I177" s="141">
        <v>70000000</v>
      </c>
      <c r="J177" s="141">
        <v>54000000</v>
      </c>
      <c r="K177" s="196">
        <f t="shared" si="13"/>
        <v>470994133.98332298</v>
      </c>
      <c r="L177" s="144">
        <v>1.7999999999999999E-2</v>
      </c>
      <c r="M177" s="48">
        <v>50000</v>
      </c>
      <c r="N177" s="160">
        <f t="shared" si="16"/>
        <v>783556119.28856552</v>
      </c>
      <c r="O177" s="34">
        <v>1.7999999999999999E-2</v>
      </c>
      <c r="P177" s="48">
        <f t="shared" si="14"/>
        <v>783606119.28856552</v>
      </c>
      <c r="Q177" s="210">
        <f t="shared" si="15"/>
        <v>1254600253.2718885</v>
      </c>
      <c r="R177" s="143">
        <f t="shared" si="17"/>
        <v>80600000</v>
      </c>
      <c r="S177" s="143">
        <f t="shared" si="18"/>
        <v>1308600253.2718885</v>
      </c>
    </row>
    <row r="178" spans="1:19" x14ac:dyDescent="0.3">
      <c r="A178" s="27"/>
      <c r="B178" s="249"/>
      <c r="C178" s="37">
        <v>7</v>
      </c>
      <c r="D178" s="223">
        <v>1000000</v>
      </c>
      <c r="E178" s="204">
        <v>0</v>
      </c>
      <c r="F178" s="141">
        <v>0</v>
      </c>
      <c r="G178" s="189">
        <v>0</v>
      </c>
      <c r="H178" s="141">
        <v>10600000</v>
      </c>
      <c r="I178" s="141">
        <v>70000000</v>
      </c>
      <c r="J178" s="141">
        <v>54000000</v>
      </c>
      <c r="K178" s="196">
        <f t="shared" si="13"/>
        <v>479472028.39502281</v>
      </c>
      <c r="L178" s="144">
        <v>1.7999999999999999E-2</v>
      </c>
      <c r="M178" s="48">
        <v>50000</v>
      </c>
      <c r="N178" s="160">
        <f t="shared" si="16"/>
        <v>798627229.43575966</v>
      </c>
      <c r="O178" s="34">
        <v>1.7999999999999999E-2</v>
      </c>
      <c r="P178" s="48">
        <f t="shared" si="14"/>
        <v>798677229.43575966</v>
      </c>
      <c r="Q178" s="210">
        <f t="shared" si="15"/>
        <v>1278149257.8307824</v>
      </c>
      <c r="R178" s="143">
        <f t="shared" si="17"/>
        <v>80600000</v>
      </c>
      <c r="S178" s="143">
        <f t="shared" si="18"/>
        <v>1332149257.8307824</v>
      </c>
    </row>
    <row r="179" spans="1:19" x14ac:dyDescent="0.3">
      <c r="A179" s="27"/>
      <c r="B179" s="249"/>
      <c r="C179" s="37">
        <v>8</v>
      </c>
      <c r="D179" s="223">
        <v>1000000</v>
      </c>
      <c r="E179" s="204">
        <v>0</v>
      </c>
      <c r="F179" s="141">
        <v>0</v>
      </c>
      <c r="G179" s="189">
        <v>0</v>
      </c>
      <c r="H179" s="141">
        <v>10600000</v>
      </c>
      <c r="I179" s="141">
        <v>70000000</v>
      </c>
      <c r="J179" s="141">
        <v>54000000</v>
      </c>
      <c r="K179" s="196">
        <f t="shared" si="13"/>
        <v>488102524.90613323</v>
      </c>
      <c r="L179" s="144">
        <v>1.7999999999999999E-2</v>
      </c>
      <c r="M179" s="48">
        <v>50000</v>
      </c>
      <c r="N179" s="160">
        <f t="shared" si="16"/>
        <v>813969619.56560338</v>
      </c>
      <c r="O179" s="34">
        <v>1.7999999999999999E-2</v>
      </c>
      <c r="P179" s="48">
        <f t="shared" si="14"/>
        <v>814019619.56560338</v>
      </c>
      <c r="Q179" s="210">
        <f t="shared" si="15"/>
        <v>1302122144.4717367</v>
      </c>
      <c r="R179" s="143">
        <f t="shared" si="17"/>
        <v>80600000</v>
      </c>
      <c r="S179" s="143">
        <f t="shared" si="18"/>
        <v>1356122144.4717367</v>
      </c>
    </row>
    <row r="180" spans="1:19" x14ac:dyDescent="0.3">
      <c r="A180" s="27"/>
      <c r="B180" s="249"/>
      <c r="C180" s="37">
        <v>9</v>
      </c>
      <c r="D180" s="223">
        <v>1000000</v>
      </c>
      <c r="E180" s="204">
        <v>0</v>
      </c>
      <c r="F180" s="141">
        <v>0</v>
      </c>
      <c r="G180" s="189">
        <v>0</v>
      </c>
      <c r="H180" s="141">
        <v>10600000</v>
      </c>
      <c r="I180" s="141">
        <v>70000000</v>
      </c>
      <c r="J180" s="141">
        <v>54000000</v>
      </c>
      <c r="K180" s="196">
        <f t="shared" si="13"/>
        <v>496888370.35444361</v>
      </c>
      <c r="L180" s="144">
        <v>1.7999999999999999E-2</v>
      </c>
      <c r="M180" s="48">
        <v>50000</v>
      </c>
      <c r="N180" s="160">
        <f t="shared" si="16"/>
        <v>829588172.71778429</v>
      </c>
      <c r="O180" s="34">
        <v>1.7999999999999999E-2</v>
      </c>
      <c r="P180" s="48">
        <f t="shared" si="14"/>
        <v>829638172.71778429</v>
      </c>
      <c r="Q180" s="210">
        <f t="shared" si="15"/>
        <v>1326526543.072228</v>
      </c>
      <c r="R180" s="143">
        <f t="shared" si="17"/>
        <v>80600000</v>
      </c>
      <c r="S180" s="143">
        <f t="shared" si="18"/>
        <v>1380526543.072228</v>
      </c>
    </row>
    <row r="181" spans="1:19" x14ac:dyDescent="0.3">
      <c r="A181" s="27"/>
      <c r="B181" s="249"/>
      <c r="C181" s="37">
        <v>10</v>
      </c>
      <c r="D181" s="223">
        <v>1000000</v>
      </c>
      <c r="E181" s="204">
        <v>0</v>
      </c>
      <c r="F181" s="141">
        <v>0</v>
      </c>
      <c r="G181" s="189">
        <v>0</v>
      </c>
      <c r="H181" s="141">
        <v>10600000</v>
      </c>
      <c r="I181" s="141">
        <v>70000000</v>
      </c>
      <c r="J181" s="141">
        <v>54000000</v>
      </c>
      <c r="K181" s="196">
        <f t="shared" si="13"/>
        <v>505832361.0208236</v>
      </c>
      <c r="L181" s="144">
        <v>1.7999999999999999E-2</v>
      </c>
      <c r="M181" s="48">
        <v>50000</v>
      </c>
      <c r="N181" s="160">
        <f t="shared" si="16"/>
        <v>845487859.82670438</v>
      </c>
      <c r="O181" s="34">
        <v>1.7999999999999999E-2</v>
      </c>
      <c r="P181" s="48">
        <f t="shared" si="14"/>
        <v>845537859.82670438</v>
      </c>
      <c r="Q181" s="210">
        <f t="shared" si="15"/>
        <v>1351370220.847528</v>
      </c>
      <c r="R181" s="143">
        <f t="shared" si="17"/>
        <v>80600000</v>
      </c>
      <c r="S181" s="143">
        <f t="shared" si="18"/>
        <v>1405370220.847528</v>
      </c>
    </row>
    <row r="182" spans="1:19" ht="17.25" thickBot="1" x14ac:dyDescent="0.35">
      <c r="A182" s="27"/>
      <c r="B182" s="249"/>
      <c r="C182" s="39">
        <v>11</v>
      </c>
      <c r="D182" s="223">
        <v>1000000</v>
      </c>
      <c r="E182" s="204">
        <v>0</v>
      </c>
      <c r="F182" s="141">
        <v>0</v>
      </c>
      <c r="G182" s="189">
        <v>0</v>
      </c>
      <c r="H182" s="141">
        <v>10600000</v>
      </c>
      <c r="I182" s="141">
        <v>70000000</v>
      </c>
      <c r="J182" s="141">
        <v>54000000</v>
      </c>
      <c r="K182" s="196">
        <f t="shared" si="13"/>
        <v>514937343.51919842</v>
      </c>
      <c r="L182" s="144">
        <v>1.7999999999999999E-2</v>
      </c>
      <c r="M182" s="48">
        <v>50000</v>
      </c>
      <c r="N182" s="160">
        <f t="shared" si="16"/>
        <v>861673741.30358505</v>
      </c>
      <c r="O182" s="121">
        <v>1.7999999999999999E-2</v>
      </c>
      <c r="P182" s="48">
        <f t="shared" si="14"/>
        <v>861723741.30358505</v>
      </c>
      <c r="Q182" s="210">
        <f t="shared" si="15"/>
        <v>1376661084.8227835</v>
      </c>
      <c r="R182" s="143">
        <f t="shared" si="17"/>
        <v>80600000</v>
      </c>
      <c r="S182" s="143">
        <f t="shared" si="18"/>
        <v>1430661084.8227835</v>
      </c>
    </row>
    <row r="183" spans="1:19" ht="17.25" thickBot="1" x14ac:dyDescent="0.35">
      <c r="A183" s="27"/>
      <c r="B183" s="249"/>
      <c r="C183" s="29">
        <v>12</v>
      </c>
      <c r="D183" s="223">
        <v>1000000</v>
      </c>
      <c r="E183" s="204">
        <v>0</v>
      </c>
      <c r="F183" s="141">
        <v>0</v>
      </c>
      <c r="G183" s="189">
        <v>0</v>
      </c>
      <c r="H183" s="141">
        <v>10600000</v>
      </c>
      <c r="I183" s="141">
        <v>70000000</v>
      </c>
      <c r="J183" s="141">
        <v>54000000</v>
      </c>
      <c r="K183" s="196">
        <f t="shared" si="13"/>
        <v>524206215.70254397</v>
      </c>
      <c r="L183" s="144">
        <v>1.7999999999999999E-2</v>
      </c>
      <c r="M183" s="48">
        <v>50000</v>
      </c>
      <c r="N183" s="160">
        <f t="shared" si="16"/>
        <v>878150968.64704955</v>
      </c>
      <c r="O183" s="122">
        <v>1.7999999999999999E-2</v>
      </c>
      <c r="P183" s="48">
        <f t="shared" si="14"/>
        <v>878200968.64704955</v>
      </c>
      <c r="Q183" s="210">
        <f t="shared" si="15"/>
        <v>1402407184.3495936</v>
      </c>
      <c r="R183" s="143">
        <f t="shared" si="17"/>
        <v>80600000</v>
      </c>
      <c r="S183" s="143">
        <f t="shared" si="18"/>
        <v>1456407184.3495936</v>
      </c>
    </row>
    <row r="184" spans="1:19" x14ac:dyDescent="0.3">
      <c r="A184" s="27">
        <v>16</v>
      </c>
      <c r="B184" s="249">
        <v>2037</v>
      </c>
      <c r="C184" s="36">
        <v>1</v>
      </c>
      <c r="D184" s="223">
        <v>1000000</v>
      </c>
      <c r="E184" s="204">
        <v>0</v>
      </c>
      <c r="F184" s="141">
        <v>0</v>
      </c>
      <c r="G184" s="189">
        <v>0</v>
      </c>
      <c r="H184" s="141">
        <v>10600000</v>
      </c>
      <c r="I184" s="141">
        <v>70000000</v>
      </c>
      <c r="J184" s="141">
        <v>54000000</v>
      </c>
      <c r="K184" s="196">
        <f t="shared" si="13"/>
        <v>533641927.58518976</v>
      </c>
      <c r="L184" s="144">
        <v>1.7999999999999999E-2</v>
      </c>
      <c r="M184" s="48">
        <v>50000</v>
      </c>
      <c r="N184" s="160">
        <f t="shared" si="16"/>
        <v>882617372.5216378</v>
      </c>
      <c r="O184" s="120">
        <v>4.0000000000000001E-3</v>
      </c>
      <c r="P184" s="48">
        <f t="shared" si="14"/>
        <v>882667372.5216378</v>
      </c>
      <c r="Q184" s="210">
        <f t="shared" si="15"/>
        <v>1416309300.1068275</v>
      </c>
      <c r="R184" s="143">
        <f t="shared" si="17"/>
        <v>80600000</v>
      </c>
      <c r="S184" s="143">
        <f t="shared" si="18"/>
        <v>1470309300.1068275</v>
      </c>
    </row>
    <row r="185" spans="1:19" x14ac:dyDescent="0.3">
      <c r="A185" s="27"/>
      <c r="B185" s="249"/>
      <c r="C185" s="37">
        <v>2</v>
      </c>
      <c r="D185" s="223">
        <v>1000000</v>
      </c>
      <c r="E185" s="204">
        <v>0</v>
      </c>
      <c r="F185" s="141">
        <v>0</v>
      </c>
      <c r="G185" s="189">
        <v>0</v>
      </c>
      <c r="H185" s="141">
        <v>10600000</v>
      </c>
      <c r="I185" s="141">
        <v>70000000</v>
      </c>
      <c r="J185" s="141">
        <v>54000000</v>
      </c>
      <c r="K185" s="196">
        <f t="shared" si="13"/>
        <v>543247482.28172314</v>
      </c>
      <c r="L185" s="144">
        <v>1.7999999999999999E-2</v>
      </c>
      <c r="M185" s="48">
        <v>50000</v>
      </c>
      <c r="N185" s="160">
        <f t="shared" si="16"/>
        <v>899471585.2270273</v>
      </c>
      <c r="O185" s="34">
        <v>1.7999999999999999E-2</v>
      </c>
      <c r="P185" s="48">
        <f t="shared" si="14"/>
        <v>899521585.2270273</v>
      </c>
      <c r="Q185" s="210">
        <f t="shared" si="15"/>
        <v>1442769067.5087504</v>
      </c>
      <c r="R185" s="143">
        <f t="shared" si="17"/>
        <v>80600000</v>
      </c>
      <c r="S185" s="143">
        <f t="shared" si="18"/>
        <v>1496769067.5087504</v>
      </c>
    </row>
    <row r="186" spans="1:19" x14ac:dyDescent="0.3">
      <c r="A186" s="27"/>
      <c r="B186" s="249"/>
      <c r="C186" s="37">
        <v>3</v>
      </c>
      <c r="D186" s="223">
        <v>1000000</v>
      </c>
      <c r="E186" s="204">
        <v>0</v>
      </c>
      <c r="F186" s="141">
        <v>0</v>
      </c>
      <c r="G186" s="189">
        <v>0</v>
      </c>
      <c r="H186" s="141">
        <v>10600000</v>
      </c>
      <c r="I186" s="141">
        <v>70000000</v>
      </c>
      <c r="J186" s="141">
        <v>54000000</v>
      </c>
      <c r="K186" s="196">
        <f t="shared" si="13"/>
        <v>553025936.96279418</v>
      </c>
      <c r="L186" s="144">
        <v>1.7999999999999999E-2</v>
      </c>
      <c r="M186" s="48">
        <v>50000</v>
      </c>
      <c r="N186" s="160">
        <f t="shared" si="16"/>
        <v>916629173.76111376</v>
      </c>
      <c r="O186" s="34">
        <v>1.7999999999999999E-2</v>
      </c>
      <c r="P186" s="48">
        <f t="shared" si="14"/>
        <v>916679173.76111376</v>
      </c>
      <c r="Q186" s="210">
        <f t="shared" si="15"/>
        <v>1469705110.7239079</v>
      </c>
      <c r="R186" s="143">
        <f t="shared" si="17"/>
        <v>80600000</v>
      </c>
      <c r="S186" s="143">
        <f t="shared" si="18"/>
        <v>1523705110.7239079</v>
      </c>
    </row>
    <row r="187" spans="1:19" x14ac:dyDescent="0.3">
      <c r="A187" s="27"/>
      <c r="B187" s="249"/>
      <c r="C187" s="37">
        <v>4</v>
      </c>
      <c r="D187" s="223">
        <v>1000000</v>
      </c>
      <c r="E187" s="204">
        <v>0</v>
      </c>
      <c r="F187" s="141">
        <v>0</v>
      </c>
      <c r="G187" s="189">
        <v>0</v>
      </c>
      <c r="H187" s="141">
        <v>10600000</v>
      </c>
      <c r="I187" s="141">
        <v>70000000</v>
      </c>
      <c r="J187" s="141">
        <v>54000000</v>
      </c>
      <c r="K187" s="196">
        <f t="shared" si="13"/>
        <v>562980403.82812452</v>
      </c>
      <c r="L187" s="144">
        <v>1.7999999999999999E-2</v>
      </c>
      <c r="M187" s="48">
        <v>50000</v>
      </c>
      <c r="N187" s="160">
        <f t="shared" si="16"/>
        <v>934095598.88881385</v>
      </c>
      <c r="O187" s="34">
        <v>1.7999999999999999E-2</v>
      </c>
      <c r="P187" s="48">
        <f t="shared" si="14"/>
        <v>934145598.88881385</v>
      </c>
      <c r="Q187" s="210">
        <f t="shared" si="15"/>
        <v>1497126002.7169385</v>
      </c>
      <c r="R187" s="143">
        <f t="shared" si="17"/>
        <v>80600000</v>
      </c>
      <c r="S187" s="143">
        <f t="shared" si="18"/>
        <v>1551126002.7169385</v>
      </c>
    </row>
    <row r="188" spans="1:19" x14ac:dyDescent="0.3">
      <c r="A188" s="27"/>
      <c r="B188" s="249"/>
      <c r="C188" s="37">
        <v>5</v>
      </c>
      <c r="D188" s="223">
        <v>1000000</v>
      </c>
      <c r="E188" s="204">
        <v>0</v>
      </c>
      <c r="F188" s="141">
        <v>0</v>
      </c>
      <c r="G188" s="189">
        <v>0</v>
      </c>
      <c r="H188" s="141">
        <v>10600000</v>
      </c>
      <c r="I188" s="141">
        <v>70000000</v>
      </c>
      <c r="J188" s="141">
        <v>54000000</v>
      </c>
      <c r="K188" s="196">
        <f t="shared" si="13"/>
        <v>573114051.09703076</v>
      </c>
      <c r="L188" s="144">
        <v>1.7999999999999999E-2</v>
      </c>
      <c r="M188" s="48">
        <v>50000</v>
      </c>
      <c r="N188" s="160">
        <f t="shared" si="16"/>
        <v>951876419.66881251</v>
      </c>
      <c r="O188" s="34">
        <v>1.7999999999999999E-2</v>
      </c>
      <c r="P188" s="48">
        <f t="shared" si="14"/>
        <v>951926419.66881251</v>
      </c>
      <c r="Q188" s="210">
        <f t="shared" si="15"/>
        <v>1525040470.7658434</v>
      </c>
      <c r="R188" s="143">
        <f t="shared" si="17"/>
        <v>80600000</v>
      </c>
      <c r="S188" s="143">
        <f t="shared" si="18"/>
        <v>1579040470.7658434</v>
      </c>
    </row>
    <row r="189" spans="1:19" x14ac:dyDescent="0.3">
      <c r="A189" s="27"/>
      <c r="B189" s="249"/>
      <c r="C189" s="37">
        <v>6</v>
      </c>
      <c r="D189" s="223">
        <v>1000000</v>
      </c>
      <c r="E189" s="204">
        <v>0</v>
      </c>
      <c r="F189" s="141">
        <v>0</v>
      </c>
      <c r="G189" s="189">
        <v>0</v>
      </c>
      <c r="H189" s="141">
        <v>10600000</v>
      </c>
      <c r="I189" s="141">
        <v>70000000</v>
      </c>
      <c r="J189" s="141">
        <v>54000000</v>
      </c>
      <c r="K189" s="196">
        <f t="shared" si="13"/>
        <v>583430104.01677728</v>
      </c>
      <c r="L189" s="144">
        <v>1.7999999999999999E-2</v>
      </c>
      <c r="M189" s="48">
        <v>50000</v>
      </c>
      <c r="N189" s="160">
        <f t="shared" si="16"/>
        <v>969977295.22285116</v>
      </c>
      <c r="O189" s="34">
        <v>1.7999999999999999E-2</v>
      </c>
      <c r="P189" s="48">
        <f t="shared" si="14"/>
        <v>970027295.22285116</v>
      </c>
      <c r="Q189" s="210">
        <f t="shared" si="15"/>
        <v>1553457399.2396283</v>
      </c>
      <c r="R189" s="143">
        <f t="shared" si="17"/>
        <v>80600000</v>
      </c>
      <c r="S189" s="143">
        <f t="shared" si="18"/>
        <v>1607457399.2396283</v>
      </c>
    </row>
    <row r="190" spans="1:19" x14ac:dyDescent="0.3">
      <c r="A190" s="27"/>
      <c r="B190" s="249"/>
      <c r="C190" s="37">
        <v>7</v>
      </c>
      <c r="D190" s="223">
        <v>1000000</v>
      </c>
      <c r="E190" s="204">
        <v>0</v>
      </c>
      <c r="F190" s="141">
        <v>0</v>
      </c>
      <c r="G190" s="189">
        <v>0</v>
      </c>
      <c r="H190" s="141">
        <v>10600000</v>
      </c>
      <c r="I190" s="141">
        <v>70000000</v>
      </c>
      <c r="J190" s="141">
        <v>54000000</v>
      </c>
      <c r="K190" s="196">
        <f t="shared" si="13"/>
        <v>593931845.88907921</v>
      </c>
      <c r="L190" s="144">
        <v>1.7999999999999999E-2</v>
      </c>
      <c r="M190" s="48">
        <v>50000</v>
      </c>
      <c r="N190" s="160">
        <f t="shared" si="16"/>
        <v>988403986.53686249</v>
      </c>
      <c r="O190" s="34">
        <v>1.7999999999999999E-2</v>
      </c>
      <c r="P190" s="48">
        <f t="shared" si="14"/>
        <v>988453986.53686249</v>
      </c>
      <c r="Q190" s="210">
        <f t="shared" si="15"/>
        <v>1582385832.4259417</v>
      </c>
      <c r="R190" s="143">
        <f t="shared" si="17"/>
        <v>80600000</v>
      </c>
      <c r="S190" s="143">
        <f t="shared" si="18"/>
        <v>1636385832.4259417</v>
      </c>
    </row>
    <row r="191" spans="1:19" x14ac:dyDescent="0.3">
      <c r="A191" s="27"/>
      <c r="B191" s="249"/>
      <c r="C191" s="37">
        <v>8</v>
      </c>
      <c r="D191" s="223">
        <v>1000000</v>
      </c>
      <c r="E191" s="204">
        <v>0</v>
      </c>
      <c r="F191" s="141">
        <v>0</v>
      </c>
      <c r="G191" s="189">
        <v>0</v>
      </c>
      <c r="H191" s="141">
        <v>10600000</v>
      </c>
      <c r="I191" s="141">
        <v>70000000</v>
      </c>
      <c r="J191" s="141">
        <v>54000000</v>
      </c>
      <c r="K191" s="196">
        <f t="shared" si="13"/>
        <v>604622619.11508262</v>
      </c>
      <c r="L191" s="144">
        <v>1.7999999999999999E-2</v>
      </c>
      <c r="M191" s="48">
        <v>50000</v>
      </c>
      <c r="N191" s="160">
        <f t="shared" si="16"/>
        <v>1007162358.294526</v>
      </c>
      <c r="O191" s="34">
        <v>1.7999999999999999E-2</v>
      </c>
      <c r="P191" s="48">
        <f t="shared" si="14"/>
        <v>1007212358.294526</v>
      </c>
      <c r="Q191" s="210">
        <f t="shared" si="15"/>
        <v>1611834977.4096086</v>
      </c>
      <c r="R191" s="143">
        <f t="shared" si="17"/>
        <v>80600000</v>
      </c>
      <c r="S191" s="143">
        <f t="shared" si="18"/>
        <v>1665834977.4096086</v>
      </c>
    </row>
    <row r="192" spans="1:19" x14ac:dyDescent="0.3">
      <c r="A192" s="27"/>
      <c r="B192" s="249"/>
      <c r="C192" s="37">
        <v>9</v>
      </c>
      <c r="D192" s="223">
        <v>1000000</v>
      </c>
      <c r="E192" s="204">
        <v>0</v>
      </c>
      <c r="F192" s="141">
        <v>0</v>
      </c>
      <c r="G192" s="189">
        <v>0</v>
      </c>
      <c r="H192" s="141">
        <v>10600000</v>
      </c>
      <c r="I192" s="141">
        <v>70000000</v>
      </c>
      <c r="J192" s="141">
        <v>54000000</v>
      </c>
      <c r="K192" s="196">
        <f t="shared" si="13"/>
        <v>615505826.25915408</v>
      </c>
      <c r="L192" s="144">
        <v>1.7999999999999999E-2</v>
      </c>
      <c r="M192" s="48">
        <v>50000</v>
      </c>
      <c r="N192" s="160">
        <f t="shared" si="16"/>
        <v>1026258380.7438275</v>
      </c>
      <c r="O192" s="34">
        <v>1.7999999999999999E-2</v>
      </c>
      <c r="P192" s="48">
        <f t="shared" si="14"/>
        <v>1026308380.7438275</v>
      </c>
      <c r="Q192" s="210">
        <f t="shared" si="15"/>
        <v>1641814207.0029817</v>
      </c>
      <c r="R192" s="143">
        <f t="shared" si="17"/>
        <v>80600000</v>
      </c>
      <c r="S192" s="143">
        <f t="shared" si="18"/>
        <v>1695814207.0029817</v>
      </c>
    </row>
    <row r="193" spans="1:19" x14ac:dyDescent="0.3">
      <c r="A193" s="27"/>
      <c r="B193" s="249"/>
      <c r="C193" s="37">
        <v>10</v>
      </c>
      <c r="D193" s="223">
        <v>1000000</v>
      </c>
      <c r="E193" s="204">
        <v>0</v>
      </c>
      <c r="F193" s="141">
        <v>0</v>
      </c>
      <c r="G193" s="189">
        <v>0</v>
      </c>
      <c r="H193" s="141">
        <v>10600000</v>
      </c>
      <c r="I193" s="141">
        <v>70000000</v>
      </c>
      <c r="J193" s="141">
        <v>54000000</v>
      </c>
      <c r="K193" s="196">
        <f t="shared" si="13"/>
        <v>626584931.13181889</v>
      </c>
      <c r="L193" s="144">
        <v>1.7999999999999999E-2</v>
      </c>
      <c r="M193" s="48">
        <v>50000</v>
      </c>
      <c r="N193" s="160">
        <f t="shared" si="16"/>
        <v>1045698131.5972164</v>
      </c>
      <c r="O193" s="34">
        <v>1.7999999999999999E-2</v>
      </c>
      <c r="P193" s="48">
        <f t="shared" si="14"/>
        <v>1045748131.5972164</v>
      </c>
      <c r="Q193" s="210">
        <f t="shared" si="15"/>
        <v>1672333062.7290354</v>
      </c>
      <c r="R193" s="143">
        <f t="shared" si="17"/>
        <v>80600000</v>
      </c>
      <c r="S193" s="143">
        <f t="shared" si="18"/>
        <v>1726333062.7290354</v>
      </c>
    </row>
    <row r="194" spans="1:19" ht="17.25" thickBot="1" x14ac:dyDescent="0.35">
      <c r="A194" s="38"/>
      <c r="B194" s="249"/>
      <c r="C194" s="39">
        <v>11</v>
      </c>
      <c r="D194" s="223">
        <v>1000000</v>
      </c>
      <c r="E194" s="204">
        <v>0</v>
      </c>
      <c r="F194" s="141">
        <v>0</v>
      </c>
      <c r="G194" s="189">
        <v>0</v>
      </c>
      <c r="H194" s="141">
        <v>10600000</v>
      </c>
      <c r="I194" s="141">
        <v>70000000</v>
      </c>
      <c r="J194" s="141">
        <v>54000000</v>
      </c>
      <c r="K194" s="196">
        <f t="shared" si="13"/>
        <v>637863459.89219165</v>
      </c>
      <c r="L194" s="144">
        <v>1.7999999999999999E-2</v>
      </c>
      <c r="M194" s="48">
        <v>50000</v>
      </c>
      <c r="N194" s="160">
        <f t="shared" si="16"/>
        <v>1065487797.9659662</v>
      </c>
      <c r="O194" s="121">
        <v>1.7999999999999999E-2</v>
      </c>
      <c r="P194" s="48">
        <f t="shared" si="14"/>
        <v>1065537797.9659662</v>
      </c>
      <c r="Q194" s="210">
        <f t="shared" si="15"/>
        <v>1703401257.8581579</v>
      </c>
      <c r="R194" s="143">
        <f t="shared" si="17"/>
        <v>80600000</v>
      </c>
      <c r="S194" s="143">
        <f t="shared" si="18"/>
        <v>1757401257.8581579</v>
      </c>
    </row>
    <row r="195" spans="1:19" s="43" customFormat="1" ht="17.25" thickBot="1" x14ac:dyDescent="0.35">
      <c r="A195" s="40"/>
      <c r="B195" s="249"/>
      <c r="C195" s="29">
        <v>12</v>
      </c>
      <c r="D195" s="223">
        <v>1000000</v>
      </c>
      <c r="E195" s="204">
        <v>0</v>
      </c>
      <c r="F195" s="141">
        <v>0</v>
      </c>
      <c r="G195" s="189">
        <v>0</v>
      </c>
      <c r="H195" s="141">
        <v>10600000</v>
      </c>
      <c r="I195" s="141">
        <v>70000000</v>
      </c>
      <c r="J195" s="141">
        <v>54000000</v>
      </c>
      <c r="K195" s="196">
        <f t="shared" si="13"/>
        <v>649345002.17025113</v>
      </c>
      <c r="L195" s="144">
        <v>1.7999999999999999E-2</v>
      </c>
      <c r="M195" s="48">
        <v>50000</v>
      </c>
      <c r="N195" s="160">
        <f t="shared" si="16"/>
        <v>1085633678.3293536</v>
      </c>
      <c r="O195" s="122">
        <v>1.7999999999999999E-2</v>
      </c>
      <c r="P195" s="48">
        <f t="shared" si="14"/>
        <v>1085683678.3293536</v>
      </c>
      <c r="Q195" s="210">
        <f t="shared" si="15"/>
        <v>1735028680.4996047</v>
      </c>
      <c r="R195" s="143">
        <f t="shared" si="17"/>
        <v>80600000</v>
      </c>
      <c r="S195" s="143">
        <f t="shared" si="18"/>
        <v>1789028680.4996047</v>
      </c>
    </row>
    <row r="196" spans="1:19" s="57" customFormat="1" x14ac:dyDescent="0.3">
      <c r="A196" s="55" t="s">
        <v>90</v>
      </c>
      <c r="B196" s="247">
        <v>2038</v>
      </c>
      <c r="C196" s="56">
        <v>1</v>
      </c>
      <c r="D196" s="223">
        <v>1000000</v>
      </c>
      <c r="E196" s="204">
        <v>0</v>
      </c>
      <c r="F196" s="141">
        <v>0</v>
      </c>
      <c r="G196" s="189">
        <v>0</v>
      </c>
      <c r="H196" s="141">
        <v>10600000</v>
      </c>
      <c r="I196" s="141">
        <v>70000000</v>
      </c>
      <c r="J196" s="141">
        <v>54000000</v>
      </c>
      <c r="K196" s="196">
        <f t="shared" si="13"/>
        <v>661033212.20931566</v>
      </c>
      <c r="L196" s="144">
        <v>1.7999999999999999E-2</v>
      </c>
      <c r="M196" s="48">
        <v>50000</v>
      </c>
      <c r="N196" s="160">
        <f t="shared" si="16"/>
        <v>1090930013.042671</v>
      </c>
      <c r="O196" s="120">
        <v>4.0000000000000001E-3</v>
      </c>
      <c r="P196" s="48">
        <f t="shared" si="14"/>
        <v>1090980013.042671</v>
      </c>
      <c r="Q196" s="210">
        <f t="shared" si="15"/>
        <v>1752013225.2519865</v>
      </c>
      <c r="R196" s="143">
        <f t="shared" si="17"/>
        <v>80600000</v>
      </c>
      <c r="S196" s="143">
        <f t="shared" si="18"/>
        <v>1806013225.2519865</v>
      </c>
    </row>
    <row r="197" spans="1:19" s="57" customFormat="1" x14ac:dyDescent="0.3">
      <c r="A197" s="58"/>
      <c r="B197" s="247"/>
      <c r="C197" s="59">
        <v>2</v>
      </c>
      <c r="D197" s="223">
        <v>1000000</v>
      </c>
      <c r="E197" s="204">
        <v>0</v>
      </c>
      <c r="F197" s="141">
        <v>0</v>
      </c>
      <c r="G197" s="189">
        <v>0</v>
      </c>
      <c r="H197" s="141">
        <v>10600000</v>
      </c>
      <c r="I197" s="141">
        <v>70000000</v>
      </c>
      <c r="J197" s="141">
        <v>54000000</v>
      </c>
      <c r="K197" s="196">
        <f t="shared" si="13"/>
        <v>672931810.02908337</v>
      </c>
      <c r="L197" s="144">
        <v>1.7999999999999999E-2</v>
      </c>
      <c r="M197" s="48">
        <v>50000</v>
      </c>
      <c r="N197" s="160">
        <f t="shared" si="16"/>
        <v>1111533853.2774391</v>
      </c>
      <c r="O197" s="34">
        <v>1.7999999999999999E-2</v>
      </c>
      <c r="P197" s="48">
        <f t="shared" si="14"/>
        <v>1111583853.2774391</v>
      </c>
      <c r="Q197" s="210">
        <f t="shared" si="15"/>
        <v>1784515663.3065224</v>
      </c>
      <c r="R197" s="143">
        <f t="shared" si="17"/>
        <v>80600000</v>
      </c>
      <c r="S197" s="143">
        <f t="shared" si="18"/>
        <v>1838515663.3065224</v>
      </c>
    </row>
    <row r="198" spans="1:19" s="57" customFormat="1" x14ac:dyDescent="0.3">
      <c r="A198" s="58"/>
      <c r="B198" s="247"/>
      <c r="C198" s="59">
        <v>3</v>
      </c>
      <c r="D198" s="223">
        <v>1000000</v>
      </c>
      <c r="E198" s="204">
        <v>0</v>
      </c>
      <c r="F198" s="141">
        <v>0</v>
      </c>
      <c r="G198" s="189">
        <v>0</v>
      </c>
      <c r="H198" s="141">
        <v>10600000</v>
      </c>
      <c r="I198" s="141">
        <v>70000000</v>
      </c>
      <c r="J198" s="141">
        <v>54000000</v>
      </c>
      <c r="K198" s="196">
        <f t="shared" si="13"/>
        <v>685044582.60960686</v>
      </c>
      <c r="L198" s="144">
        <v>1.7999999999999999E-2</v>
      </c>
      <c r="M198" s="48">
        <v>50000</v>
      </c>
      <c r="N198" s="160">
        <f t="shared" si="16"/>
        <v>1132508562.6364331</v>
      </c>
      <c r="O198" s="34">
        <v>1.7999999999999999E-2</v>
      </c>
      <c r="P198" s="48">
        <f t="shared" si="14"/>
        <v>1132558562.6364331</v>
      </c>
      <c r="Q198" s="210">
        <f t="shared" si="15"/>
        <v>1817603145.2460399</v>
      </c>
      <c r="R198" s="143">
        <f t="shared" si="17"/>
        <v>80600000</v>
      </c>
      <c r="S198" s="143">
        <f t="shared" si="18"/>
        <v>1871603145.2460399</v>
      </c>
    </row>
    <row r="199" spans="1:19" s="57" customFormat="1" x14ac:dyDescent="0.3">
      <c r="A199" s="58"/>
      <c r="B199" s="247"/>
      <c r="C199" s="59">
        <v>4</v>
      </c>
      <c r="D199" s="223">
        <v>1000000</v>
      </c>
      <c r="E199" s="204">
        <v>0</v>
      </c>
      <c r="F199" s="141">
        <v>0</v>
      </c>
      <c r="G199" s="189">
        <v>0</v>
      </c>
      <c r="H199" s="141">
        <v>10600000</v>
      </c>
      <c r="I199" s="141">
        <v>70000000</v>
      </c>
      <c r="J199" s="141">
        <v>54000000</v>
      </c>
      <c r="K199" s="196">
        <f t="shared" si="13"/>
        <v>697375385.09657979</v>
      </c>
      <c r="L199" s="144">
        <v>1.7999999999999999E-2</v>
      </c>
      <c r="M199" s="48">
        <v>50000</v>
      </c>
      <c r="N199" s="160">
        <f t="shared" si="16"/>
        <v>1153860816.7638888</v>
      </c>
      <c r="O199" s="34">
        <v>1.7999999999999999E-2</v>
      </c>
      <c r="P199" s="48">
        <f t="shared" si="14"/>
        <v>1153910816.7638888</v>
      </c>
      <c r="Q199" s="210">
        <f t="shared" si="15"/>
        <v>1851286201.8604686</v>
      </c>
      <c r="R199" s="143">
        <f t="shared" si="17"/>
        <v>80600000</v>
      </c>
      <c r="S199" s="143">
        <f t="shared" si="18"/>
        <v>1905286201.8604686</v>
      </c>
    </row>
    <row r="200" spans="1:19" s="57" customFormat="1" x14ac:dyDescent="0.3">
      <c r="A200" s="58"/>
      <c r="B200" s="247"/>
      <c r="C200" s="59">
        <v>5</v>
      </c>
      <c r="D200" s="223">
        <v>1000000</v>
      </c>
      <c r="E200" s="204">
        <v>0</v>
      </c>
      <c r="F200" s="141">
        <v>0</v>
      </c>
      <c r="G200" s="189">
        <v>0</v>
      </c>
      <c r="H200" s="141">
        <v>10600000</v>
      </c>
      <c r="I200" s="141">
        <v>70000000</v>
      </c>
      <c r="J200" s="141">
        <v>54000000</v>
      </c>
      <c r="K200" s="196">
        <f t="shared" si="13"/>
        <v>709928142.02831817</v>
      </c>
      <c r="L200" s="144">
        <v>1.7999999999999999E-2</v>
      </c>
      <c r="M200" s="48">
        <v>50000</v>
      </c>
      <c r="N200" s="160">
        <f t="shared" si="16"/>
        <v>1175597411.4656389</v>
      </c>
      <c r="O200" s="34">
        <v>1.7999999999999999E-2</v>
      </c>
      <c r="P200" s="48">
        <f t="shared" si="14"/>
        <v>1175647411.4656389</v>
      </c>
      <c r="Q200" s="210">
        <f t="shared" si="15"/>
        <v>1885575553.493957</v>
      </c>
      <c r="R200" s="143">
        <f t="shared" si="17"/>
        <v>80600000</v>
      </c>
      <c r="S200" s="143">
        <f t="shared" si="18"/>
        <v>1939575553.493957</v>
      </c>
    </row>
    <row r="201" spans="1:19" s="57" customFormat="1" x14ac:dyDescent="0.3">
      <c r="A201" s="58"/>
      <c r="B201" s="247"/>
      <c r="C201" s="59">
        <v>6</v>
      </c>
      <c r="D201" s="223">
        <v>1000000</v>
      </c>
      <c r="E201" s="204">
        <v>0</v>
      </c>
      <c r="F201" s="141">
        <v>0</v>
      </c>
      <c r="G201" s="189">
        <v>0</v>
      </c>
      <c r="H201" s="141">
        <v>10600000</v>
      </c>
      <c r="I201" s="141">
        <v>70000000</v>
      </c>
      <c r="J201" s="141">
        <v>54000000</v>
      </c>
      <c r="K201" s="196">
        <f t="shared" si="13"/>
        <v>722706848.5848279</v>
      </c>
      <c r="L201" s="144">
        <v>1.7999999999999999E-2</v>
      </c>
      <c r="M201" s="48">
        <v>50000</v>
      </c>
      <c r="N201" s="160">
        <f t="shared" si="16"/>
        <v>1197725264.8720205</v>
      </c>
      <c r="O201" s="34">
        <v>1.7999999999999999E-2</v>
      </c>
      <c r="P201" s="48">
        <f t="shared" si="14"/>
        <v>1197775264.8720205</v>
      </c>
      <c r="Q201" s="210">
        <f t="shared" si="15"/>
        <v>1920482113.4568484</v>
      </c>
      <c r="R201" s="143">
        <f t="shared" si="17"/>
        <v>80600000</v>
      </c>
      <c r="S201" s="143">
        <f t="shared" si="18"/>
        <v>1974482113.4568484</v>
      </c>
    </row>
    <row r="202" spans="1:19" s="57" customFormat="1" x14ac:dyDescent="0.3">
      <c r="A202" s="58"/>
      <c r="B202" s="247"/>
      <c r="C202" s="59">
        <v>7</v>
      </c>
      <c r="D202" s="223">
        <v>1000000</v>
      </c>
      <c r="E202" s="204">
        <v>0</v>
      </c>
      <c r="F202" s="141">
        <v>0</v>
      </c>
      <c r="G202" s="189">
        <v>0</v>
      </c>
      <c r="H202" s="141">
        <v>10600000</v>
      </c>
      <c r="I202" s="141">
        <v>70000000</v>
      </c>
      <c r="J202" s="141">
        <v>54000000</v>
      </c>
      <c r="K202" s="196">
        <f t="shared" si="13"/>
        <v>735715571.85935485</v>
      </c>
      <c r="L202" s="144">
        <v>1.7999999999999999E-2</v>
      </c>
      <c r="M202" s="48">
        <v>50000</v>
      </c>
      <c r="N202" s="160">
        <f t="shared" si="16"/>
        <v>1220251419.6397169</v>
      </c>
      <c r="O202" s="34">
        <v>1.7999999999999999E-2</v>
      </c>
      <c r="P202" s="48">
        <f t="shared" si="14"/>
        <v>1220301419.6397169</v>
      </c>
      <c r="Q202" s="210">
        <f t="shared" si="15"/>
        <v>1956016991.4990716</v>
      </c>
      <c r="R202" s="143">
        <f t="shared" si="17"/>
        <v>80600000</v>
      </c>
      <c r="S202" s="143">
        <f t="shared" si="18"/>
        <v>2010016991.4990716</v>
      </c>
    </row>
    <row r="203" spans="1:19" s="57" customFormat="1" x14ac:dyDescent="0.3">
      <c r="A203" s="58"/>
      <c r="B203" s="247"/>
      <c r="C203" s="59">
        <v>8</v>
      </c>
      <c r="D203" s="223">
        <v>1000000</v>
      </c>
      <c r="E203" s="204">
        <v>0</v>
      </c>
      <c r="F203" s="141">
        <v>0</v>
      </c>
      <c r="G203" s="189">
        <v>0</v>
      </c>
      <c r="H203" s="141">
        <v>10600000</v>
      </c>
      <c r="I203" s="141">
        <v>70000000</v>
      </c>
      <c r="J203" s="141">
        <v>54000000</v>
      </c>
      <c r="K203" s="196">
        <f t="shared" si="13"/>
        <v>748958452.15282321</v>
      </c>
      <c r="L203" s="144">
        <v>1.7999999999999999E-2</v>
      </c>
      <c r="M203" s="48">
        <v>50000</v>
      </c>
      <c r="N203" s="160">
        <f t="shared" si="16"/>
        <v>1243183045.1932318</v>
      </c>
      <c r="O203" s="34">
        <v>1.7999999999999999E-2</v>
      </c>
      <c r="P203" s="48">
        <f t="shared" si="14"/>
        <v>1243233045.1932318</v>
      </c>
      <c r="Q203" s="210">
        <f t="shared" si="15"/>
        <v>1992191497.346055</v>
      </c>
      <c r="R203" s="143">
        <f t="shared" si="17"/>
        <v>80600000</v>
      </c>
      <c r="S203" s="143">
        <f t="shared" si="18"/>
        <v>2046191497.346055</v>
      </c>
    </row>
    <row r="204" spans="1:19" s="57" customFormat="1" x14ac:dyDescent="0.3">
      <c r="A204" s="58"/>
      <c r="B204" s="247"/>
      <c r="C204" s="59">
        <v>9</v>
      </c>
      <c r="D204" s="223">
        <v>1000000</v>
      </c>
      <c r="E204" s="204">
        <v>0</v>
      </c>
      <c r="F204" s="141">
        <v>0</v>
      </c>
      <c r="G204" s="189">
        <v>0</v>
      </c>
      <c r="H204" s="141">
        <v>10600000</v>
      </c>
      <c r="I204" s="141">
        <v>70000000</v>
      </c>
      <c r="J204" s="141">
        <v>54000000</v>
      </c>
      <c r="K204" s="196">
        <f t="shared" si="13"/>
        <v>762439704.291574</v>
      </c>
      <c r="L204" s="144">
        <v>1.7999999999999999E-2</v>
      </c>
      <c r="M204" s="48">
        <v>50000</v>
      </c>
      <c r="N204" s="160">
        <f t="shared" si="16"/>
        <v>1266527440.0067101</v>
      </c>
      <c r="O204" s="34">
        <v>1.7999999999999999E-2</v>
      </c>
      <c r="P204" s="48">
        <f t="shared" si="14"/>
        <v>1266577440.0067101</v>
      </c>
      <c r="Q204" s="210">
        <f t="shared" si="15"/>
        <v>2029017144.2982841</v>
      </c>
      <c r="R204" s="143">
        <f t="shared" si="17"/>
        <v>80600000</v>
      </c>
      <c r="S204" s="143">
        <f t="shared" si="18"/>
        <v>2083017144.2982841</v>
      </c>
    </row>
    <row r="205" spans="1:19" s="57" customFormat="1" x14ac:dyDescent="0.3">
      <c r="A205" s="58"/>
      <c r="B205" s="247"/>
      <c r="C205" s="59">
        <v>10</v>
      </c>
      <c r="D205" s="223">
        <v>1000000</v>
      </c>
      <c r="E205" s="204">
        <v>0</v>
      </c>
      <c r="F205" s="141">
        <v>0</v>
      </c>
      <c r="G205" s="189">
        <v>0</v>
      </c>
      <c r="H205" s="141">
        <v>10600000</v>
      </c>
      <c r="I205" s="141">
        <v>70000000</v>
      </c>
      <c r="J205" s="141">
        <v>54000000</v>
      </c>
      <c r="K205" s="196">
        <f t="shared" si="13"/>
        <v>776163618.96882236</v>
      </c>
      <c r="L205" s="144">
        <v>1.7999999999999999E-2</v>
      </c>
      <c r="M205" s="48">
        <v>50000</v>
      </c>
      <c r="N205" s="160">
        <f t="shared" si="16"/>
        <v>1290292033.9268308</v>
      </c>
      <c r="O205" s="34">
        <v>1.7999999999999999E-2</v>
      </c>
      <c r="P205" s="48">
        <f t="shared" si="14"/>
        <v>1290342033.9268308</v>
      </c>
      <c r="Q205" s="210">
        <f t="shared" si="15"/>
        <v>2066505652.8956532</v>
      </c>
      <c r="R205" s="143">
        <f t="shared" si="17"/>
        <v>80600000</v>
      </c>
      <c r="S205" s="143">
        <f t="shared" si="18"/>
        <v>2120505652.8956532</v>
      </c>
    </row>
    <row r="206" spans="1:19" s="57" customFormat="1" ht="17.25" thickBot="1" x14ac:dyDescent="0.35">
      <c r="A206" s="60"/>
      <c r="B206" s="247"/>
      <c r="C206" s="61">
        <v>11</v>
      </c>
      <c r="D206" s="223">
        <v>1000000</v>
      </c>
      <c r="E206" s="204">
        <v>0</v>
      </c>
      <c r="F206" s="141">
        <v>0</v>
      </c>
      <c r="G206" s="189">
        <v>0</v>
      </c>
      <c r="H206" s="141">
        <v>10600000</v>
      </c>
      <c r="I206" s="141">
        <v>70000000</v>
      </c>
      <c r="J206" s="141">
        <v>54000000</v>
      </c>
      <c r="K206" s="196">
        <f t="shared" si="13"/>
        <v>790134564.1102612</v>
      </c>
      <c r="L206" s="144">
        <v>1.7999999999999999E-2</v>
      </c>
      <c r="M206" s="48">
        <v>50000</v>
      </c>
      <c r="N206" s="160">
        <f t="shared" si="16"/>
        <v>1314484390.5375137</v>
      </c>
      <c r="O206" s="121">
        <v>1.7999999999999999E-2</v>
      </c>
      <c r="P206" s="48">
        <f t="shared" si="14"/>
        <v>1314534390.5375137</v>
      </c>
      <c r="Q206" s="210">
        <f t="shared" si="15"/>
        <v>2104668954.6477749</v>
      </c>
      <c r="R206" s="143">
        <f t="shared" si="17"/>
        <v>80600000</v>
      </c>
      <c r="S206" s="143">
        <f t="shared" si="18"/>
        <v>2158668954.6477747</v>
      </c>
    </row>
    <row r="207" spans="1:19" s="64" customFormat="1" ht="17.25" thickBot="1" x14ac:dyDescent="0.35">
      <c r="A207" s="62"/>
      <c r="B207" s="247"/>
      <c r="C207" s="63">
        <v>12</v>
      </c>
      <c r="D207" s="223">
        <v>1000000</v>
      </c>
      <c r="E207" s="204">
        <v>0</v>
      </c>
      <c r="F207" s="141">
        <v>0</v>
      </c>
      <c r="G207" s="189">
        <v>0</v>
      </c>
      <c r="H207" s="141">
        <v>10600000</v>
      </c>
      <c r="I207" s="141">
        <v>70000000</v>
      </c>
      <c r="J207" s="141">
        <v>54000000</v>
      </c>
      <c r="K207" s="196">
        <f t="shared" si="13"/>
        <v>804356986.26424587</v>
      </c>
      <c r="L207" s="144">
        <v>1.7999999999999999E-2</v>
      </c>
      <c r="M207" s="48">
        <v>50000</v>
      </c>
      <c r="N207" s="160">
        <f t="shared" si="16"/>
        <v>1339112209.567189</v>
      </c>
      <c r="O207" s="122">
        <v>1.7999999999999999E-2</v>
      </c>
      <c r="P207" s="48">
        <f t="shared" si="14"/>
        <v>1339162209.567189</v>
      </c>
      <c r="Q207" s="210">
        <f t="shared" si="15"/>
        <v>2143519195.8314347</v>
      </c>
      <c r="R207" s="143">
        <f t="shared" si="17"/>
        <v>80600000</v>
      </c>
      <c r="S207" s="143">
        <f t="shared" si="18"/>
        <v>2197519195.8314347</v>
      </c>
    </row>
    <row r="208" spans="1:19" s="57" customFormat="1" x14ac:dyDescent="0.3">
      <c r="A208" s="55">
        <v>18</v>
      </c>
      <c r="B208" s="247">
        <v>2039</v>
      </c>
      <c r="C208" s="56">
        <v>1</v>
      </c>
      <c r="D208" s="223">
        <v>1000000</v>
      </c>
      <c r="E208" s="204">
        <v>0</v>
      </c>
      <c r="F208" s="141">
        <v>0</v>
      </c>
      <c r="G208" s="189">
        <v>0</v>
      </c>
      <c r="H208" s="141">
        <v>10600000</v>
      </c>
      <c r="I208" s="141">
        <v>70000000</v>
      </c>
      <c r="J208" s="141">
        <v>54000000</v>
      </c>
      <c r="K208" s="196">
        <f t="shared" si="13"/>
        <v>818835412.01700234</v>
      </c>
      <c r="L208" s="144">
        <v>1.7999999999999999E-2</v>
      </c>
      <c r="M208" s="48">
        <v>50000</v>
      </c>
      <c r="N208" s="160">
        <f t="shared" si="16"/>
        <v>1345422458.4054577</v>
      </c>
      <c r="O208" s="120">
        <v>4.0000000000000001E-3</v>
      </c>
      <c r="P208" s="48">
        <f t="shared" si="14"/>
        <v>1345472458.4054577</v>
      </c>
      <c r="Q208" s="210">
        <f t="shared" si="15"/>
        <v>2164307870.4224601</v>
      </c>
      <c r="R208" s="143">
        <f t="shared" si="17"/>
        <v>80600000</v>
      </c>
      <c r="S208" s="143">
        <f t="shared" si="18"/>
        <v>2218307870.4224601</v>
      </c>
    </row>
    <row r="209" spans="1:19" s="57" customFormat="1" x14ac:dyDescent="0.3">
      <c r="A209" s="58"/>
      <c r="B209" s="247"/>
      <c r="C209" s="59">
        <v>2</v>
      </c>
      <c r="D209" s="223">
        <v>1000000</v>
      </c>
      <c r="E209" s="204">
        <v>0</v>
      </c>
      <c r="F209" s="141">
        <v>0</v>
      </c>
      <c r="G209" s="189">
        <v>0</v>
      </c>
      <c r="H209" s="141">
        <v>10600000</v>
      </c>
      <c r="I209" s="141">
        <v>70000000</v>
      </c>
      <c r="J209" s="141">
        <v>54000000</v>
      </c>
      <c r="K209" s="196">
        <f t="shared" si="13"/>
        <v>833574449.43330836</v>
      </c>
      <c r="L209" s="144">
        <v>1.7999999999999999E-2</v>
      </c>
      <c r="M209" s="48">
        <v>50000</v>
      </c>
      <c r="N209" s="160">
        <f t="shared" si="16"/>
        <v>1370607162.6567559</v>
      </c>
      <c r="O209" s="34">
        <v>1.7999999999999999E-2</v>
      </c>
      <c r="P209" s="48">
        <f t="shared" si="14"/>
        <v>1370657162.6567559</v>
      </c>
      <c r="Q209" s="210">
        <f t="shared" si="15"/>
        <v>2204231612.090064</v>
      </c>
      <c r="R209" s="143">
        <f t="shared" si="17"/>
        <v>80600000</v>
      </c>
      <c r="S209" s="143">
        <f t="shared" si="18"/>
        <v>2258231612.090064</v>
      </c>
    </row>
    <row r="210" spans="1:19" s="57" customFormat="1" x14ac:dyDescent="0.3">
      <c r="A210" s="58"/>
      <c r="B210" s="247"/>
      <c r="C210" s="59">
        <v>3</v>
      </c>
      <c r="D210" s="223">
        <v>1000000</v>
      </c>
      <c r="E210" s="204">
        <v>0</v>
      </c>
      <c r="F210" s="141">
        <v>0</v>
      </c>
      <c r="G210" s="189">
        <v>0</v>
      </c>
      <c r="H210" s="141">
        <v>10600000</v>
      </c>
      <c r="I210" s="141">
        <v>70000000</v>
      </c>
      <c r="J210" s="141">
        <v>54000000</v>
      </c>
      <c r="K210" s="196">
        <f t="shared" si="13"/>
        <v>848578789.52310789</v>
      </c>
      <c r="L210" s="144">
        <v>1.7999999999999999E-2</v>
      </c>
      <c r="M210" s="48">
        <v>50000</v>
      </c>
      <c r="N210" s="160">
        <f t="shared" si="16"/>
        <v>1396245191.5845776</v>
      </c>
      <c r="O210" s="34">
        <v>1.7999999999999999E-2</v>
      </c>
      <c r="P210" s="48">
        <f t="shared" si="14"/>
        <v>1396295191.5845776</v>
      </c>
      <c r="Q210" s="210">
        <f t="shared" si="15"/>
        <v>2244873981.1076856</v>
      </c>
      <c r="R210" s="143">
        <f t="shared" si="17"/>
        <v>80600000</v>
      </c>
      <c r="S210" s="143">
        <f t="shared" si="18"/>
        <v>2298873981.1076856</v>
      </c>
    </row>
    <row r="211" spans="1:19" s="57" customFormat="1" x14ac:dyDescent="0.3">
      <c r="A211" s="58"/>
      <c r="B211" s="247"/>
      <c r="C211" s="59">
        <v>4</v>
      </c>
      <c r="D211" s="223">
        <v>1000000</v>
      </c>
      <c r="E211" s="204">
        <v>0</v>
      </c>
      <c r="F211" s="141">
        <v>0</v>
      </c>
      <c r="G211" s="189">
        <v>0</v>
      </c>
      <c r="H211" s="141">
        <v>10600000</v>
      </c>
      <c r="I211" s="141">
        <v>70000000</v>
      </c>
      <c r="J211" s="141">
        <v>54000000</v>
      </c>
      <c r="K211" s="196">
        <f t="shared" si="13"/>
        <v>863853207.73452377</v>
      </c>
      <c r="L211" s="144">
        <v>1.7999999999999999E-2</v>
      </c>
      <c r="M211" s="48">
        <v>50000</v>
      </c>
      <c r="N211" s="160">
        <f t="shared" si="16"/>
        <v>1422344705.0330999</v>
      </c>
      <c r="O211" s="34">
        <v>1.7999999999999999E-2</v>
      </c>
      <c r="P211" s="48">
        <f t="shared" si="14"/>
        <v>1422394705.0330999</v>
      </c>
      <c r="Q211" s="210">
        <f t="shared" si="15"/>
        <v>2286247912.7676239</v>
      </c>
      <c r="R211" s="143">
        <f t="shared" si="17"/>
        <v>80600000</v>
      </c>
      <c r="S211" s="143">
        <f t="shared" si="18"/>
        <v>2340247912.7676239</v>
      </c>
    </row>
    <row r="212" spans="1:19" s="57" customFormat="1" x14ac:dyDescent="0.3">
      <c r="A212" s="58"/>
      <c r="B212" s="247"/>
      <c r="C212" s="59">
        <v>5</v>
      </c>
      <c r="D212" s="223">
        <v>1000000</v>
      </c>
      <c r="E212" s="204">
        <v>0</v>
      </c>
      <c r="F212" s="141">
        <v>0</v>
      </c>
      <c r="G212" s="189">
        <v>0</v>
      </c>
      <c r="H212" s="141">
        <v>10600000</v>
      </c>
      <c r="I212" s="141">
        <v>70000000</v>
      </c>
      <c r="J212" s="141">
        <v>54000000</v>
      </c>
      <c r="K212" s="196">
        <f t="shared" si="13"/>
        <v>879402565.47374523</v>
      </c>
      <c r="L212" s="144">
        <v>1.7999999999999999E-2</v>
      </c>
      <c r="M212" s="48">
        <v>50000</v>
      </c>
      <c r="N212" s="160">
        <f t="shared" si="16"/>
        <v>1448914009.7236958</v>
      </c>
      <c r="O212" s="34">
        <v>1.7999999999999999E-2</v>
      </c>
      <c r="P212" s="48">
        <f t="shared" si="14"/>
        <v>1448964009.7236958</v>
      </c>
      <c r="Q212" s="210">
        <f t="shared" si="15"/>
        <v>2328366575.1974411</v>
      </c>
      <c r="R212" s="143">
        <f t="shared" si="17"/>
        <v>80600000</v>
      </c>
      <c r="S212" s="143">
        <f t="shared" si="18"/>
        <v>2382366575.1974411</v>
      </c>
    </row>
    <row r="213" spans="1:19" s="57" customFormat="1" x14ac:dyDescent="0.3">
      <c r="A213" s="58"/>
      <c r="B213" s="247"/>
      <c r="C213" s="59">
        <v>6</v>
      </c>
      <c r="D213" s="223">
        <v>1000000</v>
      </c>
      <c r="E213" s="204">
        <v>0</v>
      </c>
      <c r="F213" s="141">
        <v>0</v>
      </c>
      <c r="G213" s="189">
        <v>0</v>
      </c>
      <c r="H213" s="141">
        <v>10600000</v>
      </c>
      <c r="I213" s="141">
        <v>70000000</v>
      </c>
      <c r="J213" s="141">
        <v>54000000</v>
      </c>
      <c r="K213" s="196">
        <f t="shared" si="13"/>
        <v>895231811.65227258</v>
      </c>
      <c r="L213" s="144">
        <v>1.7999999999999999E-2</v>
      </c>
      <c r="M213" s="48">
        <v>50000</v>
      </c>
      <c r="N213" s="160">
        <f t="shared" si="16"/>
        <v>1475961561.8987222</v>
      </c>
      <c r="O213" s="34">
        <v>1.7999999999999999E-2</v>
      </c>
      <c r="P213" s="48">
        <f t="shared" si="14"/>
        <v>1476011561.8987222</v>
      </c>
      <c r="Q213" s="210">
        <f t="shared" si="15"/>
        <v>2371243373.5509949</v>
      </c>
      <c r="R213" s="143">
        <f t="shared" si="17"/>
        <v>80600000</v>
      </c>
      <c r="S213" s="143">
        <f t="shared" si="18"/>
        <v>2425243373.5509949</v>
      </c>
    </row>
    <row r="214" spans="1:19" s="57" customFormat="1" x14ac:dyDescent="0.3">
      <c r="A214" s="58"/>
      <c r="B214" s="247"/>
      <c r="C214" s="59">
        <v>7</v>
      </c>
      <c r="D214" s="223">
        <v>1000000</v>
      </c>
      <c r="E214" s="204">
        <v>0</v>
      </c>
      <c r="F214" s="141">
        <v>0</v>
      </c>
      <c r="G214" s="189">
        <v>0</v>
      </c>
      <c r="H214" s="141">
        <v>10600000</v>
      </c>
      <c r="I214" s="141">
        <v>70000000</v>
      </c>
      <c r="J214" s="141">
        <v>54000000</v>
      </c>
      <c r="K214" s="196">
        <f t="shared" ref="K214:K255" si="19" xml:space="preserve"> (K213 + G214 + F214) + ((K213 + G214 + F214) * L214 )</f>
        <v>911345984.26201344</v>
      </c>
      <c r="L214" s="144">
        <v>1.7999999999999999E-2</v>
      </c>
      <c r="M214" s="48">
        <v>50000</v>
      </c>
      <c r="N214" s="160">
        <f t="shared" si="16"/>
        <v>1503495970.0128992</v>
      </c>
      <c r="O214" s="34">
        <v>1.7999999999999999E-2</v>
      </c>
      <c r="P214" s="48">
        <f t="shared" ref="P214:P255" si="20" xml:space="preserve"> M214 + N214</f>
        <v>1503545970.0128992</v>
      </c>
      <c r="Q214" s="210">
        <f t="shared" ref="Q214:Q255" si="21" xml:space="preserve"> K214 + P214</f>
        <v>2414891954.2749128</v>
      </c>
      <c r="R214" s="143">
        <f t="shared" si="17"/>
        <v>80600000</v>
      </c>
      <c r="S214" s="143">
        <f t="shared" si="18"/>
        <v>2468891954.2749128</v>
      </c>
    </row>
    <row r="215" spans="1:19" s="57" customFormat="1" x14ac:dyDescent="0.3">
      <c r="A215" s="58"/>
      <c r="B215" s="247"/>
      <c r="C215" s="59">
        <v>8</v>
      </c>
      <c r="D215" s="223">
        <v>1000000</v>
      </c>
      <c r="E215" s="204">
        <v>0</v>
      </c>
      <c r="F215" s="141">
        <v>0</v>
      </c>
      <c r="G215" s="189">
        <v>0</v>
      </c>
      <c r="H215" s="141">
        <v>10600000</v>
      </c>
      <c r="I215" s="141">
        <v>70000000</v>
      </c>
      <c r="J215" s="141">
        <v>54000000</v>
      </c>
      <c r="K215" s="196">
        <f t="shared" si="19"/>
        <v>927750211.97872972</v>
      </c>
      <c r="L215" s="144">
        <v>1.7999999999999999E-2</v>
      </c>
      <c r="M215" s="48">
        <v>50000</v>
      </c>
      <c r="N215" s="160">
        <f t="shared" si="16"/>
        <v>1531525997.4731314</v>
      </c>
      <c r="O215" s="34">
        <v>1.7999999999999999E-2</v>
      </c>
      <c r="P215" s="48">
        <f t="shared" si="20"/>
        <v>1531575997.4731314</v>
      </c>
      <c r="Q215" s="210">
        <f t="shared" si="21"/>
        <v>2459326209.4518614</v>
      </c>
      <c r="R215" s="143">
        <f t="shared" si="17"/>
        <v>80600000</v>
      </c>
      <c r="S215" s="143">
        <f t="shared" si="18"/>
        <v>2513326209.4518614</v>
      </c>
    </row>
    <row r="216" spans="1:19" s="57" customFormat="1" x14ac:dyDescent="0.3">
      <c r="A216" s="58"/>
      <c r="B216" s="247"/>
      <c r="C216" s="59">
        <v>9</v>
      </c>
      <c r="D216" s="223">
        <v>1000000</v>
      </c>
      <c r="E216" s="204">
        <v>0</v>
      </c>
      <c r="F216" s="141">
        <v>0</v>
      </c>
      <c r="G216" s="189">
        <v>0</v>
      </c>
      <c r="H216" s="141">
        <v>10600000</v>
      </c>
      <c r="I216" s="141">
        <v>70000000</v>
      </c>
      <c r="J216" s="141">
        <v>54000000</v>
      </c>
      <c r="K216" s="196">
        <f t="shared" si="19"/>
        <v>944449715.79434681</v>
      </c>
      <c r="L216" s="144">
        <v>1.7999999999999999E-2</v>
      </c>
      <c r="M216" s="48">
        <v>50000</v>
      </c>
      <c r="N216" s="160">
        <f t="shared" ref="N216:N255" si="22" xml:space="preserve"> (N215 + D216 - E216 - M216) + ((N215 + D216 - E216 - M216) * O216)</f>
        <v>1560060565.4276478</v>
      </c>
      <c r="O216" s="34">
        <v>1.7999999999999999E-2</v>
      </c>
      <c r="P216" s="48">
        <f t="shared" si="20"/>
        <v>1560110565.4276478</v>
      </c>
      <c r="Q216" s="210">
        <f t="shared" si="21"/>
        <v>2504560281.2219944</v>
      </c>
      <c r="R216" s="143">
        <f t="shared" si="17"/>
        <v>80600000</v>
      </c>
      <c r="S216" s="143">
        <f t="shared" si="18"/>
        <v>2558560281.2219944</v>
      </c>
    </row>
    <row r="217" spans="1:19" s="57" customFormat="1" x14ac:dyDescent="0.3">
      <c r="A217" s="58"/>
      <c r="B217" s="247"/>
      <c r="C217" s="59">
        <v>10</v>
      </c>
      <c r="D217" s="223">
        <v>1000000</v>
      </c>
      <c r="E217" s="204">
        <v>0</v>
      </c>
      <c r="F217" s="141">
        <v>0</v>
      </c>
      <c r="G217" s="189">
        <v>0</v>
      </c>
      <c r="H217" s="141">
        <v>10600000</v>
      </c>
      <c r="I217" s="141">
        <v>70000000</v>
      </c>
      <c r="J217" s="141">
        <v>54000000</v>
      </c>
      <c r="K217" s="196">
        <f t="shared" si="19"/>
        <v>961449810.67864501</v>
      </c>
      <c r="L217" s="144">
        <v>1.7999999999999999E-2</v>
      </c>
      <c r="M217" s="48">
        <v>50000</v>
      </c>
      <c r="N217" s="160">
        <f t="shared" si="22"/>
        <v>1589108755.6053455</v>
      </c>
      <c r="O217" s="34">
        <v>1.7999999999999999E-2</v>
      </c>
      <c r="P217" s="48">
        <f t="shared" si="20"/>
        <v>1589158755.6053455</v>
      </c>
      <c r="Q217" s="210">
        <f t="shared" si="21"/>
        <v>2550608566.2839904</v>
      </c>
      <c r="R217" s="143">
        <f t="shared" si="17"/>
        <v>80600000</v>
      </c>
      <c r="S217" s="143">
        <f t="shared" si="18"/>
        <v>2604608566.2839904</v>
      </c>
    </row>
    <row r="218" spans="1:19" s="57" customFormat="1" ht="17.25" thickBot="1" x14ac:dyDescent="0.35">
      <c r="A218" s="60"/>
      <c r="B218" s="247"/>
      <c r="C218" s="61">
        <v>11</v>
      </c>
      <c r="D218" s="223">
        <v>1000000</v>
      </c>
      <c r="E218" s="204">
        <v>0</v>
      </c>
      <c r="F218" s="141">
        <v>0</v>
      </c>
      <c r="G218" s="189">
        <v>0</v>
      </c>
      <c r="H218" s="141">
        <v>10600000</v>
      </c>
      <c r="I218" s="141">
        <v>70000000</v>
      </c>
      <c r="J218" s="141">
        <v>54000000</v>
      </c>
      <c r="K218" s="196">
        <f t="shared" si="19"/>
        <v>978755907.27086067</v>
      </c>
      <c r="L218" s="144">
        <v>1.7999999999999999E-2</v>
      </c>
      <c r="M218" s="48">
        <v>50000</v>
      </c>
      <c r="N218" s="160">
        <f t="shared" si="22"/>
        <v>1618679813.2062416</v>
      </c>
      <c r="O218" s="121">
        <v>1.7999999999999999E-2</v>
      </c>
      <c r="P218" s="48">
        <f t="shared" si="20"/>
        <v>1618729813.2062416</v>
      </c>
      <c r="Q218" s="210">
        <f t="shared" si="21"/>
        <v>2597485720.4771023</v>
      </c>
      <c r="R218" s="143">
        <f t="shared" si="17"/>
        <v>80600000</v>
      </c>
      <c r="S218" s="143">
        <f t="shared" si="18"/>
        <v>2651485720.4771023</v>
      </c>
    </row>
    <row r="219" spans="1:19" s="57" customFormat="1" ht="17.25" thickBot="1" x14ac:dyDescent="0.35">
      <c r="A219" s="62"/>
      <c r="B219" s="247"/>
      <c r="C219" s="63">
        <v>12</v>
      </c>
      <c r="D219" s="223">
        <v>1000000</v>
      </c>
      <c r="E219" s="204">
        <v>0</v>
      </c>
      <c r="F219" s="141">
        <v>0</v>
      </c>
      <c r="G219" s="189">
        <v>0</v>
      </c>
      <c r="H219" s="141">
        <v>10600000</v>
      </c>
      <c r="I219" s="141">
        <v>70000000</v>
      </c>
      <c r="J219" s="141">
        <v>54000000</v>
      </c>
      <c r="K219" s="196">
        <f t="shared" si="19"/>
        <v>996373513.60173619</v>
      </c>
      <c r="L219" s="144">
        <v>1.7999999999999999E-2</v>
      </c>
      <c r="M219" s="48">
        <v>50000</v>
      </c>
      <c r="N219" s="160">
        <f t="shared" si="22"/>
        <v>1648783149.8439538</v>
      </c>
      <c r="O219" s="122">
        <v>1.7999999999999999E-2</v>
      </c>
      <c r="P219" s="48">
        <f t="shared" si="20"/>
        <v>1648833149.8439538</v>
      </c>
      <c r="Q219" s="210">
        <f t="shared" si="21"/>
        <v>2645206663.4456902</v>
      </c>
      <c r="R219" s="143">
        <f t="shared" ref="R219:R255" si="23" xml:space="preserve"> H219 + I219</f>
        <v>80600000</v>
      </c>
      <c r="S219" s="143">
        <f t="shared" ref="S219:S255" si="24" xml:space="preserve"> J219 + Q219</f>
        <v>2699206663.4456902</v>
      </c>
    </row>
    <row r="220" spans="1:19" s="57" customFormat="1" x14ac:dyDescent="0.3">
      <c r="A220" s="55">
        <v>19</v>
      </c>
      <c r="B220" s="247">
        <v>2040</v>
      </c>
      <c r="C220" s="56">
        <v>1</v>
      </c>
      <c r="D220" s="223">
        <v>1000000</v>
      </c>
      <c r="E220" s="204">
        <v>0</v>
      </c>
      <c r="F220" s="141">
        <v>0</v>
      </c>
      <c r="G220" s="189">
        <v>0</v>
      </c>
      <c r="H220" s="141">
        <v>10600000</v>
      </c>
      <c r="I220" s="141">
        <v>70000000</v>
      </c>
      <c r="J220" s="141">
        <v>54000000</v>
      </c>
      <c r="K220" s="196">
        <f t="shared" si="19"/>
        <v>1014308236.8465674</v>
      </c>
      <c r="L220" s="144">
        <v>1.7999999999999999E-2</v>
      </c>
      <c r="M220" s="48">
        <v>50000</v>
      </c>
      <c r="N220" s="160">
        <f t="shared" si="22"/>
        <v>1656332082.4433296</v>
      </c>
      <c r="O220" s="120">
        <v>4.0000000000000001E-3</v>
      </c>
      <c r="P220" s="48">
        <f t="shared" si="20"/>
        <v>1656382082.4433296</v>
      </c>
      <c r="Q220" s="210">
        <f t="shared" si="21"/>
        <v>2670690319.289897</v>
      </c>
      <c r="R220" s="143">
        <f t="shared" si="23"/>
        <v>80600000</v>
      </c>
      <c r="S220" s="143">
        <f t="shared" si="24"/>
        <v>2724690319.289897</v>
      </c>
    </row>
    <row r="221" spans="1:19" s="57" customFormat="1" x14ac:dyDescent="0.3">
      <c r="A221" s="58"/>
      <c r="B221" s="247"/>
      <c r="C221" s="59">
        <v>2</v>
      </c>
      <c r="D221" s="223">
        <v>1000000</v>
      </c>
      <c r="E221" s="204">
        <v>0</v>
      </c>
      <c r="F221" s="141">
        <v>0</v>
      </c>
      <c r="G221" s="189">
        <v>0</v>
      </c>
      <c r="H221" s="141">
        <v>10600000</v>
      </c>
      <c r="I221" s="141">
        <v>70000000</v>
      </c>
      <c r="J221" s="141">
        <v>54000000</v>
      </c>
      <c r="K221" s="196">
        <f t="shared" si="19"/>
        <v>1032565785.1098056</v>
      </c>
      <c r="L221" s="144">
        <v>1.7999999999999999E-2</v>
      </c>
      <c r="M221" s="48">
        <v>50000</v>
      </c>
      <c r="N221" s="160">
        <f t="shared" si="22"/>
        <v>1687113159.9273095</v>
      </c>
      <c r="O221" s="34">
        <v>1.7999999999999999E-2</v>
      </c>
      <c r="P221" s="48">
        <f t="shared" si="20"/>
        <v>1687163159.9273095</v>
      </c>
      <c r="Q221" s="210">
        <f t="shared" si="21"/>
        <v>2719728945.0371151</v>
      </c>
      <c r="R221" s="143">
        <f t="shared" si="23"/>
        <v>80600000</v>
      </c>
      <c r="S221" s="143">
        <f t="shared" si="24"/>
        <v>2773728945.0371151</v>
      </c>
    </row>
    <row r="222" spans="1:19" s="57" customFormat="1" x14ac:dyDescent="0.3">
      <c r="A222" s="58"/>
      <c r="B222" s="247"/>
      <c r="C222" s="59">
        <v>3</v>
      </c>
      <c r="D222" s="223">
        <v>1000000</v>
      </c>
      <c r="E222" s="204">
        <v>0</v>
      </c>
      <c r="F222" s="141">
        <v>0</v>
      </c>
      <c r="G222" s="189">
        <v>0</v>
      </c>
      <c r="H222" s="141">
        <v>10600000</v>
      </c>
      <c r="I222" s="141">
        <v>70000000</v>
      </c>
      <c r="J222" s="141">
        <v>54000000</v>
      </c>
      <c r="K222" s="196">
        <f t="shared" si="19"/>
        <v>1051151969.2417821</v>
      </c>
      <c r="L222" s="144">
        <v>1.7999999999999999E-2</v>
      </c>
      <c r="M222" s="48">
        <v>50000</v>
      </c>
      <c r="N222" s="160">
        <f t="shared" si="22"/>
        <v>1718448296.8060012</v>
      </c>
      <c r="O222" s="34">
        <v>1.7999999999999999E-2</v>
      </c>
      <c r="P222" s="48">
        <f t="shared" si="20"/>
        <v>1718498296.8060012</v>
      </c>
      <c r="Q222" s="210">
        <f t="shared" si="21"/>
        <v>2769650266.0477834</v>
      </c>
      <c r="R222" s="143">
        <f t="shared" si="23"/>
        <v>80600000</v>
      </c>
      <c r="S222" s="143">
        <f t="shared" si="24"/>
        <v>2823650266.0477834</v>
      </c>
    </row>
    <row r="223" spans="1:19" s="57" customFormat="1" x14ac:dyDescent="0.3">
      <c r="A223" s="58"/>
      <c r="B223" s="247"/>
      <c r="C223" s="59">
        <v>4</v>
      </c>
      <c r="D223" s="223">
        <v>1000000</v>
      </c>
      <c r="E223" s="204">
        <v>0</v>
      </c>
      <c r="F223" s="141">
        <v>0</v>
      </c>
      <c r="G223" s="189">
        <v>0</v>
      </c>
      <c r="H223" s="141">
        <v>10600000</v>
      </c>
      <c r="I223" s="141">
        <v>70000000</v>
      </c>
      <c r="J223" s="141">
        <v>54000000</v>
      </c>
      <c r="K223" s="196">
        <f t="shared" si="19"/>
        <v>1070072704.6881342</v>
      </c>
      <c r="L223" s="144">
        <v>1.7999999999999999E-2</v>
      </c>
      <c r="M223" s="48">
        <v>50000</v>
      </c>
      <c r="N223" s="160">
        <f t="shared" si="22"/>
        <v>1750347466.1485093</v>
      </c>
      <c r="O223" s="34">
        <v>1.7999999999999999E-2</v>
      </c>
      <c r="P223" s="48">
        <f t="shared" si="20"/>
        <v>1750397466.1485093</v>
      </c>
      <c r="Q223" s="210">
        <f t="shared" si="21"/>
        <v>2820470170.8366432</v>
      </c>
      <c r="R223" s="143">
        <f t="shared" si="23"/>
        <v>80600000</v>
      </c>
      <c r="S223" s="143">
        <f t="shared" si="24"/>
        <v>2874470170.8366432</v>
      </c>
    </row>
    <row r="224" spans="1:19" s="57" customFormat="1" x14ac:dyDescent="0.3">
      <c r="A224" s="58"/>
      <c r="B224" s="247"/>
      <c r="C224" s="59">
        <v>5</v>
      </c>
      <c r="D224" s="223">
        <v>1000000</v>
      </c>
      <c r="E224" s="204">
        <v>0</v>
      </c>
      <c r="F224" s="141">
        <v>0</v>
      </c>
      <c r="G224" s="189">
        <v>0</v>
      </c>
      <c r="H224" s="141">
        <v>10600000</v>
      </c>
      <c r="I224" s="141">
        <v>70000000</v>
      </c>
      <c r="J224" s="141">
        <v>54000000</v>
      </c>
      <c r="K224" s="196">
        <f t="shared" si="19"/>
        <v>1089334013.3725207</v>
      </c>
      <c r="L224" s="144">
        <v>1.7999999999999999E-2</v>
      </c>
      <c r="M224" s="48">
        <v>50000</v>
      </c>
      <c r="N224" s="160">
        <f t="shared" si="22"/>
        <v>1782820820.5391824</v>
      </c>
      <c r="O224" s="34">
        <v>1.7999999999999999E-2</v>
      </c>
      <c r="P224" s="48">
        <f t="shared" si="20"/>
        <v>1782870820.5391824</v>
      </c>
      <c r="Q224" s="210">
        <f t="shared" si="21"/>
        <v>2872204833.9117031</v>
      </c>
      <c r="R224" s="143">
        <f t="shared" si="23"/>
        <v>80600000</v>
      </c>
      <c r="S224" s="143">
        <f t="shared" si="24"/>
        <v>2926204833.9117031</v>
      </c>
    </row>
    <row r="225" spans="1:19" s="57" customFormat="1" x14ac:dyDescent="0.3">
      <c r="A225" s="58"/>
      <c r="B225" s="247"/>
      <c r="C225" s="59">
        <v>6</v>
      </c>
      <c r="D225" s="223">
        <v>1000000</v>
      </c>
      <c r="E225" s="204">
        <v>0</v>
      </c>
      <c r="F225" s="141">
        <v>0</v>
      </c>
      <c r="G225" s="189">
        <v>0</v>
      </c>
      <c r="H225" s="141">
        <v>10600000</v>
      </c>
      <c r="I225" s="141">
        <v>70000000</v>
      </c>
      <c r="J225" s="141">
        <v>54000000</v>
      </c>
      <c r="K225" s="196">
        <f t="shared" si="19"/>
        <v>1108942025.6132259</v>
      </c>
      <c r="L225" s="144">
        <v>1.7999999999999999E-2</v>
      </c>
      <c r="M225" s="48">
        <v>50000</v>
      </c>
      <c r="N225" s="160">
        <f t="shared" si="22"/>
        <v>1815878695.3088877</v>
      </c>
      <c r="O225" s="34">
        <v>1.7999999999999999E-2</v>
      </c>
      <c r="P225" s="48">
        <f t="shared" si="20"/>
        <v>1815928695.3088877</v>
      </c>
      <c r="Q225" s="210">
        <f t="shared" si="21"/>
        <v>2924870720.9221134</v>
      </c>
      <c r="R225" s="143">
        <f t="shared" si="23"/>
        <v>80600000</v>
      </c>
      <c r="S225" s="143">
        <f t="shared" si="24"/>
        <v>2978870720.9221134</v>
      </c>
    </row>
    <row r="226" spans="1:19" s="57" customFormat="1" x14ac:dyDescent="0.3">
      <c r="A226" s="58"/>
      <c r="B226" s="247"/>
      <c r="C226" s="59">
        <v>7</v>
      </c>
      <c r="D226" s="223">
        <v>1000000</v>
      </c>
      <c r="E226" s="204">
        <v>0</v>
      </c>
      <c r="F226" s="141">
        <v>0</v>
      </c>
      <c r="G226" s="189">
        <v>0</v>
      </c>
      <c r="H226" s="141">
        <v>10600000</v>
      </c>
      <c r="I226" s="141">
        <v>70000000</v>
      </c>
      <c r="J226" s="141">
        <v>54000000</v>
      </c>
      <c r="K226" s="196">
        <f t="shared" si="19"/>
        <v>1128902982.074264</v>
      </c>
      <c r="L226" s="144">
        <v>1.7999999999999999E-2</v>
      </c>
      <c r="M226" s="48">
        <v>50000</v>
      </c>
      <c r="N226" s="160">
        <f t="shared" si="22"/>
        <v>1849531611.8244476</v>
      </c>
      <c r="O226" s="34">
        <v>1.7999999999999999E-2</v>
      </c>
      <c r="P226" s="48">
        <f t="shared" si="20"/>
        <v>1849581611.8244476</v>
      </c>
      <c r="Q226" s="210">
        <f t="shared" si="21"/>
        <v>2978484593.8987117</v>
      </c>
      <c r="R226" s="143">
        <f t="shared" si="23"/>
        <v>80600000</v>
      </c>
      <c r="S226" s="143">
        <f t="shared" si="24"/>
        <v>3032484593.8987117</v>
      </c>
    </row>
    <row r="227" spans="1:19" s="57" customFormat="1" x14ac:dyDescent="0.3">
      <c r="A227" s="58"/>
      <c r="B227" s="247"/>
      <c r="C227" s="59">
        <v>8</v>
      </c>
      <c r="D227" s="223">
        <v>1000000</v>
      </c>
      <c r="E227" s="204">
        <v>0</v>
      </c>
      <c r="F227" s="141">
        <v>0</v>
      </c>
      <c r="G227" s="189">
        <v>0</v>
      </c>
      <c r="H227" s="141">
        <v>10600000</v>
      </c>
      <c r="I227" s="141">
        <v>70000000</v>
      </c>
      <c r="J227" s="141">
        <v>54000000</v>
      </c>
      <c r="K227" s="196">
        <f t="shared" si="19"/>
        <v>1149223235.7516007</v>
      </c>
      <c r="L227" s="144">
        <v>1.7999999999999999E-2</v>
      </c>
      <c r="M227" s="48">
        <v>50000</v>
      </c>
      <c r="N227" s="160">
        <f t="shared" si="22"/>
        <v>1883790280.8372877</v>
      </c>
      <c r="O227" s="34">
        <v>1.7999999999999999E-2</v>
      </c>
      <c r="P227" s="48">
        <f t="shared" si="20"/>
        <v>1883840280.8372877</v>
      </c>
      <c r="Q227" s="210">
        <f t="shared" si="21"/>
        <v>3033063516.5888882</v>
      </c>
      <c r="R227" s="143">
        <f t="shared" si="23"/>
        <v>80600000</v>
      </c>
      <c r="S227" s="143">
        <f t="shared" si="24"/>
        <v>3087063516.5888882</v>
      </c>
    </row>
    <row r="228" spans="1:19" s="57" customFormat="1" x14ac:dyDescent="0.3">
      <c r="A228" s="58"/>
      <c r="B228" s="247"/>
      <c r="C228" s="59">
        <v>9</v>
      </c>
      <c r="D228" s="223">
        <v>1000000</v>
      </c>
      <c r="E228" s="204">
        <v>0</v>
      </c>
      <c r="F228" s="141">
        <v>0</v>
      </c>
      <c r="G228" s="189">
        <v>0</v>
      </c>
      <c r="H228" s="141">
        <v>10600000</v>
      </c>
      <c r="I228" s="141">
        <v>70000000</v>
      </c>
      <c r="J228" s="141">
        <v>54000000</v>
      </c>
      <c r="K228" s="196">
        <f t="shared" si="19"/>
        <v>1169909253.9951296</v>
      </c>
      <c r="L228" s="144">
        <v>1.7999999999999999E-2</v>
      </c>
      <c r="M228" s="48">
        <v>50000</v>
      </c>
      <c r="N228" s="160">
        <f t="shared" si="22"/>
        <v>1918665605.8923588</v>
      </c>
      <c r="O228" s="34">
        <v>1.7999999999999999E-2</v>
      </c>
      <c r="P228" s="48">
        <f t="shared" si="20"/>
        <v>1918715605.8923588</v>
      </c>
      <c r="Q228" s="210">
        <f t="shared" si="21"/>
        <v>3088624859.8874884</v>
      </c>
      <c r="R228" s="143">
        <f t="shared" si="23"/>
        <v>80600000</v>
      </c>
      <c r="S228" s="143">
        <f t="shared" si="24"/>
        <v>3142624859.8874884</v>
      </c>
    </row>
    <row r="229" spans="1:19" s="57" customFormat="1" x14ac:dyDescent="0.3">
      <c r="A229" s="58"/>
      <c r="B229" s="247"/>
      <c r="C229" s="59">
        <v>10</v>
      </c>
      <c r="D229" s="223">
        <v>1000000</v>
      </c>
      <c r="E229" s="204">
        <v>0</v>
      </c>
      <c r="F229" s="141">
        <v>0</v>
      </c>
      <c r="G229" s="189">
        <v>0</v>
      </c>
      <c r="H229" s="141">
        <v>10600000</v>
      </c>
      <c r="I229" s="141">
        <v>70000000</v>
      </c>
      <c r="J229" s="141">
        <v>54000000</v>
      </c>
      <c r="K229" s="196">
        <f t="shared" si="19"/>
        <v>1190967620.5670419</v>
      </c>
      <c r="L229" s="144">
        <v>1.7999999999999999E-2</v>
      </c>
      <c r="M229" s="48">
        <v>50000</v>
      </c>
      <c r="N229" s="160">
        <f t="shared" si="22"/>
        <v>1954168686.7984211</v>
      </c>
      <c r="O229" s="34">
        <v>1.7999999999999999E-2</v>
      </c>
      <c r="P229" s="48">
        <f t="shared" si="20"/>
        <v>1954218686.7984211</v>
      </c>
      <c r="Q229" s="210">
        <f t="shared" si="21"/>
        <v>3145186307.3654633</v>
      </c>
      <c r="R229" s="143">
        <f t="shared" si="23"/>
        <v>80600000</v>
      </c>
      <c r="S229" s="143">
        <f t="shared" si="24"/>
        <v>3199186307.3654633</v>
      </c>
    </row>
    <row r="230" spans="1:19" s="57" customFormat="1" ht="17.25" thickBot="1" x14ac:dyDescent="0.35">
      <c r="A230" s="60"/>
      <c r="B230" s="247"/>
      <c r="C230" s="61">
        <v>11</v>
      </c>
      <c r="D230" s="223">
        <v>1000000</v>
      </c>
      <c r="E230" s="204">
        <v>0</v>
      </c>
      <c r="F230" s="141">
        <v>0</v>
      </c>
      <c r="G230" s="189">
        <v>0</v>
      </c>
      <c r="H230" s="141">
        <v>10600000</v>
      </c>
      <c r="I230" s="141">
        <v>70000000</v>
      </c>
      <c r="J230" s="141">
        <v>54000000</v>
      </c>
      <c r="K230" s="196">
        <f t="shared" si="19"/>
        <v>1212405037.7372487</v>
      </c>
      <c r="L230" s="144">
        <v>1.7999999999999999E-2</v>
      </c>
      <c r="M230" s="48">
        <v>50000</v>
      </c>
      <c r="N230" s="160">
        <f t="shared" si="22"/>
        <v>1990310823.1607928</v>
      </c>
      <c r="O230" s="121">
        <v>1.7999999999999999E-2</v>
      </c>
      <c r="P230" s="48">
        <f t="shared" si="20"/>
        <v>1990360823.1607928</v>
      </c>
      <c r="Q230" s="210">
        <f t="shared" si="21"/>
        <v>3202765860.8980417</v>
      </c>
      <c r="R230" s="143">
        <f t="shared" si="23"/>
        <v>80600000</v>
      </c>
      <c r="S230" s="143">
        <f t="shared" si="24"/>
        <v>3256765860.8980417</v>
      </c>
    </row>
    <row r="231" spans="1:19" s="57" customFormat="1" ht="17.25" thickBot="1" x14ac:dyDescent="0.35">
      <c r="A231" s="62"/>
      <c r="B231" s="247"/>
      <c r="C231" s="63">
        <v>12</v>
      </c>
      <c r="D231" s="223">
        <v>1000000</v>
      </c>
      <c r="E231" s="204">
        <v>0</v>
      </c>
      <c r="F231" s="141">
        <v>0</v>
      </c>
      <c r="G231" s="189">
        <v>0</v>
      </c>
      <c r="H231" s="141">
        <v>10600000</v>
      </c>
      <c r="I231" s="141">
        <v>70000000</v>
      </c>
      <c r="J231" s="141">
        <v>54000000</v>
      </c>
      <c r="K231" s="196">
        <f t="shared" si="19"/>
        <v>1234228328.4165192</v>
      </c>
      <c r="L231" s="144">
        <v>1.7999999999999999E-2</v>
      </c>
      <c r="M231" s="48">
        <v>50000</v>
      </c>
      <c r="N231" s="160">
        <f t="shared" si="22"/>
        <v>2027103517.9776871</v>
      </c>
      <c r="O231" s="122">
        <v>1.7999999999999999E-2</v>
      </c>
      <c r="P231" s="48">
        <f t="shared" si="20"/>
        <v>2027153517.9776871</v>
      </c>
      <c r="Q231" s="210">
        <f t="shared" si="21"/>
        <v>3261381846.394206</v>
      </c>
      <c r="R231" s="143">
        <f t="shared" si="23"/>
        <v>80600000</v>
      </c>
      <c r="S231" s="143">
        <f t="shared" si="24"/>
        <v>3315381846.394206</v>
      </c>
    </row>
    <row r="232" spans="1:19" s="57" customFormat="1" x14ac:dyDescent="0.3">
      <c r="A232" s="55">
        <v>20</v>
      </c>
      <c r="B232" s="247">
        <v>2041</v>
      </c>
      <c r="C232" s="56">
        <v>1</v>
      </c>
      <c r="D232" s="223">
        <v>1000000</v>
      </c>
      <c r="E232" s="204">
        <v>0</v>
      </c>
      <c r="F232" s="141">
        <v>0</v>
      </c>
      <c r="G232" s="189">
        <v>0</v>
      </c>
      <c r="H232" s="141">
        <v>10600000</v>
      </c>
      <c r="I232" s="141">
        <v>70000000</v>
      </c>
      <c r="J232" s="141">
        <v>54000000</v>
      </c>
      <c r="K232" s="196">
        <f t="shared" si="19"/>
        <v>1256444438.3280165</v>
      </c>
      <c r="L232" s="144">
        <v>1.7999999999999999E-2</v>
      </c>
      <c r="M232" s="48">
        <v>50000</v>
      </c>
      <c r="N232" s="160">
        <f t="shared" si="22"/>
        <v>2036165732.049598</v>
      </c>
      <c r="O232" s="120">
        <v>4.0000000000000001E-3</v>
      </c>
      <c r="P232" s="48">
        <f t="shared" si="20"/>
        <v>2036215732.049598</v>
      </c>
      <c r="Q232" s="210">
        <f t="shared" si="21"/>
        <v>3292660170.3776145</v>
      </c>
      <c r="R232" s="143">
        <f t="shared" si="23"/>
        <v>80600000</v>
      </c>
      <c r="S232" s="143">
        <f t="shared" si="24"/>
        <v>3346660170.3776145</v>
      </c>
    </row>
    <row r="233" spans="1:19" s="57" customFormat="1" x14ac:dyDescent="0.3">
      <c r="A233" s="58"/>
      <c r="B233" s="247"/>
      <c r="C233" s="59">
        <v>2</v>
      </c>
      <c r="D233" s="223">
        <v>1000000</v>
      </c>
      <c r="E233" s="204">
        <v>0</v>
      </c>
      <c r="F233" s="141">
        <v>0</v>
      </c>
      <c r="G233" s="189">
        <v>0</v>
      </c>
      <c r="H233" s="141">
        <v>10600000</v>
      </c>
      <c r="I233" s="141">
        <v>70000000</v>
      </c>
      <c r="J233" s="141">
        <v>54000000</v>
      </c>
      <c r="K233" s="196">
        <f t="shared" si="19"/>
        <v>1279060438.2179208</v>
      </c>
      <c r="L233" s="144">
        <v>1.7999999999999999E-2</v>
      </c>
      <c r="M233" s="48">
        <v>50000</v>
      </c>
      <c r="N233" s="160">
        <f t="shared" si="22"/>
        <v>2073783815.2264907</v>
      </c>
      <c r="O233" s="34">
        <v>1.7999999999999999E-2</v>
      </c>
      <c r="P233" s="48">
        <f t="shared" si="20"/>
        <v>2073833815.2264907</v>
      </c>
      <c r="Q233" s="210">
        <f t="shared" si="21"/>
        <v>3352894253.4444113</v>
      </c>
      <c r="R233" s="143">
        <f t="shared" si="23"/>
        <v>80600000</v>
      </c>
      <c r="S233" s="143">
        <f t="shared" si="24"/>
        <v>3406894253.4444113</v>
      </c>
    </row>
    <row r="234" spans="1:19" s="57" customFormat="1" x14ac:dyDescent="0.3">
      <c r="A234" s="58"/>
      <c r="B234" s="247"/>
      <c r="C234" s="59">
        <v>3</v>
      </c>
      <c r="D234" s="223">
        <v>1000000</v>
      </c>
      <c r="E234" s="204">
        <v>0</v>
      </c>
      <c r="F234" s="141">
        <v>0</v>
      </c>
      <c r="G234" s="189">
        <v>0</v>
      </c>
      <c r="H234" s="141">
        <v>10600000</v>
      </c>
      <c r="I234" s="141">
        <v>70000000</v>
      </c>
      <c r="J234" s="141">
        <v>54000000</v>
      </c>
      <c r="K234" s="196">
        <f t="shared" si="19"/>
        <v>1302083526.1058433</v>
      </c>
      <c r="L234" s="144">
        <v>1.7999999999999999E-2</v>
      </c>
      <c r="M234" s="48">
        <v>50000</v>
      </c>
      <c r="N234" s="160">
        <f t="shared" si="22"/>
        <v>2112079023.9005675</v>
      </c>
      <c r="O234" s="34">
        <v>1.7999999999999999E-2</v>
      </c>
      <c r="P234" s="48">
        <f t="shared" si="20"/>
        <v>2112129023.9005675</v>
      </c>
      <c r="Q234" s="210">
        <f t="shared" si="21"/>
        <v>3414212550.0064106</v>
      </c>
      <c r="R234" s="143">
        <f t="shared" si="23"/>
        <v>80600000</v>
      </c>
      <c r="S234" s="143">
        <f t="shared" si="24"/>
        <v>3468212550.0064106</v>
      </c>
    </row>
    <row r="235" spans="1:19" s="57" customFormat="1" x14ac:dyDescent="0.3">
      <c r="A235" s="58"/>
      <c r="B235" s="247"/>
      <c r="C235" s="59">
        <v>4</v>
      </c>
      <c r="D235" s="223">
        <v>1000000</v>
      </c>
      <c r="E235" s="204">
        <v>0</v>
      </c>
      <c r="F235" s="141">
        <v>0</v>
      </c>
      <c r="G235" s="189">
        <v>0</v>
      </c>
      <c r="H235" s="141">
        <v>10600000</v>
      </c>
      <c r="I235" s="141">
        <v>70000000</v>
      </c>
      <c r="J235" s="141">
        <v>54000000</v>
      </c>
      <c r="K235" s="196">
        <f t="shared" si="19"/>
        <v>1325521029.5757484</v>
      </c>
      <c r="L235" s="144">
        <v>1.7999999999999999E-2</v>
      </c>
      <c r="M235" s="48">
        <v>50000</v>
      </c>
      <c r="N235" s="160">
        <f t="shared" si="22"/>
        <v>2151063546.3307776</v>
      </c>
      <c r="O235" s="34">
        <v>1.7999999999999999E-2</v>
      </c>
      <c r="P235" s="48">
        <f t="shared" si="20"/>
        <v>2151113546.3307776</v>
      </c>
      <c r="Q235" s="210">
        <f t="shared" si="21"/>
        <v>3476634575.9065261</v>
      </c>
      <c r="R235" s="143">
        <f t="shared" si="23"/>
        <v>80600000</v>
      </c>
      <c r="S235" s="143">
        <f t="shared" si="24"/>
        <v>3530634575.9065261</v>
      </c>
    </row>
    <row r="236" spans="1:19" s="57" customFormat="1" x14ac:dyDescent="0.3">
      <c r="A236" s="58"/>
      <c r="B236" s="247"/>
      <c r="C236" s="59">
        <v>5</v>
      </c>
      <c r="D236" s="223">
        <v>1000000</v>
      </c>
      <c r="E236" s="204">
        <v>0</v>
      </c>
      <c r="F236" s="141">
        <v>0</v>
      </c>
      <c r="G236" s="189">
        <v>0</v>
      </c>
      <c r="H236" s="141">
        <v>10600000</v>
      </c>
      <c r="I236" s="141">
        <v>70000000</v>
      </c>
      <c r="J236" s="141">
        <v>54000000</v>
      </c>
      <c r="K236" s="196">
        <f t="shared" si="19"/>
        <v>1349380408.1081119</v>
      </c>
      <c r="L236" s="144">
        <v>1.7999999999999999E-2</v>
      </c>
      <c r="M236" s="48">
        <v>50000</v>
      </c>
      <c r="N236" s="160">
        <f t="shared" si="22"/>
        <v>2190749790.1647315</v>
      </c>
      <c r="O236" s="34">
        <v>1.7999999999999999E-2</v>
      </c>
      <c r="P236" s="48">
        <f t="shared" si="20"/>
        <v>2190799790.1647315</v>
      </c>
      <c r="Q236" s="210">
        <f t="shared" si="21"/>
        <v>3540180198.2728434</v>
      </c>
      <c r="R236" s="143">
        <f t="shared" si="23"/>
        <v>80600000</v>
      </c>
      <c r="S236" s="143">
        <f t="shared" si="24"/>
        <v>3594180198.2728434</v>
      </c>
    </row>
    <row r="237" spans="1:19" s="57" customFormat="1" x14ac:dyDescent="0.3">
      <c r="A237" s="58"/>
      <c r="B237" s="247"/>
      <c r="C237" s="59">
        <v>6</v>
      </c>
      <c r="D237" s="223">
        <v>1000000</v>
      </c>
      <c r="E237" s="204">
        <v>0</v>
      </c>
      <c r="F237" s="141">
        <v>0</v>
      </c>
      <c r="G237" s="189">
        <v>0</v>
      </c>
      <c r="H237" s="141">
        <v>10600000</v>
      </c>
      <c r="I237" s="141">
        <v>70000000</v>
      </c>
      <c r="J237" s="141">
        <v>54000000</v>
      </c>
      <c r="K237" s="196">
        <f t="shared" si="19"/>
        <v>1373669255.4540579</v>
      </c>
      <c r="L237" s="144">
        <v>1.7999999999999999E-2</v>
      </c>
      <c r="M237" s="48">
        <v>50000</v>
      </c>
      <c r="N237" s="160">
        <f t="shared" si="22"/>
        <v>2231150386.3876967</v>
      </c>
      <c r="O237" s="34">
        <v>1.7999999999999999E-2</v>
      </c>
      <c r="P237" s="48">
        <f t="shared" si="20"/>
        <v>2231200386.3876967</v>
      </c>
      <c r="Q237" s="210">
        <f t="shared" si="21"/>
        <v>3604869641.8417549</v>
      </c>
      <c r="R237" s="143">
        <f t="shared" si="23"/>
        <v>80600000</v>
      </c>
      <c r="S237" s="143">
        <f t="shared" si="24"/>
        <v>3658869641.8417549</v>
      </c>
    </row>
    <row r="238" spans="1:19" s="57" customFormat="1" x14ac:dyDescent="0.3">
      <c r="A238" s="58"/>
      <c r="B238" s="247"/>
      <c r="C238" s="59">
        <v>7</v>
      </c>
      <c r="D238" s="223">
        <v>1000000</v>
      </c>
      <c r="E238" s="204">
        <v>0</v>
      </c>
      <c r="F238" s="141">
        <v>0</v>
      </c>
      <c r="G238" s="189">
        <v>0</v>
      </c>
      <c r="H238" s="141">
        <v>10600000</v>
      </c>
      <c r="I238" s="141">
        <v>70000000</v>
      </c>
      <c r="J238" s="141">
        <v>54000000</v>
      </c>
      <c r="K238" s="196">
        <f t="shared" si="19"/>
        <v>1398395302.0522311</v>
      </c>
      <c r="L238" s="144">
        <v>1.7999999999999999E-2</v>
      </c>
      <c r="M238" s="48">
        <v>50000</v>
      </c>
      <c r="N238" s="160">
        <f t="shared" si="22"/>
        <v>2272278193.3426752</v>
      </c>
      <c r="O238" s="34">
        <v>1.7999999999999999E-2</v>
      </c>
      <c r="P238" s="48">
        <f t="shared" si="20"/>
        <v>2272328193.3426752</v>
      </c>
      <c r="Q238" s="210">
        <f t="shared" si="21"/>
        <v>3670723495.394906</v>
      </c>
      <c r="R238" s="143">
        <f t="shared" si="23"/>
        <v>80600000</v>
      </c>
      <c r="S238" s="143">
        <f t="shared" si="24"/>
        <v>3724723495.394906</v>
      </c>
    </row>
    <row r="239" spans="1:19" s="57" customFormat="1" x14ac:dyDescent="0.3">
      <c r="A239" s="58"/>
      <c r="B239" s="247"/>
      <c r="C239" s="59">
        <v>8</v>
      </c>
      <c r="D239" s="223">
        <v>1000000</v>
      </c>
      <c r="E239" s="204">
        <v>0</v>
      </c>
      <c r="F239" s="141">
        <v>0</v>
      </c>
      <c r="G239" s="189">
        <v>0</v>
      </c>
      <c r="H239" s="141">
        <v>10600000</v>
      </c>
      <c r="I239" s="141">
        <v>70000000</v>
      </c>
      <c r="J239" s="141">
        <v>54000000</v>
      </c>
      <c r="K239" s="196">
        <f t="shared" si="19"/>
        <v>1423566417.4891713</v>
      </c>
      <c r="L239" s="144">
        <v>1.7999999999999999E-2</v>
      </c>
      <c r="M239" s="48">
        <v>50000</v>
      </c>
      <c r="N239" s="160">
        <f t="shared" si="22"/>
        <v>2314146300.8228436</v>
      </c>
      <c r="O239" s="34">
        <v>1.7999999999999999E-2</v>
      </c>
      <c r="P239" s="48">
        <f t="shared" si="20"/>
        <v>2314196300.8228436</v>
      </c>
      <c r="Q239" s="210">
        <f t="shared" si="21"/>
        <v>3737762718.3120146</v>
      </c>
      <c r="R239" s="143">
        <f t="shared" si="23"/>
        <v>80600000</v>
      </c>
      <c r="S239" s="143">
        <f t="shared" si="24"/>
        <v>3791762718.3120146</v>
      </c>
    </row>
    <row r="240" spans="1:19" s="57" customFormat="1" x14ac:dyDescent="0.3">
      <c r="A240" s="58"/>
      <c r="B240" s="247"/>
      <c r="C240" s="59">
        <v>9</v>
      </c>
      <c r="D240" s="223">
        <v>1000000</v>
      </c>
      <c r="E240" s="204">
        <v>0</v>
      </c>
      <c r="F240" s="141">
        <v>0</v>
      </c>
      <c r="G240" s="189">
        <v>0</v>
      </c>
      <c r="H240" s="141">
        <v>10600000</v>
      </c>
      <c r="I240" s="141">
        <v>70000000</v>
      </c>
      <c r="J240" s="141">
        <v>54000000</v>
      </c>
      <c r="K240" s="196">
        <f t="shared" si="19"/>
        <v>1449190613.0039763</v>
      </c>
      <c r="L240" s="144">
        <v>1.7999999999999999E-2</v>
      </c>
      <c r="M240" s="48">
        <v>50000</v>
      </c>
      <c r="N240" s="160">
        <f t="shared" si="22"/>
        <v>2356768034.2376547</v>
      </c>
      <c r="O240" s="34">
        <v>1.7999999999999999E-2</v>
      </c>
      <c r="P240" s="48">
        <f t="shared" si="20"/>
        <v>2356818034.2376547</v>
      </c>
      <c r="Q240" s="210">
        <f t="shared" si="21"/>
        <v>3806008647.241631</v>
      </c>
      <c r="R240" s="143">
        <f t="shared" si="23"/>
        <v>80600000</v>
      </c>
      <c r="S240" s="143">
        <f t="shared" si="24"/>
        <v>3860008647.241631</v>
      </c>
    </row>
    <row r="241" spans="1:19" s="57" customFormat="1" x14ac:dyDescent="0.3">
      <c r="A241" s="58"/>
      <c r="B241" s="247"/>
      <c r="C241" s="59">
        <v>10</v>
      </c>
      <c r="D241" s="223">
        <v>1000000</v>
      </c>
      <c r="E241" s="204">
        <v>0</v>
      </c>
      <c r="F241" s="141">
        <v>0</v>
      </c>
      <c r="G241" s="189">
        <v>0</v>
      </c>
      <c r="H241" s="141">
        <v>10600000</v>
      </c>
      <c r="I241" s="141">
        <v>70000000</v>
      </c>
      <c r="J241" s="141">
        <v>54000000</v>
      </c>
      <c r="K241" s="196">
        <f t="shared" si="19"/>
        <v>1475276044.038048</v>
      </c>
      <c r="L241" s="144">
        <v>1.7999999999999999E-2</v>
      </c>
      <c r="M241" s="48">
        <v>50000</v>
      </c>
      <c r="N241" s="160">
        <f t="shared" si="22"/>
        <v>2400156958.8539324</v>
      </c>
      <c r="O241" s="34">
        <v>1.7999999999999999E-2</v>
      </c>
      <c r="P241" s="48">
        <f t="shared" si="20"/>
        <v>2400206958.8539324</v>
      </c>
      <c r="Q241" s="210">
        <f t="shared" si="21"/>
        <v>3875483002.8919802</v>
      </c>
      <c r="R241" s="143">
        <f t="shared" si="23"/>
        <v>80600000</v>
      </c>
      <c r="S241" s="143">
        <f t="shared" si="24"/>
        <v>3929483002.8919802</v>
      </c>
    </row>
    <row r="242" spans="1:19" s="57" customFormat="1" ht="17.25" thickBot="1" x14ac:dyDescent="0.35">
      <c r="A242" s="60"/>
      <c r="B242" s="247"/>
      <c r="C242" s="61">
        <v>11</v>
      </c>
      <c r="D242" s="223">
        <v>1000000</v>
      </c>
      <c r="E242" s="204">
        <v>0</v>
      </c>
      <c r="F242" s="141">
        <v>0</v>
      </c>
      <c r="G242" s="189">
        <v>0</v>
      </c>
      <c r="H242" s="141">
        <v>10600000</v>
      </c>
      <c r="I242" s="141">
        <v>70000000</v>
      </c>
      <c r="J242" s="141">
        <v>54000000</v>
      </c>
      <c r="K242" s="196">
        <f t="shared" si="19"/>
        <v>1501831012.8307328</v>
      </c>
      <c r="L242" s="144">
        <v>1.7999999999999999E-2</v>
      </c>
      <c r="M242" s="48">
        <v>50000</v>
      </c>
      <c r="N242" s="160">
        <f t="shared" si="22"/>
        <v>2444326884.1133032</v>
      </c>
      <c r="O242" s="121">
        <v>1.7999999999999999E-2</v>
      </c>
      <c r="P242" s="48">
        <f t="shared" si="20"/>
        <v>2444376884.1133032</v>
      </c>
      <c r="Q242" s="210">
        <f t="shared" si="21"/>
        <v>3946207896.944036</v>
      </c>
      <c r="R242" s="143">
        <f t="shared" si="23"/>
        <v>80600000</v>
      </c>
      <c r="S242" s="143">
        <f t="shared" si="24"/>
        <v>4000207896.944036</v>
      </c>
    </row>
    <row r="243" spans="1:19" s="57" customFormat="1" ht="17.25" thickBot="1" x14ac:dyDescent="0.35">
      <c r="A243" s="62"/>
      <c r="B243" s="247"/>
      <c r="C243" s="63">
        <v>12</v>
      </c>
      <c r="D243" s="223">
        <v>1000000</v>
      </c>
      <c r="E243" s="204">
        <v>0</v>
      </c>
      <c r="F243" s="141">
        <v>0</v>
      </c>
      <c r="G243" s="189">
        <v>0</v>
      </c>
      <c r="H243" s="141">
        <v>10600000</v>
      </c>
      <c r="I243" s="141">
        <v>70000000</v>
      </c>
      <c r="J243" s="141">
        <v>54000000</v>
      </c>
      <c r="K243" s="196">
        <f t="shared" si="19"/>
        <v>1528863971.061686</v>
      </c>
      <c r="L243" s="144">
        <v>1.7999999999999999E-2</v>
      </c>
      <c r="M243" s="48">
        <v>50000</v>
      </c>
      <c r="N243" s="160">
        <f t="shared" si="22"/>
        <v>2489291868.0273428</v>
      </c>
      <c r="O243" s="122">
        <v>1.7999999999999999E-2</v>
      </c>
      <c r="P243" s="48">
        <f t="shared" si="20"/>
        <v>2489341868.0273428</v>
      </c>
      <c r="Q243" s="210">
        <f t="shared" si="21"/>
        <v>4018205839.0890288</v>
      </c>
      <c r="R243" s="143">
        <f t="shared" si="23"/>
        <v>80600000</v>
      </c>
      <c r="S243" s="143">
        <f t="shared" si="24"/>
        <v>4072205839.0890288</v>
      </c>
    </row>
    <row r="244" spans="1:19" s="57" customFormat="1" x14ac:dyDescent="0.3">
      <c r="A244" s="55">
        <v>21</v>
      </c>
      <c r="B244" s="247">
        <v>2042</v>
      </c>
      <c r="C244" s="56">
        <v>1</v>
      </c>
      <c r="D244" s="223">
        <v>1000000</v>
      </c>
      <c r="E244" s="204">
        <v>0</v>
      </c>
      <c r="F244" s="141">
        <v>0</v>
      </c>
      <c r="G244" s="189">
        <v>0</v>
      </c>
      <c r="H244" s="141">
        <v>10600000</v>
      </c>
      <c r="I244" s="141">
        <v>70000000</v>
      </c>
      <c r="J244" s="141">
        <v>54000000</v>
      </c>
      <c r="K244" s="196">
        <f t="shared" si="19"/>
        <v>1556383522.5407963</v>
      </c>
      <c r="L244" s="144">
        <v>1.7999999999999999E-2</v>
      </c>
      <c r="M244" s="48">
        <v>50000</v>
      </c>
      <c r="N244" s="160">
        <f t="shared" si="22"/>
        <v>2500202835.4994521</v>
      </c>
      <c r="O244" s="120">
        <v>4.0000000000000001E-3</v>
      </c>
      <c r="P244" s="48">
        <f t="shared" si="20"/>
        <v>2500252835.4994521</v>
      </c>
      <c r="Q244" s="210">
        <f t="shared" si="21"/>
        <v>4056636358.0402484</v>
      </c>
      <c r="R244" s="143">
        <f t="shared" si="23"/>
        <v>80600000</v>
      </c>
      <c r="S244" s="143">
        <f t="shared" si="24"/>
        <v>4110636358.0402484</v>
      </c>
    </row>
    <row r="245" spans="1:19" s="57" customFormat="1" x14ac:dyDescent="0.3">
      <c r="A245" s="58"/>
      <c r="B245" s="247"/>
      <c r="C245" s="59">
        <v>2</v>
      </c>
      <c r="D245" s="223">
        <v>1000000</v>
      </c>
      <c r="E245" s="204">
        <v>0</v>
      </c>
      <c r="F245" s="141">
        <v>0</v>
      </c>
      <c r="G245" s="189">
        <v>0</v>
      </c>
      <c r="H245" s="141">
        <v>10600000</v>
      </c>
      <c r="I245" s="141">
        <v>70000000</v>
      </c>
      <c r="J245" s="141">
        <v>54000000</v>
      </c>
      <c r="K245" s="196">
        <f t="shared" si="19"/>
        <v>1584398425.9465306</v>
      </c>
      <c r="L245" s="144">
        <v>1.7999999999999999E-2</v>
      </c>
      <c r="M245" s="48">
        <v>50000</v>
      </c>
      <c r="N245" s="160">
        <f t="shared" si="22"/>
        <v>2546173586.5384421</v>
      </c>
      <c r="O245" s="34">
        <v>1.7999999999999999E-2</v>
      </c>
      <c r="P245" s="48">
        <f t="shared" si="20"/>
        <v>2546223586.5384421</v>
      </c>
      <c r="Q245" s="210">
        <f t="shared" si="21"/>
        <v>4130622012.484973</v>
      </c>
      <c r="R245" s="143">
        <f t="shared" si="23"/>
        <v>80600000</v>
      </c>
      <c r="S245" s="143">
        <f t="shared" si="24"/>
        <v>4184622012.484973</v>
      </c>
    </row>
    <row r="246" spans="1:19" s="57" customFormat="1" x14ac:dyDescent="0.3">
      <c r="A246" s="58"/>
      <c r="B246" s="247"/>
      <c r="C246" s="59">
        <v>3</v>
      </c>
      <c r="D246" s="223">
        <v>1000000</v>
      </c>
      <c r="E246" s="204">
        <v>0</v>
      </c>
      <c r="F246" s="141">
        <v>0</v>
      </c>
      <c r="G246" s="189">
        <v>0</v>
      </c>
      <c r="H246" s="141">
        <v>10600000</v>
      </c>
      <c r="I246" s="141">
        <v>70000000</v>
      </c>
      <c r="J246" s="141">
        <v>54000000</v>
      </c>
      <c r="K246" s="196">
        <f t="shared" si="19"/>
        <v>1612917597.6135681</v>
      </c>
      <c r="L246" s="144">
        <v>1.7999999999999999E-2</v>
      </c>
      <c r="M246" s="48">
        <v>50000</v>
      </c>
      <c r="N246" s="160">
        <f t="shared" si="22"/>
        <v>2592971811.0961342</v>
      </c>
      <c r="O246" s="34">
        <v>1.7999999999999999E-2</v>
      </c>
      <c r="P246" s="48">
        <f t="shared" si="20"/>
        <v>2593021811.0961342</v>
      </c>
      <c r="Q246" s="210">
        <f t="shared" si="21"/>
        <v>4205939408.7097025</v>
      </c>
      <c r="R246" s="143">
        <f t="shared" si="23"/>
        <v>80600000</v>
      </c>
      <c r="S246" s="143">
        <f t="shared" si="24"/>
        <v>4259939408.7097025</v>
      </c>
    </row>
    <row r="247" spans="1:19" s="57" customFormat="1" x14ac:dyDescent="0.3">
      <c r="A247" s="58"/>
      <c r="B247" s="247"/>
      <c r="C247" s="59">
        <v>4</v>
      </c>
      <c r="D247" s="223">
        <v>1000000</v>
      </c>
      <c r="E247" s="204">
        <v>0</v>
      </c>
      <c r="F247" s="141">
        <v>0</v>
      </c>
      <c r="G247" s="189">
        <v>0</v>
      </c>
      <c r="H247" s="141">
        <v>10600000</v>
      </c>
      <c r="I247" s="141">
        <v>70000000</v>
      </c>
      <c r="J247" s="141">
        <v>54000000</v>
      </c>
      <c r="K247" s="196">
        <f t="shared" si="19"/>
        <v>1641950114.3706124</v>
      </c>
      <c r="L247" s="144">
        <v>1.7999999999999999E-2</v>
      </c>
      <c r="M247" s="48">
        <v>50000</v>
      </c>
      <c r="N247" s="160">
        <f t="shared" si="22"/>
        <v>2640612403.6958647</v>
      </c>
      <c r="O247" s="34">
        <v>1.7999999999999999E-2</v>
      </c>
      <c r="P247" s="48">
        <f t="shared" si="20"/>
        <v>2640662403.6958647</v>
      </c>
      <c r="Q247" s="210">
        <f t="shared" si="21"/>
        <v>4282612518.0664768</v>
      </c>
      <c r="R247" s="143">
        <f t="shared" si="23"/>
        <v>80600000</v>
      </c>
      <c r="S247" s="143">
        <f t="shared" si="24"/>
        <v>4336612518.0664768</v>
      </c>
    </row>
    <row r="248" spans="1:19" s="57" customFormat="1" x14ac:dyDescent="0.3">
      <c r="A248" s="58"/>
      <c r="B248" s="247"/>
      <c r="C248" s="59">
        <v>5</v>
      </c>
      <c r="D248" s="223">
        <v>1000000</v>
      </c>
      <c r="E248" s="204">
        <v>0</v>
      </c>
      <c r="F248" s="141">
        <v>0</v>
      </c>
      <c r="G248" s="189">
        <v>0</v>
      </c>
      <c r="H248" s="141">
        <v>10600000</v>
      </c>
      <c r="I248" s="141">
        <v>70000000</v>
      </c>
      <c r="J248" s="141">
        <v>54000000</v>
      </c>
      <c r="K248" s="196">
        <f t="shared" si="19"/>
        <v>1671505216.4292834</v>
      </c>
      <c r="L248" s="144">
        <v>1.7999999999999999E-2</v>
      </c>
      <c r="M248" s="48">
        <v>50000</v>
      </c>
      <c r="N248" s="160">
        <f t="shared" si="22"/>
        <v>2689110526.9623904</v>
      </c>
      <c r="O248" s="34">
        <v>1.7999999999999999E-2</v>
      </c>
      <c r="P248" s="48">
        <f t="shared" si="20"/>
        <v>2689160526.9623904</v>
      </c>
      <c r="Q248" s="210">
        <f t="shared" si="21"/>
        <v>4360665743.391674</v>
      </c>
      <c r="R248" s="143">
        <f t="shared" si="23"/>
        <v>80600000</v>
      </c>
      <c r="S248" s="143">
        <f t="shared" si="24"/>
        <v>4414665743.391674</v>
      </c>
    </row>
    <row r="249" spans="1:19" s="57" customFormat="1" x14ac:dyDescent="0.3">
      <c r="A249" s="58"/>
      <c r="B249" s="247"/>
      <c r="C249" s="59">
        <v>6</v>
      </c>
      <c r="D249" s="223">
        <v>1000000</v>
      </c>
      <c r="E249" s="204">
        <v>0</v>
      </c>
      <c r="F249" s="141">
        <v>0</v>
      </c>
      <c r="G249" s="189">
        <v>0</v>
      </c>
      <c r="H249" s="141">
        <v>10600000</v>
      </c>
      <c r="I249" s="141">
        <v>70000000</v>
      </c>
      <c r="J249" s="141">
        <v>54000000</v>
      </c>
      <c r="K249" s="196">
        <f t="shared" si="19"/>
        <v>1701592310.3250105</v>
      </c>
      <c r="L249" s="144">
        <v>1.7999999999999999E-2</v>
      </c>
      <c r="M249" s="48">
        <v>50000</v>
      </c>
      <c r="N249" s="160">
        <f t="shared" si="22"/>
        <v>2738481616.4477134</v>
      </c>
      <c r="O249" s="34">
        <v>1.7999999999999999E-2</v>
      </c>
      <c r="P249" s="48">
        <f t="shared" si="20"/>
        <v>2738531616.4477134</v>
      </c>
      <c r="Q249" s="210">
        <f t="shared" si="21"/>
        <v>4440123926.7727242</v>
      </c>
      <c r="R249" s="143">
        <f t="shared" si="23"/>
        <v>80600000</v>
      </c>
      <c r="S249" s="143">
        <f t="shared" si="24"/>
        <v>4494123926.7727242</v>
      </c>
    </row>
    <row r="250" spans="1:19" s="57" customFormat="1" x14ac:dyDescent="0.3">
      <c r="A250" s="58"/>
      <c r="B250" s="247"/>
      <c r="C250" s="59">
        <v>7</v>
      </c>
      <c r="D250" s="223">
        <v>1000000</v>
      </c>
      <c r="E250" s="204">
        <v>0</v>
      </c>
      <c r="F250" s="141">
        <v>0</v>
      </c>
      <c r="G250" s="189">
        <v>0</v>
      </c>
      <c r="H250" s="141">
        <v>10600000</v>
      </c>
      <c r="I250" s="141">
        <v>70000000</v>
      </c>
      <c r="J250" s="141">
        <v>54000000</v>
      </c>
      <c r="K250" s="196">
        <f t="shared" si="19"/>
        <v>1732220971.9108608</v>
      </c>
      <c r="L250" s="144">
        <v>1.7999999999999999E-2</v>
      </c>
      <c r="M250" s="48">
        <v>50000</v>
      </c>
      <c r="N250" s="160">
        <f t="shared" si="22"/>
        <v>2788741385.5437722</v>
      </c>
      <c r="O250" s="34">
        <v>1.7999999999999999E-2</v>
      </c>
      <c r="P250" s="48">
        <f t="shared" si="20"/>
        <v>2788791385.5437722</v>
      </c>
      <c r="Q250" s="210">
        <f t="shared" si="21"/>
        <v>4521012357.4546328</v>
      </c>
      <c r="R250" s="143">
        <f t="shared" si="23"/>
        <v>80600000</v>
      </c>
      <c r="S250" s="143">
        <f t="shared" si="24"/>
        <v>4575012357.4546328</v>
      </c>
    </row>
    <row r="251" spans="1:19" s="57" customFormat="1" x14ac:dyDescent="0.3">
      <c r="A251" s="58"/>
      <c r="B251" s="247"/>
      <c r="C251" s="59">
        <v>8</v>
      </c>
      <c r="D251" s="223">
        <v>1000000</v>
      </c>
      <c r="E251" s="204">
        <v>0</v>
      </c>
      <c r="F251" s="141">
        <v>0</v>
      </c>
      <c r="G251" s="189">
        <v>0</v>
      </c>
      <c r="H251" s="141">
        <v>10600000</v>
      </c>
      <c r="I251" s="141">
        <v>70000000</v>
      </c>
      <c r="J251" s="141">
        <v>54000000</v>
      </c>
      <c r="K251" s="196">
        <f t="shared" si="19"/>
        <v>1763400949.4052563</v>
      </c>
      <c r="L251" s="144">
        <v>1.7999999999999999E-2</v>
      </c>
      <c r="M251" s="48">
        <v>50000</v>
      </c>
      <c r="N251" s="160">
        <f t="shared" si="22"/>
        <v>2839905830.4835601</v>
      </c>
      <c r="O251" s="34">
        <v>1.7999999999999999E-2</v>
      </c>
      <c r="P251" s="48">
        <f t="shared" si="20"/>
        <v>2839955830.4835601</v>
      </c>
      <c r="Q251" s="210">
        <f t="shared" si="21"/>
        <v>4603356779.8888168</v>
      </c>
      <c r="R251" s="143">
        <f t="shared" si="23"/>
        <v>80600000</v>
      </c>
      <c r="S251" s="143">
        <f t="shared" si="24"/>
        <v>4657356779.8888168</v>
      </c>
    </row>
    <row r="252" spans="1:19" s="57" customFormat="1" x14ac:dyDescent="0.3">
      <c r="A252" s="58"/>
      <c r="B252" s="247"/>
      <c r="C252" s="59">
        <v>9</v>
      </c>
      <c r="D252" s="223">
        <v>1000000</v>
      </c>
      <c r="E252" s="204">
        <v>0</v>
      </c>
      <c r="F252" s="141">
        <v>0</v>
      </c>
      <c r="G252" s="189">
        <v>0</v>
      </c>
      <c r="H252" s="141">
        <v>10600000</v>
      </c>
      <c r="I252" s="141">
        <v>70000000</v>
      </c>
      <c r="J252" s="141">
        <v>54000000</v>
      </c>
      <c r="K252" s="196">
        <f t="shared" si="19"/>
        <v>1795142166.4945509</v>
      </c>
      <c r="L252" s="144">
        <v>1.7999999999999999E-2</v>
      </c>
      <c r="M252" s="48">
        <v>50000</v>
      </c>
      <c r="N252" s="160">
        <f t="shared" si="22"/>
        <v>2891991235.4322643</v>
      </c>
      <c r="O252" s="34">
        <v>1.7999999999999999E-2</v>
      </c>
      <c r="P252" s="48">
        <f t="shared" si="20"/>
        <v>2892041235.4322643</v>
      </c>
      <c r="Q252" s="210">
        <f t="shared" si="21"/>
        <v>4687183401.926815</v>
      </c>
      <c r="R252" s="143">
        <f t="shared" si="23"/>
        <v>80600000</v>
      </c>
      <c r="S252" s="143">
        <f t="shared" si="24"/>
        <v>4741183401.926815</v>
      </c>
    </row>
    <row r="253" spans="1:19" s="57" customFormat="1" x14ac:dyDescent="0.3">
      <c r="A253" s="58"/>
      <c r="B253" s="247"/>
      <c r="C253" s="59">
        <v>10</v>
      </c>
      <c r="D253" s="223">
        <v>1000000</v>
      </c>
      <c r="E253" s="204">
        <v>0</v>
      </c>
      <c r="F253" s="141">
        <v>0</v>
      </c>
      <c r="G253" s="189">
        <v>0</v>
      </c>
      <c r="H253" s="141">
        <v>10600000</v>
      </c>
      <c r="I253" s="141">
        <v>70000000</v>
      </c>
      <c r="J253" s="141">
        <v>54000000</v>
      </c>
      <c r="K253" s="196">
        <f t="shared" si="19"/>
        <v>1827454725.4914529</v>
      </c>
      <c r="L253" s="144">
        <v>1.7999999999999999E-2</v>
      </c>
      <c r="M253" s="48">
        <v>50000</v>
      </c>
      <c r="N253" s="160">
        <f t="shared" si="22"/>
        <v>2945014177.6700449</v>
      </c>
      <c r="O253" s="34">
        <v>1.7999999999999999E-2</v>
      </c>
      <c r="P253" s="48">
        <f t="shared" si="20"/>
        <v>2945064177.6700449</v>
      </c>
      <c r="Q253" s="210">
        <f t="shared" si="21"/>
        <v>4772518903.1614981</v>
      </c>
      <c r="R253" s="143">
        <f t="shared" si="23"/>
        <v>80600000</v>
      </c>
      <c r="S253" s="143">
        <f t="shared" si="24"/>
        <v>4826518903.1614981</v>
      </c>
    </row>
    <row r="254" spans="1:19" s="57" customFormat="1" ht="17.25" thickBot="1" x14ac:dyDescent="0.35">
      <c r="A254" s="60"/>
      <c r="B254" s="247"/>
      <c r="C254" s="61">
        <v>11</v>
      </c>
      <c r="D254" s="223">
        <v>1000000</v>
      </c>
      <c r="E254" s="204">
        <v>0</v>
      </c>
      <c r="F254" s="141">
        <v>0</v>
      </c>
      <c r="G254" s="189">
        <v>0</v>
      </c>
      <c r="H254" s="141">
        <v>10600000</v>
      </c>
      <c r="I254" s="141">
        <v>70000000</v>
      </c>
      <c r="J254" s="141">
        <v>54000000</v>
      </c>
      <c r="K254" s="196">
        <f t="shared" si="19"/>
        <v>1860348910.5502992</v>
      </c>
      <c r="L254" s="144">
        <v>1.7999999999999999E-2</v>
      </c>
      <c r="M254" s="48">
        <v>50000</v>
      </c>
      <c r="N254" s="160">
        <f t="shared" si="22"/>
        <v>2998991532.8681059</v>
      </c>
      <c r="O254" s="121">
        <v>1.7999999999999999E-2</v>
      </c>
      <c r="P254" s="48">
        <f t="shared" si="20"/>
        <v>2999041532.8681059</v>
      </c>
      <c r="Q254" s="210">
        <f t="shared" si="21"/>
        <v>4859390443.4184055</v>
      </c>
      <c r="R254" s="143">
        <f t="shared" si="23"/>
        <v>80600000</v>
      </c>
      <c r="S254" s="143">
        <f t="shared" si="24"/>
        <v>4913390443.4184055</v>
      </c>
    </row>
    <row r="255" spans="1:19" s="57" customFormat="1" ht="17.25" thickBot="1" x14ac:dyDescent="0.35">
      <c r="A255" s="62"/>
      <c r="B255" s="247"/>
      <c r="C255" s="63">
        <v>12</v>
      </c>
      <c r="D255" s="223">
        <v>1000000</v>
      </c>
      <c r="E255" s="204">
        <v>0</v>
      </c>
      <c r="F255" s="141">
        <v>0</v>
      </c>
      <c r="G255" s="189">
        <v>0</v>
      </c>
      <c r="H255" s="141">
        <v>10600000</v>
      </c>
      <c r="I255" s="141">
        <v>70000000</v>
      </c>
      <c r="J255" s="141">
        <v>54000000</v>
      </c>
      <c r="K255" s="196">
        <f t="shared" si="19"/>
        <v>1893835190.9402046</v>
      </c>
      <c r="L255" s="144">
        <v>1.7999999999999999E-2</v>
      </c>
      <c r="M255" s="48">
        <v>50000</v>
      </c>
      <c r="N255" s="160">
        <f t="shared" si="22"/>
        <v>3053940480.4597316</v>
      </c>
      <c r="O255" s="122">
        <v>1.7999999999999999E-2</v>
      </c>
      <c r="P255" s="48">
        <f t="shared" si="20"/>
        <v>3053990480.4597316</v>
      </c>
      <c r="Q255" s="210">
        <f t="shared" si="21"/>
        <v>4947825671.3999367</v>
      </c>
      <c r="R255" s="143">
        <f t="shared" si="23"/>
        <v>80600000</v>
      </c>
      <c r="S255" s="143">
        <f t="shared" si="24"/>
        <v>5001825671.3999367</v>
      </c>
    </row>
  </sheetData>
  <mergeCells count="29">
    <mergeCell ref="M1:P1"/>
    <mergeCell ref="B4:B15"/>
    <mergeCell ref="A1:C2"/>
    <mergeCell ref="D1:G1"/>
    <mergeCell ref="J1:L1"/>
    <mergeCell ref="H1:I1"/>
    <mergeCell ref="B148:B159"/>
    <mergeCell ref="B16:B27"/>
    <mergeCell ref="B28:B39"/>
    <mergeCell ref="B40:B51"/>
    <mergeCell ref="B52:B63"/>
    <mergeCell ref="B64:B75"/>
    <mergeCell ref="B76:B87"/>
    <mergeCell ref="R1:R2"/>
    <mergeCell ref="S1:S2"/>
    <mergeCell ref="B232:B243"/>
    <mergeCell ref="B244:B255"/>
    <mergeCell ref="Q1:Q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3"/>
  <sheetViews>
    <sheetView topLeftCell="A3" workbookViewId="0">
      <selection activeCell="E14" sqref="E14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1.75" style="26" bestFit="1" customWidth="1"/>
    <col min="5" max="5" width="11.75" style="175" bestFit="1" customWidth="1"/>
    <col min="6" max="6" width="11" customWidth="1"/>
    <col min="7" max="7" width="11.75" bestFit="1" customWidth="1"/>
    <col min="8" max="8" width="9" style="175" customWidth="1"/>
    <col min="9" max="9" width="11.75" bestFit="1" customWidth="1"/>
    <col min="10" max="10" width="11.375" bestFit="1" customWidth="1"/>
    <col min="11" max="11" width="9.25" bestFit="1" customWidth="1"/>
    <col min="12" max="12" width="11.75" bestFit="1" customWidth="1"/>
    <col min="13" max="13" width="10.75" bestFit="1" customWidth="1"/>
    <col min="14" max="14" width="7" customWidth="1"/>
    <col min="15" max="15" width="9.25" bestFit="1" customWidth="1"/>
    <col min="16" max="16" width="10.75" bestFit="1" customWidth="1"/>
    <col min="17" max="17" width="19.375" bestFit="1" customWidth="1"/>
    <col min="18" max="19" width="11.75" bestFit="1" customWidth="1"/>
    <col min="20" max="20" width="12.875" bestFit="1" customWidth="1"/>
  </cols>
  <sheetData>
    <row r="1" spans="1:20" s="211" customFormat="1" ht="17.25" thickBot="1" x14ac:dyDescent="0.35">
      <c r="D1" s="212"/>
      <c r="E1" s="213"/>
      <c r="G1" s="263" t="s">
        <v>166</v>
      </c>
      <c r="H1" s="263"/>
    </row>
    <row r="2" spans="1:20" s="108" customFormat="1" ht="17.25" thickBot="1" x14ac:dyDescent="0.35">
      <c r="C2" s="185" t="s">
        <v>187</v>
      </c>
      <c r="D2" s="214" t="s">
        <v>0</v>
      </c>
      <c r="E2" s="215" t="s">
        <v>1</v>
      </c>
      <c r="F2" s="108" t="s">
        <v>169</v>
      </c>
      <c r="G2" s="106" t="s">
        <v>170</v>
      </c>
      <c r="H2" s="215" t="s">
        <v>165</v>
      </c>
      <c r="I2" s="108" t="s">
        <v>2</v>
      </c>
      <c r="J2" s="108" t="s">
        <v>3</v>
      </c>
      <c r="K2" s="108" t="s">
        <v>4</v>
      </c>
      <c r="L2" s="108" t="s">
        <v>5</v>
      </c>
      <c r="M2" s="108" t="s">
        <v>6</v>
      </c>
      <c r="N2" s="108" t="s">
        <v>7</v>
      </c>
      <c r="O2" s="108" t="s">
        <v>11</v>
      </c>
      <c r="P2" s="108" t="s">
        <v>8</v>
      </c>
      <c r="Q2" s="108" t="s">
        <v>188</v>
      </c>
      <c r="R2" s="108" t="s">
        <v>9</v>
      </c>
      <c r="S2" s="108" t="s">
        <v>12</v>
      </c>
      <c r="T2" s="105" t="s">
        <v>10</v>
      </c>
    </row>
    <row r="3" spans="1:20" s="179" customFormat="1" x14ac:dyDescent="0.3">
      <c r="A3" s="264">
        <v>2023</v>
      </c>
      <c r="B3" s="179" t="s">
        <v>75</v>
      </c>
      <c r="C3" s="180">
        <v>8340000</v>
      </c>
      <c r="D3" s="180">
        <v>0</v>
      </c>
      <c r="E3" s="180">
        <v>2500000</v>
      </c>
      <c r="F3" s="180"/>
      <c r="G3" s="180"/>
      <c r="H3" s="180"/>
      <c r="I3" s="180">
        <v>300000</v>
      </c>
      <c r="J3" s="180">
        <v>100000</v>
      </c>
      <c r="K3" s="180">
        <v>450000</v>
      </c>
      <c r="L3" s="180">
        <v>100000</v>
      </c>
      <c r="M3" s="180">
        <v>170000</v>
      </c>
      <c r="N3" s="180">
        <v>0</v>
      </c>
      <c r="O3" s="180">
        <v>100000</v>
      </c>
      <c r="P3" s="180">
        <v>0</v>
      </c>
      <c r="Q3" s="180">
        <v>3300000</v>
      </c>
      <c r="R3" s="180">
        <v>1300000</v>
      </c>
      <c r="S3" s="180">
        <f t="shared" ref="S3:S34" si="0">SUM(D3:R3)</f>
        <v>8320000</v>
      </c>
      <c r="T3" s="181">
        <f xml:space="preserve"> C3 - S3</f>
        <v>20000</v>
      </c>
    </row>
    <row r="4" spans="1:20" s="173" customFormat="1" x14ac:dyDescent="0.3">
      <c r="A4" s="265"/>
      <c r="B4" s="173" t="s">
        <v>76</v>
      </c>
      <c r="C4" s="174"/>
      <c r="D4" s="174">
        <v>0</v>
      </c>
      <c r="E4" s="174">
        <v>2500000</v>
      </c>
      <c r="F4" s="174"/>
      <c r="G4" s="174"/>
      <c r="H4" s="174"/>
      <c r="I4" s="174">
        <v>300000</v>
      </c>
      <c r="J4" s="174">
        <v>100000</v>
      </c>
      <c r="K4" s="174">
        <v>450000</v>
      </c>
      <c r="L4" s="174">
        <v>100000</v>
      </c>
      <c r="M4" s="174">
        <v>170000</v>
      </c>
      <c r="N4" s="174">
        <v>0</v>
      </c>
      <c r="O4" s="174">
        <v>100000</v>
      </c>
      <c r="P4" s="174">
        <v>0</v>
      </c>
      <c r="Q4" s="174">
        <v>3500000</v>
      </c>
      <c r="R4" s="174">
        <v>0</v>
      </c>
      <c r="S4" s="174">
        <f t="shared" si="0"/>
        <v>7220000</v>
      </c>
    </row>
    <row r="5" spans="1:20" s="182" customFormat="1" x14ac:dyDescent="0.3">
      <c r="A5" s="265"/>
      <c r="B5" s="182" t="s">
        <v>77</v>
      </c>
      <c r="C5" s="183"/>
      <c r="D5" s="183">
        <v>650000</v>
      </c>
      <c r="E5" s="183">
        <v>2500000</v>
      </c>
      <c r="F5" s="183"/>
      <c r="G5" s="183"/>
      <c r="H5" s="183"/>
      <c r="I5" s="183">
        <v>300000</v>
      </c>
      <c r="J5" s="183">
        <v>100000</v>
      </c>
      <c r="K5" s="183">
        <v>450000</v>
      </c>
      <c r="L5" s="183">
        <v>100000</v>
      </c>
      <c r="M5" s="183">
        <v>170000</v>
      </c>
      <c r="N5" s="183">
        <v>0</v>
      </c>
      <c r="O5" s="183">
        <v>100000</v>
      </c>
      <c r="P5" s="183">
        <v>0</v>
      </c>
      <c r="Q5" s="183">
        <v>2500000</v>
      </c>
      <c r="R5" s="183">
        <v>0</v>
      </c>
      <c r="S5" s="183">
        <f t="shared" si="0"/>
        <v>6870000</v>
      </c>
    </row>
    <row r="6" spans="1:20" s="173" customFormat="1" x14ac:dyDescent="0.3">
      <c r="A6" s="265"/>
      <c r="B6" s="173" t="s">
        <v>78</v>
      </c>
      <c r="C6" s="174"/>
      <c r="D6" s="174">
        <v>1885000</v>
      </c>
      <c r="E6" s="174">
        <v>500000</v>
      </c>
      <c r="F6" s="174"/>
      <c r="G6" s="174"/>
      <c r="H6" s="174"/>
      <c r="I6" s="174">
        <v>500000</v>
      </c>
      <c r="J6" s="174">
        <v>100000</v>
      </c>
      <c r="K6" s="174">
        <v>450000</v>
      </c>
      <c r="L6" s="174">
        <v>100000</v>
      </c>
      <c r="M6" s="174">
        <v>170000</v>
      </c>
      <c r="N6" s="174">
        <v>0</v>
      </c>
      <c r="O6" s="174">
        <v>100000</v>
      </c>
      <c r="P6" s="174">
        <v>0</v>
      </c>
      <c r="Q6" s="174">
        <v>2550000</v>
      </c>
      <c r="R6" s="174">
        <v>0</v>
      </c>
      <c r="S6" s="174">
        <f t="shared" si="0"/>
        <v>6355000</v>
      </c>
    </row>
    <row r="7" spans="1:20" s="173" customFormat="1" x14ac:dyDescent="0.3">
      <c r="A7" s="265"/>
      <c r="B7" s="173" t="s">
        <v>79</v>
      </c>
      <c r="C7" s="174"/>
      <c r="D7" s="174">
        <v>1000000</v>
      </c>
      <c r="E7" s="174">
        <v>100000</v>
      </c>
      <c r="F7" s="174">
        <v>420000</v>
      </c>
      <c r="G7" s="174">
        <v>100000</v>
      </c>
      <c r="H7" s="174">
        <v>400000</v>
      </c>
      <c r="I7" s="174">
        <v>500000</v>
      </c>
      <c r="J7" s="174">
        <v>100000</v>
      </c>
      <c r="K7" s="174">
        <v>630000</v>
      </c>
      <c r="L7" s="174">
        <v>100000</v>
      </c>
      <c r="M7" s="174">
        <v>170000</v>
      </c>
      <c r="N7" s="174">
        <v>0</v>
      </c>
      <c r="O7" s="174">
        <v>100000</v>
      </c>
      <c r="P7" s="174">
        <v>0</v>
      </c>
      <c r="Q7" s="174">
        <v>2800000</v>
      </c>
      <c r="R7" s="174">
        <v>400000</v>
      </c>
      <c r="S7" s="174">
        <f t="shared" si="0"/>
        <v>6820000</v>
      </c>
    </row>
    <row r="8" spans="1:20" s="173" customFormat="1" x14ac:dyDescent="0.3">
      <c r="A8" s="265"/>
      <c r="B8" s="173" t="s">
        <v>80</v>
      </c>
      <c r="C8" s="174"/>
      <c r="D8" s="174">
        <v>1000000</v>
      </c>
      <c r="E8" s="174">
        <v>1000000</v>
      </c>
      <c r="F8" s="174">
        <v>420000</v>
      </c>
      <c r="G8" s="174">
        <v>750000</v>
      </c>
      <c r="H8" s="174">
        <v>500000</v>
      </c>
      <c r="I8" s="174">
        <v>500000</v>
      </c>
      <c r="J8" s="174">
        <v>100000</v>
      </c>
      <c r="K8" s="174">
        <v>630000</v>
      </c>
      <c r="L8" s="174">
        <v>100000</v>
      </c>
      <c r="M8" s="174">
        <v>170000</v>
      </c>
      <c r="N8" s="174">
        <v>0</v>
      </c>
      <c r="O8" s="174">
        <v>100000</v>
      </c>
      <c r="P8" s="174">
        <v>0</v>
      </c>
      <c r="Q8" s="174">
        <v>2900000</v>
      </c>
      <c r="R8" s="174">
        <v>0</v>
      </c>
      <c r="S8" s="174">
        <f t="shared" si="0"/>
        <v>8170000</v>
      </c>
    </row>
    <row r="9" spans="1:20" s="173" customFormat="1" x14ac:dyDescent="0.3">
      <c r="A9" s="265"/>
      <c r="B9" s="173" t="s">
        <v>81</v>
      </c>
      <c r="C9" s="174"/>
      <c r="D9" s="174">
        <v>1000000</v>
      </c>
      <c r="E9" s="174">
        <v>1000000</v>
      </c>
      <c r="F9" s="174">
        <v>420000</v>
      </c>
      <c r="G9" s="174">
        <v>750000</v>
      </c>
      <c r="H9" s="174">
        <v>500000</v>
      </c>
      <c r="I9" s="174">
        <v>500000</v>
      </c>
      <c r="J9" s="174">
        <v>100000</v>
      </c>
      <c r="K9" s="174">
        <v>630000</v>
      </c>
      <c r="L9" s="174">
        <v>100000</v>
      </c>
      <c r="M9" s="174">
        <v>170000</v>
      </c>
      <c r="N9" s="174">
        <v>0</v>
      </c>
      <c r="O9" s="174">
        <v>100000</v>
      </c>
      <c r="P9" s="174">
        <v>0</v>
      </c>
      <c r="Q9" s="174">
        <v>2000000</v>
      </c>
      <c r="R9" s="174">
        <v>0</v>
      </c>
      <c r="S9" s="174">
        <f t="shared" si="0"/>
        <v>7270000</v>
      </c>
    </row>
    <row r="10" spans="1:20" s="173" customFormat="1" x14ac:dyDescent="0.3">
      <c r="A10" s="265"/>
      <c r="B10" s="173" t="s">
        <v>82</v>
      </c>
      <c r="C10" s="174"/>
      <c r="D10" s="174">
        <v>1000000</v>
      </c>
      <c r="E10" s="174">
        <v>1000000</v>
      </c>
      <c r="F10" s="174">
        <v>420000</v>
      </c>
      <c r="G10" s="174">
        <v>750000</v>
      </c>
      <c r="H10" s="174">
        <v>500000</v>
      </c>
      <c r="I10" s="174">
        <v>500000</v>
      </c>
      <c r="J10" s="174">
        <v>100000</v>
      </c>
      <c r="K10" s="174">
        <v>630000</v>
      </c>
      <c r="L10" s="174">
        <v>100000</v>
      </c>
      <c r="M10" s="174">
        <v>170000</v>
      </c>
      <c r="N10" s="174">
        <v>0</v>
      </c>
      <c r="O10" s="174">
        <v>100000</v>
      </c>
      <c r="P10" s="174">
        <v>0</v>
      </c>
      <c r="Q10" s="174">
        <v>2000000</v>
      </c>
      <c r="R10" s="174">
        <v>0</v>
      </c>
      <c r="S10" s="174">
        <f t="shared" si="0"/>
        <v>7270000</v>
      </c>
    </row>
    <row r="11" spans="1:20" s="173" customFormat="1" x14ac:dyDescent="0.3">
      <c r="A11" s="265"/>
      <c r="B11" s="173" t="s">
        <v>83</v>
      </c>
      <c r="C11" s="174"/>
      <c r="D11" s="174">
        <v>1000000</v>
      </c>
      <c r="E11" s="174">
        <v>1000000</v>
      </c>
      <c r="F11" s="174">
        <v>420000</v>
      </c>
      <c r="G11" s="174">
        <v>400000</v>
      </c>
      <c r="H11" s="174">
        <v>100000</v>
      </c>
      <c r="I11" s="174">
        <v>400000</v>
      </c>
      <c r="J11" s="174">
        <v>100000</v>
      </c>
      <c r="K11" s="174">
        <v>630000</v>
      </c>
      <c r="L11" s="174">
        <v>100000</v>
      </c>
      <c r="M11" s="174">
        <v>150000</v>
      </c>
      <c r="N11" s="174">
        <v>0</v>
      </c>
      <c r="O11" s="174">
        <v>100000</v>
      </c>
      <c r="P11" s="174">
        <v>0</v>
      </c>
      <c r="Q11" s="174">
        <v>3000000</v>
      </c>
      <c r="R11" s="174">
        <v>3580000</v>
      </c>
      <c r="S11" s="174">
        <f t="shared" si="0"/>
        <v>10980000</v>
      </c>
    </row>
    <row r="12" spans="1:20" s="239" customFormat="1" x14ac:dyDescent="0.3">
      <c r="A12" s="265"/>
      <c r="B12" s="239" t="s">
        <v>84</v>
      </c>
      <c r="C12" s="240"/>
      <c r="D12" s="240">
        <v>0</v>
      </c>
      <c r="E12" s="240">
        <v>7000000</v>
      </c>
      <c r="F12" s="240">
        <v>420000</v>
      </c>
      <c r="G12" s="240">
        <v>400000</v>
      </c>
      <c r="H12" s="240">
        <v>100000</v>
      </c>
      <c r="I12" s="240">
        <v>400000</v>
      </c>
      <c r="J12" s="240">
        <v>100000</v>
      </c>
      <c r="K12" s="240">
        <v>630000</v>
      </c>
      <c r="L12" s="240">
        <v>100000</v>
      </c>
      <c r="M12" s="240">
        <v>1000000</v>
      </c>
      <c r="N12" s="240">
        <v>0</v>
      </c>
      <c r="O12" s="240">
        <v>100000</v>
      </c>
      <c r="P12" s="240">
        <v>0</v>
      </c>
      <c r="Q12" s="240">
        <v>3000000</v>
      </c>
      <c r="R12" s="240">
        <v>580000</v>
      </c>
      <c r="S12" s="240">
        <f t="shared" si="0"/>
        <v>13830000</v>
      </c>
      <c r="T12" s="240">
        <v>11500000</v>
      </c>
    </row>
    <row r="13" spans="1:20" s="217" customFormat="1" ht="17.25" thickBot="1" x14ac:dyDescent="0.35">
      <c r="A13" s="265"/>
      <c r="B13" s="217" t="s">
        <v>85</v>
      </c>
      <c r="C13" s="218">
        <f xml:space="preserve"> T12 + 7150000</f>
        <v>18650000</v>
      </c>
      <c r="D13" s="178">
        <v>0</v>
      </c>
      <c r="E13" s="218">
        <v>4000000</v>
      </c>
      <c r="F13" s="218">
        <v>420000</v>
      </c>
      <c r="G13" s="218">
        <v>300000</v>
      </c>
      <c r="H13" s="218">
        <v>100000</v>
      </c>
      <c r="I13" s="218">
        <v>200000</v>
      </c>
      <c r="J13" s="218">
        <v>100000</v>
      </c>
      <c r="K13" s="218">
        <v>630000</v>
      </c>
      <c r="L13" s="218">
        <v>100000</v>
      </c>
      <c r="M13" s="218">
        <v>1000000</v>
      </c>
      <c r="N13" s="218">
        <v>0</v>
      </c>
      <c r="O13" s="218">
        <v>100000</v>
      </c>
      <c r="P13" s="218">
        <v>750000</v>
      </c>
      <c r="Q13" s="25">
        <v>3000000</v>
      </c>
      <c r="R13" s="218">
        <f xml:space="preserve"> 580000 + 5400000</f>
        <v>5980000</v>
      </c>
      <c r="S13" s="218">
        <f t="shared" si="0"/>
        <v>16680000</v>
      </c>
      <c r="T13" s="219">
        <f t="shared" ref="T13:T44" si="1" xml:space="preserve"> C13 - S13</f>
        <v>1970000</v>
      </c>
    </row>
    <row r="14" spans="1:20" s="110" customFormat="1" ht="17.25" thickBot="1" x14ac:dyDescent="0.35">
      <c r="A14" s="266"/>
      <c r="B14" s="24" t="s">
        <v>86</v>
      </c>
      <c r="C14" s="243">
        <f xml:space="preserve"> T13 + 7150000</f>
        <v>9120000</v>
      </c>
      <c r="D14" s="244">
        <v>0</v>
      </c>
      <c r="E14" s="177">
        <v>1000000</v>
      </c>
      <c r="F14" s="25">
        <v>420000</v>
      </c>
      <c r="G14" s="243">
        <v>300000</v>
      </c>
      <c r="H14" s="177">
        <v>100000</v>
      </c>
      <c r="I14" s="25">
        <v>200000</v>
      </c>
      <c r="J14" s="25">
        <v>100000</v>
      </c>
      <c r="K14" s="25">
        <v>630000</v>
      </c>
      <c r="L14" s="25">
        <v>100000</v>
      </c>
      <c r="M14" s="216">
        <v>600000</v>
      </c>
      <c r="N14" s="25">
        <v>0</v>
      </c>
      <c r="O14" s="25">
        <v>100000</v>
      </c>
      <c r="P14" s="25">
        <v>0</v>
      </c>
      <c r="Q14" s="25">
        <v>2500000</v>
      </c>
      <c r="R14" s="83">
        <v>1580000</v>
      </c>
      <c r="S14" s="25">
        <f t="shared" si="0"/>
        <v>7630000</v>
      </c>
      <c r="T14" s="19">
        <f t="shared" si="1"/>
        <v>1490000</v>
      </c>
    </row>
    <row r="15" spans="1:20" s="108" customFormat="1" ht="17.25" thickBot="1" x14ac:dyDescent="0.35">
      <c r="A15" s="264">
        <v>2024</v>
      </c>
      <c r="B15" s="108" t="s">
        <v>75</v>
      </c>
      <c r="C15" s="218">
        <f t="shared" ref="C15:C78" si="2" xml:space="preserve"> T14 + 7150000</f>
        <v>8640000</v>
      </c>
      <c r="D15" s="178">
        <v>0</v>
      </c>
      <c r="E15" s="177">
        <v>1000000</v>
      </c>
      <c r="F15" s="107">
        <v>420000</v>
      </c>
      <c r="G15" s="218">
        <v>300000</v>
      </c>
      <c r="H15" s="176">
        <v>100000</v>
      </c>
      <c r="I15" s="107">
        <v>200000</v>
      </c>
      <c r="J15" s="107">
        <v>100000</v>
      </c>
      <c r="K15" s="107">
        <v>630000</v>
      </c>
      <c r="L15" s="107">
        <v>100000</v>
      </c>
      <c r="M15" s="109">
        <v>150000</v>
      </c>
      <c r="N15" s="107">
        <v>0</v>
      </c>
      <c r="O15" s="107">
        <v>100000</v>
      </c>
      <c r="P15" s="107">
        <v>0</v>
      </c>
      <c r="Q15" s="25">
        <v>2500000</v>
      </c>
      <c r="R15" s="184">
        <v>580000</v>
      </c>
      <c r="S15" s="107">
        <f t="shared" si="0"/>
        <v>6180000</v>
      </c>
      <c r="T15" s="23">
        <f t="shared" si="1"/>
        <v>2460000</v>
      </c>
    </row>
    <row r="16" spans="1:20" s="214" customFormat="1" ht="17.25" thickBot="1" x14ac:dyDescent="0.35">
      <c r="A16" s="265"/>
      <c r="B16" s="214" t="s">
        <v>76</v>
      </c>
      <c r="C16" s="218">
        <f xml:space="preserve"> T15 + 7150000 + 2000000</f>
        <v>11610000</v>
      </c>
      <c r="D16" s="178">
        <v>0</v>
      </c>
      <c r="E16" s="177">
        <v>1000000</v>
      </c>
      <c r="F16" s="178">
        <v>420000</v>
      </c>
      <c r="G16" s="218">
        <v>300000</v>
      </c>
      <c r="H16" s="178">
        <v>100000</v>
      </c>
      <c r="I16" s="178">
        <v>200000</v>
      </c>
      <c r="J16" s="178">
        <v>100000</v>
      </c>
      <c r="K16" s="178">
        <v>630000</v>
      </c>
      <c r="L16" s="178">
        <v>100000</v>
      </c>
      <c r="M16" s="178">
        <v>150000</v>
      </c>
      <c r="N16" s="178">
        <v>0</v>
      </c>
      <c r="O16" s="178">
        <v>100000</v>
      </c>
      <c r="P16" s="178">
        <v>0</v>
      </c>
      <c r="Q16" s="25">
        <v>2500000</v>
      </c>
      <c r="R16" s="178">
        <v>580000</v>
      </c>
      <c r="S16" s="178">
        <f t="shared" si="0"/>
        <v>6180000</v>
      </c>
      <c r="T16" s="220">
        <f t="shared" si="1"/>
        <v>5430000</v>
      </c>
    </row>
    <row r="17" spans="1:20" s="217" customFormat="1" ht="17.25" thickBot="1" x14ac:dyDescent="0.35">
      <c r="A17" s="265"/>
      <c r="B17" s="217" t="s">
        <v>77</v>
      </c>
      <c r="C17" s="218">
        <f t="shared" si="2"/>
        <v>12580000</v>
      </c>
      <c r="D17" s="178">
        <v>0</v>
      </c>
      <c r="E17" s="177">
        <v>1000000</v>
      </c>
      <c r="F17" s="218">
        <v>420000</v>
      </c>
      <c r="G17" s="218">
        <v>300000</v>
      </c>
      <c r="H17" s="218">
        <v>100000</v>
      </c>
      <c r="I17" s="218">
        <v>200000</v>
      </c>
      <c r="J17" s="218">
        <v>100000</v>
      </c>
      <c r="K17" s="218">
        <v>630000</v>
      </c>
      <c r="L17" s="218">
        <v>100000</v>
      </c>
      <c r="M17" s="218">
        <v>150000</v>
      </c>
      <c r="N17" s="218">
        <v>0</v>
      </c>
      <c r="O17" s="218">
        <v>100000</v>
      </c>
      <c r="P17" s="218">
        <v>1000000</v>
      </c>
      <c r="Q17" s="25">
        <v>2500000</v>
      </c>
      <c r="R17" s="218">
        <f xml:space="preserve"> 580000 + 5400000</f>
        <v>5980000</v>
      </c>
      <c r="S17" s="218">
        <f t="shared" si="0"/>
        <v>12580000</v>
      </c>
      <c r="T17" s="219">
        <f t="shared" si="1"/>
        <v>0</v>
      </c>
    </row>
    <row r="18" spans="1:20" s="108" customFormat="1" ht="17.25" thickBot="1" x14ac:dyDescent="0.35">
      <c r="A18" s="265"/>
      <c r="B18" s="108" t="s">
        <v>78</v>
      </c>
      <c r="C18" s="218">
        <f t="shared" si="2"/>
        <v>7150000</v>
      </c>
      <c r="D18" s="178">
        <v>0</v>
      </c>
      <c r="E18" s="177">
        <v>1000000</v>
      </c>
      <c r="F18" s="107">
        <v>420000</v>
      </c>
      <c r="G18" s="218">
        <v>300000</v>
      </c>
      <c r="H18" s="176">
        <v>100000</v>
      </c>
      <c r="I18" s="107">
        <v>200000</v>
      </c>
      <c r="J18" s="107">
        <v>100000</v>
      </c>
      <c r="K18" s="107">
        <v>630000</v>
      </c>
      <c r="L18" s="107">
        <v>100000</v>
      </c>
      <c r="M18" s="109">
        <v>150000</v>
      </c>
      <c r="N18" s="107">
        <v>0</v>
      </c>
      <c r="O18" s="107">
        <v>100000</v>
      </c>
      <c r="P18" s="107">
        <v>0</v>
      </c>
      <c r="Q18" s="25">
        <v>2500000</v>
      </c>
      <c r="R18" s="184">
        <v>580000</v>
      </c>
      <c r="S18" s="107">
        <f t="shared" si="0"/>
        <v>6180000</v>
      </c>
      <c r="T18" s="18">
        <f t="shared" si="1"/>
        <v>970000</v>
      </c>
    </row>
    <row r="19" spans="1:20" s="108" customFormat="1" ht="17.25" thickBot="1" x14ac:dyDescent="0.35">
      <c r="A19" s="265"/>
      <c r="B19" s="108" t="s">
        <v>79</v>
      </c>
      <c r="C19" s="218">
        <f t="shared" si="2"/>
        <v>8120000</v>
      </c>
      <c r="D19" s="178">
        <v>0</v>
      </c>
      <c r="E19" s="177">
        <v>1000000</v>
      </c>
      <c r="F19" s="107">
        <v>420000</v>
      </c>
      <c r="G19" s="218">
        <v>300000</v>
      </c>
      <c r="H19" s="176">
        <v>100000</v>
      </c>
      <c r="I19" s="107">
        <v>200000</v>
      </c>
      <c r="J19" s="107">
        <v>100000</v>
      </c>
      <c r="K19" s="107">
        <v>630000</v>
      </c>
      <c r="L19" s="107">
        <v>100000</v>
      </c>
      <c r="M19" s="109">
        <v>150000</v>
      </c>
      <c r="N19" s="107">
        <v>0</v>
      </c>
      <c r="O19" s="107">
        <v>100000</v>
      </c>
      <c r="P19" s="107">
        <v>0</v>
      </c>
      <c r="Q19" s="25">
        <v>2500000</v>
      </c>
      <c r="R19" s="184">
        <v>580000</v>
      </c>
      <c r="S19" s="107">
        <f t="shared" si="0"/>
        <v>6180000</v>
      </c>
      <c r="T19" s="18">
        <f t="shared" si="1"/>
        <v>1940000</v>
      </c>
    </row>
    <row r="20" spans="1:20" s="108" customFormat="1" ht="17.25" thickBot="1" x14ac:dyDescent="0.35">
      <c r="A20" s="265"/>
      <c r="B20" s="108" t="s">
        <v>80</v>
      </c>
      <c r="C20" s="218">
        <f t="shared" si="2"/>
        <v>9090000</v>
      </c>
      <c r="D20" s="178">
        <v>0</v>
      </c>
      <c r="E20" s="177">
        <v>1000000</v>
      </c>
      <c r="F20" s="107">
        <v>420000</v>
      </c>
      <c r="G20" s="218">
        <v>300000</v>
      </c>
      <c r="H20" s="176">
        <v>100000</v>
      </c>
      <c r="I20" s="107">
        <v>200000</v>
      </c>
      <c r="J20" s="107">
        <v>100000</v>
      </c>
      <c r="K20" s="107">
        <v>630000</v>
      </c>
      <c r="L20" s="107">
        <v>100000</v>
      </c>
      <c r="M20" s="109">
        <v>150000</v>
      </c>
      <c r="N20" s="107">
        <v>0</v>
      </c>
      <c r="O20" s="107">
        <v>100000</v>
      </c>
      <c r="P20" s="107">
        <v>0</v>
      </c>
      <c r="Q20" s="25">
        <v>2500000</v>
      </c>
      <c r="R20" s="184">
        <v>580000</v>
      </c>
      <c r="S20" s="107">
        <f t="shared" si="0"/>
        <v>6180000</v>
      </c>
      <c r="T20" s="18">
        <f t="shared" si="1"/>
        <v>2910000</v>
      </c>
    </row>
    <row r="21" spans="1:20" s="217" customFormat="1" ht="17.25" thickBot="1" x14ac:dyDescent="0.35">
      <c r="A21" s="265"/>
      <c r="B21" s="217" t="s">
        <v>81</v>
      </c>
      <c r="C21" s="218">
        <f t="shared" si="2"/>
        <v>10060000</v>
      </c>
      <c r="D21" s="178">
        <v>0</v>
      </c>
      <c r="E21" s="177">
        <v>1000000</v>
      </c>
      <c r="F21" s="218">
        <v>420000</v>
      </c>
      <c r="G21" s="218">
        <v>300000</v>
      </c>
      <c r="H21" s="218">
        <v>100000</v>
      </c>
      <c r="I21" s="218">
        <v>200000</v>
      </c>
      <c r="J21" s="218">
        <v>100000</v>
      </c>
      <c r="K21" s="218">
        <v>630000</v>
      </c>
      <c r="L21" s="218">
        <v>100000</v>
      </c>
      <c r="M21" s="218">
        <v>150000</v>
      </c>
      <c r="N21" s="218">
        <v>0</v>
      </c>
      <c r="O21" s="218">
        <v>100000</v>
      </c>
      <c r="P21" s="218">
        <v>1000000</v>
      </c>
      <c r="Q21" s="25">
        <v>2500000</v>
      </c>
      <c r="R21" s="218">
        <f xml:space="preserve"> 580000 + 5400000</f>
        <v>5980000</v>
      </c>
      <c r="S21" s="218">
        <f t="shared" si="0"/>
        <v>12580000</v>
      </c>
      <c r="T21" s="219">
        <f t="shared" si="1"/>
        <v>-2520000</v>
      </c>
    </row>
    <row r="22" spans="1:20" s="108" customFormat="1" ht="17.25" thickBot="1" x14ac:dyDescent="0.35">
      <c r="A22" s="265"/>
      <c r="B22" s="108" t="s">
        <v>82</v>
      </c>
      <c r="C22" s="218">
        <f t="shared" si="2"/>
        <v>4630000</v>
      </c>
      <c r="D22" s="178">
        <v>0</v>
      </c>
      <c r="E22" s="177">
        <v>1000000</v>
      </c>
      <c r="F22" s="107">
        <v>420000</v>
      </c>
      <c r="G22" s="218">
        <v>300000</v>
      </c>
      <c r="H22" s="176">
        <v>100000</v>
      </c>
      <c r="I22" s="107">
        <v>200000</v>
      </c>
      <c r="J22" s="107">
        <v>100000</v>
      </c>
      <c r="K22" s="107">
        <v>630000</v>
      </c>
      <c r="L22" s="107">
        <v>100000</v>
      </c>
      <c r="M22" s="109">
        <v>150000</v>
      </c>
      <c r="N22" s="107">
        <v>0</v>
      </c>
      <c r="O22" s="107">
        <v>100000</v>
      </c>
      <c r="P22" s="107">
        <v>0</v>
      </c>
      <c r="Q22" s="25">
        <v>2500000</v>
      </c>
      <c r="R22" s="184">
        <v>580000</v>
      </c>
      <c r="S22" s="107">
        <f t="shared" si="0"/>
        <v>6180000</v>
      </c>
      <c r="T22" s="18">
        <f t="shared" si="1"/>
        <v>-1550000</v>
      </c>
    </row>
    <row r="23" spans="1:20" s="108" customFormat="1" ht="17.25" thickBot="1" x14ac:dyDescent="0.35">
      <c r="A23" s="265"/>
      <c r="B23" s="108" t="s">
        <v>83</v>
      </c>
      <c r="C23" s="218">
        <f t="shared" si="2"/>
        <v>5600000</v>
      </c>
      <c r="D23" s="178">
        <v>0</v>
      </c>
      <c r="E23" s="177">
        <v>1000000</v>
      </c>
      <c r="F23" s="107">
        <v>420000</v>
      </c>
      <c r="G23" s="218">
        <v>300000</v>
      </c>
      <c r="H23" s="176">
        <v>100000</v>
      </c>
      <c r="I23" s="107">
        <v>200000</v>
      </c>
      <c r="J23" s="107">
        <v>100000</v>
      </c>
      <c r="K23" s="107">
        <v>630000</v>
      </c>
      <c r="L23" s="107">
        <v>100000</v>
      </c>
      <c r="M23" s="109">
        <v>150000</v>
      </c>
      <c r="N23" s="107">
        <v>0</v>
      </c>
      <c r="O23" s="107">
        <v>100000</v>
      </c>
      <c r="P23" s="107">
        <v>0</v>
      </c>
      <c r="Q23" s="25">
        <v>2500000</v>
      </c>
      <c r="R23" s="184">
        <v>580000</v>
      </c>
      <c r="S23" s="107">
        <f t="shared" si="0"/>
        <v>6180000</v>
      </c>
      <c r="T23" s="18">
        <f t="shared" si="1"/>
        <v>-580000</v>
      </c>
    </row>
    <row r="24" spans="1:20" s="108" customFormat="1" ht="17.25" thickBot="1" x14ac:dyDescent="0.35">
      <c r="A24" s="265"/>
      <c r="B24" s="108" t="s">
        <v>84</v>
      </c>
      <c r="C24" s="218">
        <f t="shared" si="2"/>
        <v>6570000</v>
      </c>
      <c r="D24" s="178">
        <v>0</v>
      </c>
      <c r="E24" s="177">
        <v>1000000</v>
      </c>
      <c r="F24" s="107">
        <v>420000</v>
      </c>
      <c r="G24" s="218">
        <v>300000</v>
      </c>
      <c r="H24" s="176">
        <v>100000</v>
      </c>
      <c r="I24" s="107">
        <v>200000</v>
      </c>
      <c r="J24" s="107">
        <v>100000</v>
      </c>
      <c r="K24" s="107">
        <v>630000</v>
      </c>
      <c r="L24" s="107">
        <v>100000</v>
      </c>
      <c r="M24" s="109">
        <v>150000</v>
      </c>
      <c r="N24" s="107">
        <v>0</v>
      </c>
      <c r="O24" s="107">
        <v>100000</v>
      </c>
      <c r="P24" s="107">
        <v>0</v>
      </c>
      <c r="Q24" s="25">
        <v>2500000</v>
      </c>
      <c r="R24" s="184">
        <v>580000</v>
      </c>
      <c r="S24" s="107">
        <f t="shared" si="0"/>
        <v>6180000</v>
      </c>
      <c r="T24" s="18">
        <f t="shared" si="1"/>
        <v>390000</v>
      </c>
    </row>
    <row r="25" spans="1:20" s="108" customFormat="1" ht="17.25" thickBot="1" x14ac:dyDescent="0.35">
      <c r="A25" s="265"/>
      <c r="B25" s="108" t="s">
        <v>85</v>
      </c>
      <c r="C25" s="218">
        <f t="shared" si="2"/>
        <v>7540000</v>
      </c>
      <c r="D25" s="178">
        <v>0</v>
      </c>
      <c r="E25" s="177">
        <v>1000000</v>
      </c>
      <c r="F25" s="107">
        <v>420000</v>
      </c>
      <c r="G25" s="218">
        <v>300000</v>
      </c>
      <c r="H25" s="176">
        <v>100000</v>
      </c>
      <c r="I25" s="107">
        <v>200000</v>
      </c>
      <c r="J25" s="107">
        <v>100000</v>
      </c>
      <c r="K25" s="107">
        <v>630000</v>
      </c>
      <c r="L25" s="107">
        <v>100000</v>
      </c>
      <c r="M25" s="109">
        <v>150000</v>
      </c>
      <c r="N25" s="107">
        <v>0</v>
      </c>
      <c r="O25" s="107">
        <v>100000</v>
      </c>
      <c r="P25" s="107">
        <v>1000000</v>
      </c>
      <c r="Q25" s="25">
        <v>2500000</v>
      </c>
      <c r="R25" s="184">
        <v>580000</v>
      </c>
      <c r="S25" s="107">
        <f t="shared" si="0"/>
        <v>7180000</v>
      </c>
      <c r="T25" s="18">
        <f t="shared" si="1"/>
        <v>360000</v>
      </c>
    </row>
    <row r="26" spans="1:20" s="110" customFormat="1" ht="17.25" thickBot="1" x14ac:dyDescent="0.35">
      <c r="A26" s="266"/>
      <c r="B26" s="24" t="s">
        <v>86</v>
      </c>
      <c r="C26" s="218">
        <f t="shared" si="2"/>
        <v>7510000</v>
      </c>
      <c r="D26" s="178">
        <v>0</v>
      </c>
      <c r="E26" s="177">
        <v>1000000</v>
      </c>
      <c r="F26" s="25">
        <v>420000</v>
      </c>
      <c r="G26" s="218">
        <v>300000</v>
      </c>
      <c r="H26" s="176">
        <v>100000</v>
      </c>
      <c r="I26" s="107">
        <v>200000</v>
      </c>
      <c r="J26" s="25">
        <v>100000</v>
      </c>
      <c r="K26" s="25">
        <v>630000</v>
      </c>
      <c r="L26" s="25">
        <v>100000</v>
      </c>
      <c r="M26" s="109">
        <v>150000</v>
      </c>
      <c r="N26" s="25">
        <v>0</v>
      </c>
      <c r="O26" s="25">
        <v>100000</v>
      </c>
      <c r="P26" s="25">
        <v>0</v>
      </c>
      <c r="Q26" s="25">
        <v>2500000</v>
      </c>
      <c r="R26" s="184">
        <v>580000</v>
      </c>
      <c r="S26" s="25">
        <f t="shared" si="0"/>
        <v>6180000</v>
      </c>
      <c r="T26" s="19">
        <f t="shared" si="1"/>
        <v>1330000</v>
      </c>
    </row>
    <row r="27" spans="1:20" ht="17.25" thickBot="1" x14ac:dyDescent="0.35">
      <c r="A27" s="264">
        <v>2025</v>
      </c>
      <c r="B27" t="s">
        <v>75</v>
      </c>
      <c r="C27" s="218">
        <f t="shared" si="2"/>
        <v>8480000</v>
      </c>
      <c r="D27" s="178">
        <v>0</v>
      </c>
      <c r="E27" s="177">
        <v>1000000</v>
      </c>
      <c r="F27" s="107">
        <v>420000</v>
      </c>
      <c r="G27" s="218">
        <v>300000</v>
      </c>
      <c r="H27" s="176">
        <v>100000</v>
      </c>
      <c r="I27" s="107">
        <v>200000</v>
      </c>
      <c r="J27" s="1">
        <v>100000</v>
      </c>
      <c r="K27" s="107">
        <v>630000</v>
      </c>
      <c r="L27" s="1">
        <v>100000</v>
      </c>
      <c r="M27" s="109">
        <v>150000</v>
      </c>
      <c r="N27" s="1">
        <v>0</v>
      </c>
      <c r="O27" s="1">
        <v>100000</v>
      </c>
      <c r="P27" s="1">
        <v>0</v>
      </c>
      <c r="Q27" s="25">
        <v>2500000</v>
      </c>
      <c r="R27" s="184">
        <v>580000</v>
      </c>
      <c r="S27" s="1">
        <f t="shared" si="0"/>
        <v>6180000</v>
      </c>
      <c r="T27" s="23">
        <f t="shared" si="1"/>
        <v>2300000</v>
      </c>
    </row>
    <row r="28" spans="1:20" ht="17.25" thickBot="1" x14ac:dyDescent="0.35">
      <c r="A28" s="265"/>
      <c r="B28" t="s">
        <v>76</v>
      </c>
      <c r="C28" s="218">
        <f t="shared" si="2"/>
        <v>9450000</v>
      </c>
      <c r="D28" s="178">
        <v>0</v>
      </c>
      <c r="E28" s="177">
        <v>1000000</v>
      </c>
      <c r="F28" s="107">
        <v>420000</v>
      </c>
      <c r="G28" s="218">
        <v>300000</v>
      </c>
      <c r="H28" s="176">
        <v>100000</v>
      </c>
      <c r="I28" s="107">
        <v>200000</v>
      </c>
      <c r="J28" s="1">
        <v>100000</v>
      </c>
      <c r="K28" s="107">
        <v>630000</v>
      </c>
      <c r="L28" s="1">
        <v>100000</v>
      </c>
      <c r="M28" s="109">
        <v>150000</v>
      </c>
      <c r="N28" s="1">
        <v>0</v>
      </c>
      <c r="O28" s="1">
        <v>100000</v>
      </c>
      <c r="P28" s="1">
        <v>0</v>
      </c>
      <c r="Q28" s="25">
        <v>2500000</v>
      </c>
      <c r="R28" s="184">
        <v>580000</v>
      </c>
      <c r="S28" s="1">
        <f t="shared" si="0"/>
        <v>6180000</v>
      </c>
      <c r="T28" s="18">
        <f t="shared" si="1"/>
        <v>3270000</v>
      </c>
    </row>
    <row r="29" spans="1:20" ht="17.25" thickBot="1" x14ac:dyDescent="0.35">
      <c r="A29" s="265"/>
      <c r="B29" t="s">
        <v>77</v>
      </c>
      <c r="C29" s="218">
        <f t="shared" si="2"/>
        <v>10420000</v>
      </c>
      <c r="D29" s="178">
        <v>0</v>
      </c>
      <c r="E29" s="177">
        <v>1000000</v>
      </c>
      <c r="F29" s="107">
        <v>420000</v>
      </c>
      <c r="G29" s="218">
        <v>300000</v>
      </c>
      <c r="H29" s="176">
        <v>100000</v>
      </c>
      <c r="I29" s="107">
        <v>200000</v>
      </c>
      <c r="J29" s="1">
        <v>100000</v>
      </c>
      <c r="K29" s="107">
        <v>630000</v>
      </c>
      <c r="L29" s="1">
        <v>100000</v>
      </c>
      <c r="M29" s="109">
        <v>150000</v>
      </c>
      <c r="N29" s="1">
        <v>0</v>
      </c>
      <c r="O29" s="1">
        <v>100000</v>
      </c>
      <c r="P29" s="1">
        <v>0</v>
      </c>
      <c r="Q29" s="25">
        <v>2500000</v>
      </c>
      <c r="R29" s="184">
        <v>580000</v>
      </c>
      <c r="S29" s="1">
        <f t="shared" si="0"/>
        <v>6180000</v>
      </c>
      <c r="T29" s="18">
        <f t="shared" si="1"/>
        <v>4240000</v>
      </c>
    </row>
    <row r="30" spans="1:20" ht="17.25" thickBot="1" x14ac:dyDescent="0.35">
      <c r="A30" s="265"/>
      <c r="B30" t="s">
        <v>78</v>
      </c>
      <c r="C30" s="218">
        <f t="shared" si="2"/>
        <v>11390000</v>
      </c>
      <c r="D30" s="178">
        <v>0</v>
      </c>
      <c r="E30" s="177">
        <v>1000000</v>
      </c>
      <c r="F30" s="107">
        <v>420000</v>
      </c>
      <c r="G30" s="218">
        <v>300000</v>
      </c>
      <c r="H30" s="176">
        <v>100000</v>
      </c>
      <c r="I30" s="107">
        <v>200000</v>
      </c>
      <c r="J30" s="1">
        <v>100000</v>
      </c>
      <c r="K30" s="107">
        <v>630000</v>
      </c>
      <c r="L30" s="1">
        <v>100000</v>
      </c>
      <c r="M30" s="109">
        <v>150000</v>
      </c>
      <c r="N30" s="1">
        <v>0</v>
      </c>
      <c r="O30" s="1">
        <v>100000</v>
      </c>
      <c r="P30" s="1">
        <v>0</v>
      </c>
      <c r="Q30" s="25">
        <v>2500000</v>
      </c>
      <c r="R30" s="184">
        <v>580000</v>
      </c>
      <c r="S30" s="1">
        <f t="shared" si="0"/>
        <v>6180000</v>
      </c>
      <c r="T30" s="18">
        <f t="shared" si="1"/>
        <v>5210000</v>
      </c>
    </row>
    <row r="31" spans="1:20" ht="17.25" thickBot="1" x14ac:dyDescent="0.35">
      <c r="A31" s="265"/>
      <c r="B31" t="s">
        <v>79</v>
      </c>
      <c r="C31" s="218">
        <f t="shared" si="2"/>
        <v>12360000</v>
      </c>
      <c r="D31" s="178">
        <v>0</v>
      </c>
      <c r="E31" s="177">
        <v>1000000</v>
      </c>
      <c r="F31" s="107">
        <v>420000</v>
      </c>
      <c r="G31" s="218">
        <v>300000</v>
      </c>
      <c r="H31" s="176">
        <v>100000</v>
      </c>
      <c r="I31" s="107">
        <v>200000</v>
      </c>
      <c r="J31" s="1">
        <v>100000</v>
      </c>
      <c r="K31" s="107">
        <v>630000</v>
      </c>
      <c r="L31" s="1">
        <v>100000</v>
      </c>
      <c r="M31" s="109">
        <v>150000</v>
      </c>
      <c r="N31" s="1">
        <v>0</v>
      </c>
      <c r="O31" s="1">
        <v>100000</v>
      </c>
      <c r="P31" s="1">
        <v>0</v>
      </c>
      <c r="Q31" s="25">
        <v>2500000</v>
      </c>
      <c r="R31" s="184">
        <v>580000</v>
      </c>
      <c r="S31" s="1">
        <f t="shared" si="0"/>
        <v>6180000</v>
      </c>
      <c r="T31" s="18">
        <f t="shared" si="1"/>
        <v>6180000</v>
      </c>
    </row>
    <row r="32" spans="1:20" ht="17.25" thickBot="1" x14ac:dyDescent="0.35">
      <c r="A32" s="265"/>
      <c r="B32" t="s">
        <v>80</v>
      </c>
      <c r="C32" s="218">
        <f t="shared" si="2"/>
        <v>13330000</v>
      </c>
      <c r="D32" s="178">
        <v>0</v>
      </c>
      <c r="E32" s="177">
        <v>1000000</v>
      </c>
      <c r="F32" s="107">
        <v>420000</v>
      </c>
      <c r="G32" s="218">
        <v>300000</v>
      </c>
      <c r="H32" s="176">
        <v>100000</v>
      </c>
      <c r="I32" s="107">
        <v>200000</v>
      </c>
      <c r="J32" s="1">
        <v>100000</v>
      </c>
      <c r="K32" s="107">
        <v>630000</v>
      </c>
      <c r="L32" s="1">
        <v>100000</v>
      </c>
      <c r="M32" s="109">
        <v>150000</v>
      </c>
      <c r="N32" s="1">
        <v>0</v>
      </c>
      <c r="O32" s="1">
        <v>100000</v>
      </c>
      <c r="P32" s="1">
        <v>0</v>
      </c>
      <c r="Q32" s="25">
        <v>2500000</v>
      </c>
      <c r="R32" s="184">
        <v>580000</v>
      </c>
      <c r="S32" s="1">
        <f t="shared" si="0"/>
        <v>6180000</v>
      </c>
      <c r="T32" s="18">
        <f t="shared" si="1"/>
        <v>7150000</v>
      </c>
    </row>
    <row r="33" spans="1:20" ht="17.25" thickBot="1" x14ac:dyDescent="0.35">
      <c r="A33" s="265"/>
      <c r="B33" t="s">
        <v>81</v>
      </c>
      <c r="C33" s="218">
        <f t="shared" si="2"/>
        <v>14300000</v>
      </c>
      <c r="D33" s="178">
        <v>0</v>
      </c>
      <c r="E33" s="177">
        <v>1000000</v>
      </c>
      <c r="F33" s="107">
        <v>420000</v>
      </c>
      <c r="G33" s="218">
        <v>300000</v>
      </c>
      <c r="H33" s="176">
        <v>100000</v>
      </c>
      <c r="I33" s="107">
        <v>200000</v>
      </c>
      <c r="J33" s="1">
        <v>100000</v>
      </c>
      <c r="K33" s="107">
        <v>630000</v>
      </c>
      <c r="L33" s="1">
        <v>100000</v>
      </c>
      <c r="M33" s="109">
        <v>150000</v>
      </c>
      <c r="N33" s="1">
        <v>0</v>
      </c>
      <c r="O33" s="1">
        <v>100000</v>
      </c>
      <c r="P33" s="1">
        <v>0</v>
      </c>
      <c r="Q33" s="25">
        <v>2500000</v>
      </c>
      <c r="R33" s="184">
        <v>580000</v>
      </c>
      <c r="S33" s="1">
        <f t="shared" si="0"/>
        <v>6180000</v>
      </c>
      <c r="T33" s="18">
        <f t="shared" si="1"/>
        <v>8120000</v>
      </c>
    </row>
    <row r="34" spans="1:20" ht="17.25" thickBot="1" x14ac:dyDescent="0.35">
      <c r="A34" s="265"/>
      <c r="B34" t="s">
        <v>82</v>
      </c>
      <c r="C34" s="218">
        <f t="shared" si="2"/>
        <v>15270000</v>
      </c>
      <c r="D34" s="178">
        <v>0</v>
      </c>
      <c r="E34" s="177">
        <v>1000000</v>
      </c>
      <c r="F34" s="107">
        <v>420000</v>
      </c>
      <c r="G34" s="218">
        <v>300000</v>
      </c>
      <c r="H34" s="176">
        <v>100000</v>
      </c>
      <c r="I34" s="107">
        <v>200000</v>
      </c>
      <c r="J34" s="1">
        <v>100000</v>
      </c>
      <c r="K34" s="107">
        <v>630000</v>
      </c>
      <c r="L34" s="1">
        <v>100000</v>
      </c>
      <c r="M34" s="109">
        <v>150000</v>
      </c>
      <c r="N34" s="1">
        <v>0</v>
      </c>
      <c r="O34" s="1">
        <v>100000</v>
      </c>
      <c r="P34" s="1">
        <v>0</v>
      </c>
      <c r="Q34" s="25">
        <v>2500000</v>
      </c>
      <c r="R34" s="184">
        <v>580000</v>
      </c>
      <c r="S34" s="1">
        <f t="shared" si="0"/>
        <v>6180000</v>
      </c>
      <c r="T34" s="18">
        <f t="shared" si="1"/>
        <v>9090000</v>
      </c>
    </row>
    <row r="35" spans="1:20" s="111" customFormat="1" ht="17.25" thickBot="1" x14ac:dyDescent="0.35">
      <c r="A35" s="265"/>
      <c r="B35" s="111" t="s">
        <v>83</v>
      </c>
      <c r="C35" s="218">
        <f t="shared" si="2"/>
        <v>16240000</v>
      </c>
      <c r="D35" s="178">
        <v>0</v>
      </c>
      <c r="E35" s="177">
        <v>1000000</v>
      </c>
      <c r="F35" s="113">
        <v>420000</v>
      </c>
      <c r="G35" s="218">
        <v>300000</v>
      </c>
      <c r="H35" s="176">
        <v>100000</v>
      </c>
      <c r="I35" s="107">
        <v>200000</v>
      </c>
      <c r="J35" s="112">
        <v>100000</v>
      </c>
      <c r="K35" s="113">
        <v>630000</v>
      </c>
      <c r="L35" s="112">
        <v>100000</v>
      </c>
      <c r="M35" s="109">
        <v>150000</v>
      </c>
      <c r="N35" s="112">
        <v>0</v>
      </c>
      <c r="O35" s="112">
        <v>100000</v>
      </c>
      <c r="P35" s="112">
        <v>0</v>
      </c>
      <c r="Q35" s="25">
        <v>2500000</v>
      </c>
      <c r="R35" s="184">
        <v>580000</v>
      </c>
      <c r="S35" s="112">
        <f t="shared" ref="S35:S66" si="3">SUM(D35:R35)</f>
        <v>6180000</v>
      </c>
      <c r="T35" s="114">
        <f t="shared" si="1"/>
        <v>10060000</v>
      </c>
    </row>
    <row r="36" spans="1:20" ht="17.25" thickBot="1" x14ac:dyDescent="0.35">
      <c r="A36" s="265"/>
      <c r="B36" t="s">
        <v>84</v>
      </c>
      <c r="C36" s="218">
        <f t="shared" si="2"/>
        <v>17210000</v>
      </c>
      <c r="D36" s="178">
        <v>0</v>
      </c>
      <c r="E36" s="177">
        <v>1000000</v>
      </c>
      <c r="F36" s="107">
        <v>420000</v>
      </c>
      <c r="G36" s="218">
        <v>300000</v>
      </c>
      <c r="H36" s="176">
        <v>100000</v>
      </c>
      <c r="I36" s="107">
        <v>200000</v>
      </c>
      <c r="J36" s="1">
        <v>100000</v>
      </c>
      <c r="K36" s="107">
        <v>630000</v>
      </c>
      <c r="L36" s="1">
        <v>100000</v>
      </c>
      <c r="M36" s="109">
        <v>150000</v>
      </c>
      <c r="N36" s="1">
        <v>0</v>
      </c>
      <c r="O36" s="1">
        <v>100000</v>
      </c>
      <c r="P36" s="1">
        <v>0</v>
      </c>
      <c r="Q36" s="25">
        <v>2500000</v>
      </c>
      <c r="R36" s="184">
        <v>580000</v>
      </c>
      <c r="S36" s="1">
        <f t="shared" si="3"/>
        <v>6180000</v>
      </c>
      <c r="T36" s="18">
        <f t="shared" si="1"/>
        <v>11030000</v>
      </c>
    </row>
    <row r="37" spans="1:20" ht="17.25" thickBot="1" x14ac:dyDescent="0.35">
      <c r="A37" s="265"/>
      <c r="B37" t="s">
        <v>85</v>
      </c>
      <c r="C37" s="218">
        <f t="shared" si="2"/>
        <v>18180000</v>
      </c>
      <c r="D37" s="178">
        <v>0</v>
      </c>
      <c r="E37" s="177">
        <v>1000000</v>
      </c>
      <c r="F37" s="107">
        <v>420000</v>
      </c>
      <c r="G37" s="218">
        <v>300000</v>
      </c>
      <c r="H37" s="176">
        <v>100000</v>
      </c>
      <c r="I37" s="107">
        <v>200000</v>
      </c>
      <c r="J37" s="1">
        <v>100000</v>
      </c>
      <c r="K37" s="107">
        <v>630000</v>
      </c>
      <c r="L37" s="1">
        <v>100000</v>
      </c>
      <c r="M37" s="109">
        <v>150000</v>
      </c>
      <c r="N37" s="1">
        <v>0</v>
      </c>
      <c r="O37" s="1">
        <v>100000</v>
      </c>
      <c r="P37" s="1">
        <v>0</v>
      </c>
      <c r="Q37" s="25">
        <v>2500000</v>
      </c>
      <c r="R37" s="184">
        <v>580000</v>
      </c>
      <c r="S37" s="1">
        <f t="shared" si="3"/>
        <v>6180000</v>
      </c>
      <c r="T37" s="18">
        <f t="shared" si="1"/>
        <v>12000000</v>
      </c>
    </row>
    <row r="38" spans="1:20" ht="17.25" thickBot="1" x14ac:dyDescent="0.35">
      <c r="A38" s="266"/>
      <c r="B38" s="24" t="s">
        <v>86</v>
      </c>
      <c r="C38" s="218">
        <f t="shared" si="2"/>
        <v>19150000</v>
      </c>
      <c r="D38" s="178">
        <v>0</v>
      </c>
      <c r="E38" s="177">
        <v>1000000</v>
      </c>
      <c r="F38" s="107">
        <v>420000</v>
      </c>
      <c r="G38" s="218">
        <v>300000</v>
      </c>
      <c r="H38" s="176">
        <v>100000</v>
      </c>
      <c r="I38" s="107">
        <v>200000</v>
      </c>
      <c r="J38" s="25">
        <v>100000</v>
      </c>
      <c r="K38" s="107">
        <v>630000</v>
      </c>
      <c r="L38" s="25">
        <v>100000</v>
      </c>
      <c r="M38" s="109">
        <v>150000</v>
      </c>
      <c r="N38" s="25">
        <v>0</v>
      </c>
      <c r="O38" s="25">
        <v>100000</v>
      </c>
      <c r="P38" s="25">
        <v>0</v>
      </c>
      <c r="Q38" s="25">
        <v>2500000</v>
      </c>
      <c r="R38" s="184">
        <v>580000</v>
      </c>
      <c r="S38" s="25">
        <f t="shared" si="3"/>
        <v>6180000</v>
      </c>
      <c r="T38" s="19">
        <f t="shared" si="1"/>
        <v>12970000</v>
      </c>
    </row>
    <row r="39" spans="1:20" ht="17.25" thickBot="1" x14ac:dyDescent="0.35">
      <c r="A39" s="264">
        <v>2026</v>
      </c>
      <c r="B39" t="s">
        <v>75</v>
      </c>
      <c r="C39" s="218">
        <f t="shared" si="2"/>
        <v>20120000</v>
      </c>
      <c r="D39" s="178">
        <v>0</v>
      </c>
      <c r="E39" s="177">
        <v>1000000</v>
      </c>
      <c r="F39" s="107">
        <v>420000</v>
      </c>
      <c r="G39" s="218">
        <v>300000</v>
      </c>
      <c r="H39" s="176">
        <v>100000</v>
      </c>
      <c r="I39" s="107">
        <v>200000</v>
      </c>
      <c r="J39" s="1">
        <v>100000</v>
      </c>
      <c r="K39" s="107">
        <v>630000</v>
      </c>
      <c r="L39" s="1">
        <v>100000</v>
      </c>
      <c r="M39" s="109">
        <v>150000</v>
      </c>
      <c r="N39" s="1">
        <v>0</v>
      </c>
      <c r="O39" s="1">
        <v>100000</v>
      </c>
      <c r="P39" s="1">
        <v>0</v>
      </c>
      <c r="Q39" s="25">
        <v>2500000</v>
      </c>
      <c r="R39" s="107">
        <v>0</v>
      </c>
      <c r="S39" s="1">
        <f t="shared" si="3"/>
        <v>5600000</v>
      </c>
      <c r="T39" s="23">
        <f t="shared" si="1"/>
        <v>14520000</v>
      </c>
    </row>
    <row r="40" spans="1:20" s="20" customFormat="1" ht="17.25" thickBot="1" x14ac:dyDescent="0.35">
      <c r="A40" s="265"/>
      <c r="B40" s="20" t="s">
        <v>76</v>
      </c>
      <c r="C40" s="218">
        <f t="shared" si="2"/>
        <v>21670000</v>
      </c>
      <c r="D40" s="178">
        <v>0</v>
      </c>
      <c r="E40" s="177">
        <v>1000000</v>
      </c>
      <c r="F40" s="107">
        <v>420000</v>
      </c>
      <c r="G40" s="218">
        <v>300000</v>
      </c>
      <c r="H40" s="176">
        <v>100000</v>
      </c>
      <c r="I40" s="107">
        <v>200000</v>
      </c>
      <c r="J40" s="21">
        <v>100000</v>
      </c>
      <c r="K40" s="107">
        <v>630000</v>
      </c>
      <c r="L40" s="21">
        <v>100000</v>
      </c>
      <c r="M40" s="109">
        <v>150000</v>
      </c>
      <c r="N40" s="21">
        <v>0</v>
      </c>
      <c r="O40" s="21">
        <v>100000</v>
      </c>
      <c r="P40" s="21">
        <v>0</v>
      </c>
      <c r="Q40" s="25">
        <v>2500000</v>
      </c>
      <c r="R40" s="107">
        <v>0</v>
      </c>
      <c r="S40" s="21">
        <f t="shared" si="3"/>
        <v>5600000</v>
      </c>
      <c r="T40" s="22">
        <f t="shared" si="1"/>
        <v>16070000</v>
      </c>
    </row>
    <row r="41" spans="1:20" s="79" customFormat="1" ht="17.25" thickBot="1" x14ac:dyDescent="0.35">
      <c r="A41" s="265"/>
      <c r="B41" s="79" t="s">
        <v>77</v>
      </c>
      <c r="C41" s="218">
        <f t="shared" si="2"/>
        <v>23220000</v>
      </c>
      <c r="D41" s="178">
        <v>0</v>
      </c>
      <c r="E41" s="177">
        <v>1000000</v>
      </c>
      <c r="F41" s="107">
        <v>420000</v>
      </c>
      <c r="G41" s="218">
        <v>300000</v>
      </c>
      <c r="H41" s="176">
        <v>100000</v>
      </c>
      <c r="I41" s="107">
        <v>200000</v>
      </c>
      <c r="J41" s="80">
        <v>100000</v>
      </c>
      <c r="K41" s="107">
        <v>630000</v>
      </c>
      <c r="L41" s="80">
        <v>100000</v>
      </c>
      <c r="M41" s="109">
        <v>150000</v>
      </c>
      <c r="N41" s="80">
        <v>0</v>
      </c>
      <c r="O41" s="80">
        <v>100000</v>
      </c>
      <c r="P41" s="80">
        <v>0</v>
      </c>
      <c r="Q41" s="25">
        <v>2500000</v>
      </c>
      <c r="R41" s="107">
        <v>0</v>
      </c>
      <c r="S41" s="80">
        <f t="shared" si="3"/>
        <v>5600000</v>
      </c>
      <c r="T41" s="81">
        <f t="shared" si="1"/>
        <v>17620000</v>
      </c>
    </row>
    <row r="42" spans="1:20" s="79" customFormat="1" ht="17.25" thickBot="1" x14ac:dyDescent="0.35">
      <c r="A42" s="265"/>
      <c r="B42" s="79" t="s">
        <v>78</v>
      </c>
      <c r="C42" s="218">
        <f t="shared" si="2"/>
        <v>24770000</v>
      </c>
      <c r="D42" s="178">
        <v>0</v>
      </c>
      <c r="E42" s="177">
        <v>1000000</v>
      </c>
      <c r="F42" s="107">
        <v>420000</v>
      </c>
      <c r="G42" s="218">
        <v>300000</v>
      </c>
      <c r="H42" s="176">
        <v>100000</v>
      </c>
      <c r="I42" s="107">
        <v>200000</v>
      </c>
      <c r="J42" s="80">
        <v>100000</v>
      </c>
      <c r="K42" s="107">
        <v>630000</v>
      </c>
      <c r="L42" s="80">
        <v>100000</v>
      </c>
      <c r="M42" s="109">
        <v>150000</v>
      </c>
      <c r="N42" s="80">
        <v>0</v>
      </c>
      <c r="O42" s="80">
        <v>100000</v>
      </c>
      <c r="P42" s="80">
        <v>0</v>
      </c>
      <c r="Q42" s="25">
        <v>2500000</v>
      </c>
      <c r="R42" s="107">
        <v>0</v>
      </c>
      <c r="S42" s="80">
        <f t="shared" si="3"/>
        <v>5600000</v>
      </c>
      <c r="T42" s="81">
        <f t="shared" si="1"/>
        <v>19170000</v>
      </c>
    </row>
    <row r="43" spans="1:20" s="79" customFormat="1" ht="17.25" thickBot="1" x14ac:dyDescent="0.35">
      <c r="A43" s="265"/>
      <c r="B43" s="79" t="s">
        <v>79</v>
      </c>
      <c r="C43" s="218">
        <f t="shared" si="2"/>
        <v>26320000</v>
      </c>
      <c r="D43" s="178">
        <v>0</v>
      </c>
      <c r="E43" s="177">
        <v>1000000</v>
      </c>
      <c r="F43" s="107">
        <v>420000</v>
      </c>
      <c r="G43" s="218">
        <v>300000</v>
      </c>
      <c r="H43" s="176">
        <v>100000</v>
      </c>
      <c r="I43" s="107">
        <v>200000</v>
      </c>
      <c r="J43" s="80">
        <v>100000</v>
      </c>
      <c r="K43" s="107">
        <v>630000</v>
      </c>
      <c r="L43" s="80">
        <v>100000</v>
      </c>
      <c r="M43" s="109">
        <v>150000</v>
      </c>
      <c r="N43" s="80">
        <v>0</v>
      </c>
      <c r="O43" s="80">
        <v>100000</v>
      </c>
      <c r="P43" s="80">
        <v>0</v>
      </c>
      <c r="Q43" s="25">
        <v>2500000</v>
      </c>
      <c r="R43" s="107">
        <v>0</v>
      </c>
      <c r="S43" s="80">
        <f t="shared" si="3"/>
        <v>5600000</v>
      </c>
      <c r="T43" s="81">
        <f t="shared" si="1"/>
        <v>20720000</v>
      </c>
    </row>
    <row r="44" spans="1:20" s="79" customFormat="1" ht="17.25" thickBot="1" x14ac:dyDescent="0.35">
      <c r="A44" s="265"/>
      <c r="B44" s="79" t="s">
        <v>80</v>
      </c>
      <c r="C44" s="218">
        <f t="shared" si="2"/>
        <v>27870000</v>
      </c>
      <c r="D44" s="178">
        <v>0</v>
      </c>
      <c r="E44" s="177">
        <v>1000000</v>
      </c>
      <c r="F44" s="107">
        <v>420000</v>
      </c>
      <c r="G44" s="218">
        <v>300000</v>
      </c>
      <c r="H44" s="176">
        <v>100000</v>
      </c>
      <c r="I44" s="107">
        <v>200000</v>
      </c>
      <c r="J44" s="80">
        <v>100000</v>
      </c>
      <c r="K44" s="107">
        <v>630000</v>
      </c>
      <c r="L44" s="80">
        <v>100000</v>
      </c>
      <c r="M44" s="109">
        <v>150000</v>
      </c>
      <c r="N44" s="80">
        <v>0</v>
      </c>
      <c r="O44" s="80">
        <v>100000</v>
      </c>
      <c r="P44" s="80">
        <v>0</v>
      </c>
      <c r="Q44" s="25">
        <v>2500000</v>
      </c>
      <c r="R44" s="107">
        <v>0</v>
      </c>
      <c r="S44" s="80">
        <f t="shared" si="3"/>
        <v>5600000</v>
      </c>
      <c r="T44" s="81">
        <f t="shared" si="1"/>
        <v>22270000</v>
      </c>
    </row>
    <row r="45" spans="1:20" s="79" customFormat="1" ht="17.25" thickBot="1" x14ac:dyDescent="0.35">
      <c r="A45" s="265"/>
      <c r="B45" s="79" t="s">
        <v>81</v>
      </c>
      <c r="C45" s="218">
        <f t="shared" si="2"/>
        <v>29420000</v>
      </c>
      <c r="D45" s="178">
        <v>0</v>
      </c>
      <c r="E45" s="177">
        <v>1000000</v>
      </c>
      <c r="F45" s="107">
        <v>420000</v>
      </c>
      <c r="G45" s="218">
        <v>300000</v>
      </c>
      <c r="H45" s="176">
        <v>100000</v>
      </c>
      <c r="I45" s="107">
        <v>200000</v>
      </c>
      <c r="J45" s="80">
        <v>100000</v>
      </c>
      <c r="K45" s="107">
        <v>630000</v>
      </c>
      <c r="L45" s="80">
        <v>100000</v>
      </c>
      <c r="M45" s="109">
        <v>150000</v>
      </c>
      <c r="N45" s="80">
        <v>0</v>
      </c>
      <c r="O45" s="80">
        <v>100000</v>
      </c>
      <c r="P45" s="80">
        <v>0</v>
      </c>
      <c r="Q45" s="25">
        <v>2500000</v>
      </c>
      <c r="R45" s="107">
        <v>0</v>
      </c>
      <c r="S45" s="80">
        <f t="shared" si="3"/>
        <v>5600000</v>
      </c>
      <c r="T45" s="81">
        <f t="shared" ref="T45:T76" si="4" xml:space="preserve"> C45 - S45</f>
        <v>23820000</v>
      </c>
    </row>
    <row r="46" spans="1:20" s="79" customFormat="1" ht="17.25" thickBot="1" x14ac:dyDescent="0.35">
      <c r="A46" s="265"/>
      <c r="B46" s="79" t="s">
        <v>82</v>
      </c>
      <c r="C46" s="218">
        <f t="shared" si="2"/>
        <v>30970000</v>
      </c>
      <c r="D46" s="178">
        <v>0</v>
      </c>
      <c r="E46" s="177">
        <v>1000000</v>
      </c>
      <c r="F46" s="107">
        <v>420000</v>
      </c>
      <c r="G46" s="218">
        <v>300000</v>
      </c>
      <c r="H46" s="176">
        <v>100000</v>
      </c>
      <c r="I46" s="107">
        <v>200000</v>
      </c>
      <c r="J46" s="80">
        <v>100000</v>
      </c>
      <c r="K46" s="107">
        <v>630000</v>
      </c>
      <c r="L46" s="80">
        <v>100000</v>
      </c>
      <c r="M46" s="109">
        <v>150000</v>
      </c>
      <c r="N46" s="80">
        <v>0</v>
      </c>
      <c r="O46" s="80">
        <v>100000</v>
      </c>
      <c r="P46" s="80">
        <v>0</v>
      </c>
      <c r="Q46" s="25">
        <v>2500000</v>
      </c>
      <c r="R46" s="107">
        <v>0</v>
      </c>
      <c r="S46" s="80">
        <f t="shared" si="3"/>
        <v>5600000</v>
      </c>
      <c r="T46" s="81">
        <f t="shared" si="4"/>
        <v>25370000</v>
      </c>
    </row>
    <row r="47" spans="1:20" s="79" customFormat="1" ht="17.25" thickBot="1" x14ac:dyDescent="0.35">
      <c r="A47" s="265"/>
      <c r="B47" s="79" t="s">
        <v>83</v>
      </c>
      <c r="C47" s="218">
        <f t="shared" si="2"/>
        <v>32520000</v>
      </c>
      <c r="D47" s="178">
        <v>0</v>
      </c>
      <c r="E47" s="177">
        <v>1000000</v>
      </c>
      <c r="F47" s="107">
        <v>420000</v>
      </c>
      <c r="G47" s="218">
        <v>300000</v>
      </c>
      <c r="H47" s="176">
        <v>100000</v>
      </c>
      <c r="I47" s="107">
        <v>200000</v>
      </c>
      <c r="J47" s="80">
        <v>100000</v>
      </c>
      <c r="K47" s="107">
        <v>630000</v>
      </c>
      <c r="L47" s="80">
        <v>100000</v>
      </c>
      <c r="M47" s="109">
        <v>150000</v>
      </c>
      <c r="N47" s="80">
        <v>0</v>
      </c>
      <c r="O47" s="80">
        <v>100000</v>
      </c>
      <c r="P47" s="80">
        <v>0</v>
      </c>
      <c r="Q47" s="25">
        <v>2500000</v>
      </c>
      <c r="R47" s="107">
        <v>0</v>
      </c>
      <c r="S47" s="80">
        <f t="shared" si="3"/>
        <v>5600000</v>
      </c>
      <c r="T47" s="81">
        <f t="shared" si="4"/>
        <v>26920000</v>
      </c>
    </row>
    <row r="48" spans="1:20" s="79" customFormat="1" ht="17.25" thickBot="1" x14ac:dyDescent="0.35">
      <c r="A48" s="265"/>
      <c r="B48" s="79" t="s">
        <v>84</v>
      </c>
      <c r="C48" s="218">
        <f t="shared" si="2"/>
        <v>34070000</v>
      </c>
      <c r="D48" s="178">
        <v>0</v>
      </c>
      <c r="E48" s="177">
        <v>1000000</v>
      </c>
      <c r="F48" s="107">
        <v>420000</v>
      </c>
      <c r="G48" s="218">
        <v>300000</v>
      </c>
      <c r="H48" s="176">
        <v>100000</v>
      </c>
      <c r="I48" s="107">
        <v>200000</v>
      </c>
      <c r="J48" s="80">
        <v>100000</v>
      </c>
      <c r="K48" s="107">
        <v>630000</v>
      </c>
      <c r="L48" s="80">
        <v>100000</v>
      </c>
      <c r="M48" s="109">
        <v>150000</v>
      </c>
      <c r="N48" s="80">
        <v>0</v>
      </c>
      <c r="O48" s="80">
        <v>100000</v>
      </c>
      <c r="P48" s="80">
        <v>0</v>
      </c>
      <c r="Q48" s="25">
        <v>2500000</v>
      </c>
      <c r="R48" s="107">
        <v>0</v>
      </c>
      <c r="S48" s="80">
        <f t="shared" si="3"/>
        <v>5600000</v>
      </c>
      <c r="T48" s="81">
        <f t="shared" si="4"/>
        <v>28470000</v>
      </c>
    </row>
    <row r="49" spans="1:20" s="79" customFormat="1" ht="17.25" thickBot="1" x14ac:dyDescent="0.35">
      <c r="A49" s="265"/>
      <c r="B49" s="79" t="s">
        <v>85</v>
      </c>
      <c r="C49" s="218">
        <f t="shared" si="2"/>
        <v>35620000</v>
      </c>
      <c r="D49" s="178">
        <v>0</v>
      </c>
      <c r="E49" s="177">
        <v>1000000</v>
      </c>
      <c r="F49" s="107">
        <v>420000</v>
      </c>
      <c r="G49" s="218">
        <v>300000</v>
      </c>
      <c r="H49" s="176">
        <v>100000</v>
      </c>
      <c r="I49" s="107">
        <v>200000</v>
      </c>
      <c r="J49" s="80">
        <v>100000</v>
      </c>
      <c r="K49" s="107">
        <v>630000</v>
      </c>
      <c r="L49" s="80">
        <v>100000</v>
      </c>
      <c r="M49" s="109">
        <v>150000</v>
      </c>
      <c r="N49" s="80">
        <v>0</v>
      </c>
      <c r="O49" s="80">
        <v>100000</v>
      </c>
      <c r="P49" s="80">
        <v>0</v>
      </c>
      <c r="Q49" s="25">
        <v>2500000</v>
      </c>
      <c r="R49" s="107">
        <v>0</v>
      </c>
      <c r="S49" s="80">
        <f t="shared" si="3"/>
        <v>5600000</v>
      </c>
      <c r="T49" s="81">
        <f t="shared" si="4"/>
        <v>30020000</v>
      </c>
    </row>
    <row r="50" spans="1:20" s="85" customFormat="1" ht="17.25" thickBot="1" x14ac:dyDescent="0.35">
      <c r="A50" s="266"/>
      <c r="B50" s="82" t="s">
        <v>86</v>
      </c>
      <c r="C50" s="218">
        <f t="shared" si="2"/>
        <v>37170000</v>
      </c>
      <c r="D50" s="178">
        <v>0</v>
      </c>
      <c r="E50" s="177">
        <v>1000000</v>
      </c>
      <c r="F50" s="107">
        <v>420000</v>
      </c>
      <c r="G50" s="218">
        <v>300000</v>
      </c>
      <c r="H50" s="176">
        <v>100000</v>
      </c>
      <c r="I50" s="107">
        <v>200000</v>
      </c>
      <c r="J50" s="83">
        <v>100000</v>
      </c>
      <c r="K50" s="107">
        <v>630000</v>
      </c>
      <c r="L50" s="83">
        <v>100000</v>
      </c>
      <c r="M50" s="109">
        <v>150000</v>
      </c>
      <c r="N50" s="83">
        <v>0</v>
      </c>
      <c r="O50" s="83">
        <v>100000</v>
      </c>
      <c r="P50" s="83">
        <v>0</v>
      </c>
      <c r="Q50" s="25">
        <v>2500000</v>
      </c>
      <c r="R50" s="107">
        <v>0</v>
      </c>
      <c r="S50" s="83">
        <f t="shared" si="3"/>
        <v>5600000</v>
      </c>
      <c r="T50" s="84">
        <f t="shared" si="4"/>
        <v>31570000</v>
      </c>
    </row>
    <row r="51" spans="1:20" s="79" customFormat="1" ht="17.25" thickBot="1" x14ac:dyDescent="0.35">
      <c r="A51" s="267">
        <v>2027</v>
      </c>
      <c r="B51" s="79" t="s">
        <v>75</v>
      </c>
      <c r="C51" s="218">
        <f t="shared" si="2"/>
        <v>38720000</v>
      </c>
      <c r="D51" s="178">
        <v>0</v>
      </c>
      <c r="E51" s="177">
        <v>1000000</v>
      </c>
      <c r="F51" s="107">
        <v>420000</v>
      </c>
      <c r="G51" s="218">
        <v>300000</v>
      </c>
      <c r="H51" s="176">
        <v>100000</v>
      </c>
      <c r="I51" s="107">
        <v>200000</v>
      </c>
      <c r="J51" s="80">
        <v>100000</v>
      </c>
      <c r="K51" s="107">
        <v>630000</v>
      </c>
      <c r="L51" s="80">
        <v>100000</v>
      </c>
      <c r="M51" s="109">
        <v>150000</v>
      </c>
      <c r="N51" s="80">
        <v>0</v>
      </c>
      <c r="O51" s="80">
        <v>100000</v>
      </c>
      <c r="P51" s="80">
        <v>0</v>
      </c>
      <c r="Q51" s="25">
        <v>2500000</v>
      </c>
      <c r="R51" s="107">
        <v>0</v>
      </c>
      <c r="S51" s="80">
        <f t="shared" si="3"/>
        <v>5600000</v>
      </c>
      <c r="T51" s="86">
        <f t="shared" si="4"/>
        <v>33120000</v>
      </c>
    </row>
    <row r="52" spans="1:20" s="79" customFormat="1" ht="17.25" thickBot="1" x14ac:dyDescent="0.35">
      <c r="A52" s="268"/>
      <c r="B52" s="79" t="s">
        <v>76</v>
      </c>
      <c r="C52" s="218">
        <f t="shared" si="2"/>
        <v>40270000</v>
      </c>
      <c r="D52" s="178">
        <v>0</v>
      </c>
      <c r="E52" s="177">
        <v>1000000</v>
      </c>
      <c r="F52" s="107">
        <v>420000</v>
      </c>
      <c r="G52" s="218">
        <v>300000</v>
      </c>
      <c r="H52" s="176">
        <v>100000</v>
      </c>
      <c r="I52" s="107">
        <v>200000</v>
      </c>
      <c r="J52" s="80">
        <v>100000</v>
      </c>
      <c r="K52" s="107">
        <v>630000</v>
      </c>
      <c r="L52" s="80">
        <v>100000</v>
      </c>
      <c r="M52" s="109">
        <v>150000</v>
      </c>
      <c r="N52" s="80">
        <v>0</v>
      </c>
      <c r="O52" s="80">
        <v>100000</v>
      </c>
      <c r="P52" s="80">
        <v>0</v>
      </c>
      <c r="Q52" s="25">
        <v>2500000</v>
      </c>
      <c r="R52" s="107">
        <v>0</v>
      </c>
      <c r="S52" s="80">
        <f t="shared" si="3"/>
        <v>5600000</v>
      </c>
      <c r="T52" s="81">
        <f t="shared" si="4"/>
        <v>34670000</v>
      </c>
    </row>
    <row r="53" spans="1:20" s="79" customFormat="1" ht="17.25" thickBot="1" x14ac:dyDescent="0.35">
      <c r="A53" s="268"/>
      <c r="B53" s="79" t="s">
        <v>77</v>
      </c>
      <c r="C53" s="218">
        <f t="shared" si="2"/>
        <v>41820000</v>
      </c>
      <c r="D53" s="178">
        <v>0</v>
      </c>
      <c r="E53" s="177">
        <v>1000000</v>
      </c>
      <c r="F53" s="107">
        <v>420000</v>
      </c>
      <c r="G53" s="218">
        <v>300000</v>
      </c>
      <c r="H53" s="176">
        <v>100000</v>
      </c>
      <c r="I53" s="107">
        <v>200000</v>
      </c>
      <c r="J53" s="80">
        <v>100000</v>
      </c>
      <c r="K53" s="107">
        <v>630000</v>
      </c>
      <c r="L53" s="80">
        <v>100000</v>
      </c>
      <c r="M53" s="109">
        <v>150000</v>
      </c>
      <c r="N53" s="80">
        <v>0</v>
      </c>
      <c r="O53" s="80">
        <v>100000</v>
      </c>
      <c r="P53" s="80">
        <v>0</v>
      </c>
      <c r="Q53" s="25">
        <v>2500000</v>
      </c>
      <c r="R53" s="107">
        <v>0</v>
      </c>
      <c r="S53" s="80">
        <f t="shared" si="3"/>
        <v>5600000</v>
      </c>
      <c r="T53" s="81">
        <f t="shared" si="4"/>
        <v>36220000</v>
      </c>
    </row>
    <row r="54" spans="1:20" s="79" customFormat="1" ht="17.25" thickBot="1" x14ac:dyDescent="0.35">
      <c r="A54" s="268"/>
      <c r="B54" s="79" t="s">
        <v>78</v>
      </c>
      <c r="C54" s="218">
        <f t="shared" si="2"/>
        <v>43370000</v>
      </c>
      <c r="D54" s="178">
        <v>0</v>
      </c>
      <c r="E54" s="177">
        <v>1000000</v>
      </c>
      <c r="F54" s="107">
        <v>420000</v>
      </c>
      <c r="G54" s="218">
        <v>300000</v>
      </c>
      <c r="H54" s="176">
        <v>100000</v>
      </c>
      <c r="I54" s="107">
        <v>200000</v>
      </c>
      <c r="J54" s="80">
        <v>100000</v>
      </c>
      <c r="K54" s="107">
        <v>630000</v>
      </c>
      <c r="L54" s="80">
        <v>100000</v>
      </c>
      <c r="M54" s="109">
        <v>150000</v>
      </c>
      <c r="N54" s="80">
        <v>0</v>
      </c>
      <c r="O54" s="80">
        <v>100000</v>
      </c>
      <c r="P54" s="80">
        <v>0</v>
      </c>
      <c r="Q54" s="25">
        <v>2500000</v>
      </c>
      <c r="R54" s="107">
        <v>0</v>
      </c>
      <c r="S54" s="80">
        <f t="shared" si="3"/>
        <v>5600000</v>
      </c>
      <c r="T54" s="81">
        <f t="shared" si="4"/>
        <v>37770000</v>
      </c>
    </row>
    <row r="55" spans="1:20" s="79" customFormat="1" ht="17.25" thickBot="1" x14ac:dyDescent="0.35">
      <c r="A55" s="268"/>
      <c r="B55" s="79" t="s">
        <v>79</v>
      </c>
      <c r="C55" s="218">
        <f t="shared" si="2"/>
        <v>44920000</v>
      </c>
      <c r="D55" s="178">
        <v>0</v>
      </c>
      <c r="E55" s="177">
        <v>1000000</v>
      </c>
      <c r="F55" s="107">
        <v>420000</v>
      </c>
      <c r="G55" s="218">
        <v>300000</v>
      </c>
      <c r="H55" s="176">
        <v>100000</v>
      </c>
      <c r="I55" s="107">
        <v>200000</v>
      </c>
      <c r="J55" s="80">
        <v>100000</v>
      </c>
      <c r="K55" s="107">
        <v>630000</v>
      </c>
      <c r="L55" s="80">
        <v>100000</v>
      </c>
      <c r="M55" s="109">
        <v>150000</v>
      </c>
      <c r="N55" s="80">
        <v>0</v>
      </c>
      <c r="O55" s="80">
        <v>100000</v>
      </c>
      <c r="P55" s="80">
        <v>0</v>
      </c>
      <c r="Q55" s="25">
        <v>2500000</v>
      </c>
      <c r="R55" s="107">
        <v>0</v>
      </c>
      <c r="S55" s="80">
        <f t="shared" si="3"/>
        <v>5600000</v>
      </c>
      <c r="T55" s="81">
        <f t="shared" si="4"/>
        <v>39320000</v>
      </c>
    </row>
    <row r="56" spans="1:20" s="79" customFormat="1" ht="17.25" thickBot="1" x14ac:dyDescent="0.35">
      <c r="A56" s="268"/>
      <c r="B56" s="79" t="s">
        <v>80</v>
      </c>
      <c r="C56" s="218">
        <f t="shared" si="2"/>
        <v>46470000</v>
      </c>
      <c r="D56" s="178">
        <v>0</v>
      </c>
      <c r="E56" s="177">
        <v>1000000</v>
      </c>
      <c r="F56" s="107">
        <v>420000</v>
      </c>
      <c r="G56" s="218">
        <v>300000</v>
      </c>
      <c r="H56" s="176">
        <v>100000</v>
      </c>
      <c r="I56" s="107">
        <v>200000</v>
      </c>
      <c r="J56" s="80">
        <v>100000</v>
      </c>
      <c r="K56" s="107">
        <v>630000</v>
      </c>
      <c r="L56" s="80">
        <v>100000</v>
      </c>
      <c r="M56" s="109">
        <v>150000</v>
      </c>
      <c r="N56" s="80">
        <v>0</v>
      </c>
      <c r="O56" s="80">
        <v>100000</v>
      </c>
      <c r="P56" s="80">
        <v>0</v>
      </c>
      <c r="Q56" s="25">
        <v>2500000</v>
      </c>
      <c r="R56" s="107">
        <v>0</v>
      </c>
      <c r="S56" s="80">
        <f t="shared" si="3"/>
        <v>5600000</v>
      </c>
      <c r="T56" s="81">
        <f t="shared" si="4"/>
        <v>40870000</v>
      </c>
    </row>
    <row r="57" spans="1:20" s="79" customFormat="1" ht="17.25" thickBot="1" x14ac:dyDescent="0.35">
      <c r="A57" s="268"/>
      <c r="B57" s="79" t="s">
        <v>81</v>
      </c>
      <c r="C57" s="218">
        <f t="shared" si="2"/>
        <v>48020000</v>
      </c>
      <c r="D57" s="178">
        <v>0</v>
      </c>
      <c r="E57" s="177">
        <v>1000000</v>
      </c>
      <c r="F57" s="107">
        <v>420000</v>
      </c>
      <c r="G57" s="218">
        <v>300000</v>
      </c>
      <c r="H57" s="176">
        <v>100000</v>
      </c>
      <c r="I57" s="107">
        <v>200000</v>
      </c>
      <c r="J57" s="80">
        <v>100000</v>
      </c>
      <c r="K57" s="107">
        <v>630000</v>
      </c>
      <c r="L57" s="80">
        <v>100000</v>
      </c>
      <c r="M57" s="109">
        <v>150000</v>
      </c>
      <c r="N57" s="80">
        <v>0</v>
      </c>
      <c r="O57" s="80">
        <v>100000</v>
      </c>
      <c r="P57" s="80">
        <v>0</v>
      </c>
      <c r="Q57" s="25">
        <v>2500000</v>
      </c>
      <c r="R57" s="107">
        <v>0</v>
      </c>
      <c r="S57" s="80">
        <f t="shared" si="3"/>
        <v>5600000</v>
      </c>
      <c r="T57" s="81">
        <f t="shared" si="4"/>
        <v>42420000</v>
      </c>
    </row>
    <row r="58" spans="1:20" s="79" customFormat="1" ht="17.25" thickBot="1" x14ac:dyDescent="0.35">
      <c r="A58" s="268"/>
      <c r="B58" s="79" t="s">
        <v>82</v>
      </c>
      <c r="C58" s="218">
        <f t="shared" si="2"/>
        <v>49570000</v>
      </c>
      <c r="D58" s="178">
        <v>0</v>
      </c>
      <c r="E58" s="177">
        <v>1000000</v>
      </c>
      <c r="F58" s="107">
        <v>420000</v>
      </c>
      <c r="G58" s="218">
        <v>300000</v>
      </c>
      <c r="H58" s="176">
        <v>100000</v>
      </c>
      <c r="I58" s="107">
        <v>200000</v>
      </c>
      <c r="J58" s="80">
        <v>100000</v>
      </c>
      <c r="K58" s="107">
        <v>630000</v>
      </c>
      <c r="L58" s="80">
        <v>100000</v>
      </c>
      <c r="M58" s="109">
        <v>150000</v>
      </c>
      <c r="N58" s="80">
        <v>0</v>
      </c>
      <c r="O58" s="80">
        <v>100000</v>
      </c>
      <c r="P58" s="80">
        <v>0</v>
      </c>
      <c r="Q58" s="25">
        <v>2500000</v>
      </c>
      <c r="R58" s="107">
        <v>0</v>
      </c>
      <c r="S58" s="80">
        <f t="shared" si="3"/>
        <v>5600000</v>
      </c>
      <c r="T58" s="81">
        <f t="shared" si="4"/>
        <v>43970000</v>
      </c>
    </row>
    <row r="59" spans="1:20" s="79" customFormat="1" ht="17.25" thickBot="1" x14ac:dyDescent="0.35">
      <c r="A59" s="268"/>
      <c r="B59" s="79" t="s">
        <v>83</v>
      </c>
      <c r="C59" s="218">
        <f t="shared" si="2"/>
        <v>51120000</v>
      </c>
      <c r="D59" s="178">
        <v>0</v>
      </c>
      <c r="E59" s="177">
        <v>1000000</v>
      </c>
      <c r="F59" s="107">
        <v>420000</v>
      </c>
      <c r="G59" s="218">
        <v>300000</v>
      </c>
      <c r="H59" s="176">
        <v>100000</v>
      </c>
      <c r="I59" s="107">
        <v>200000</v>
      </c>
      <c r="J59" s="80">
        <v>100000</v>
      </c>
      <c r="K59" s="107">
        <v>630000</v>
      </c>
      <c r="L59" s="80">
        <v>100000</v>
      </c>
      <c r="M59" s="109">
        <v>150000</v>
      </c>
      <c r="N59" s="80">
        <v>0</v>
      </c>
      <c r="O59" s="80">
        <v>100000</v>
      </c>
      <c r="P59" s="80">
        <v>0</v>
      </c>
      <c r="Q59" s="25">
        <v>2500000</v>
      </c>
      <c r="R59" s="107">
        <v>0</v>
      </c>
      <c r="S59" s="80">
        <f t="shared" si="3"/>
        <v>5600000</v>
      </c>
      <c r="T59" s="81">
        <f t="shared" si="4"/>
        <v>45520000</v>
      </c>
    </row>
    <row r="60" spans="1:20" s="79" customFormat="1" ht="17.25" thickBot="1" x14ac:dyDescent="0.35">
      <c r="A60" s="268"/>
      <c r="B60" s="79" t="s">
        <v>84</v>
      </c>
      <c r="C60" s="218">
        <f t="shared" si="2"/>
        <v>52670000</v>
      </c>
      <c r="D60" s="178">
        <v>0</v>
      </c>
      <c r="E60" s="177">
        <v>1000000</v>
      </c>
      <c r="F60" s="107">
        <v>420000</v>
      </c>
      <c r="G60" s="218">
        <v>300000</v>
      </c>
      <c r="H60" s="176">
        <v>100000</v>
      </c>
      <c r="I60" s="107">
        <v>200000</v>
      </c>
      <c r="J60" s="80">
        <v>100000</v>
      </c>
      <c r="K60" s="107">
        <v>630000</v>
      </c>
      <c r="L60" s="80">
        <v>100000</v>
      </c>
      <c r="M60" s="109">
        <v>150000</v>
      </c>
      <c r="N60" s="80">
        <v>0</v>
      </c>
      <c r="O60" s="80">
        <v>100000</v>
      </c>
      <c r="P60" s="80">
        <v>0</v>
      </c>
      <c r="Q60" s="25">
        <v>2500000</v>
      </c>
      <c r="R60" s="107">
        <v>0</v>
      </c>
      <c r="S60" s="80">
        <f t="shared" si="3"/>
        <v>5600000</v>
      </c>
      <c r="T60" s="81">
        <f t="shared" si="4"/>
        <v>47070000</v>
      </c>
    </row>
    <row r="61" spans="1:20" s="79" customFormat="1" ht="17.25" thickBot="1" x14ac:dyDescent="0.35">
      <c r="A61" s="268"/>
      <c r="B61" s="79" t="s">
        <v>85</v>
      </c>
      <c r="C61" s="218">
        <f t="shared" si="2"/>
        <v>54220000</v>
      </c>
      <c r="D61" s="178">
        <v>0</v>
      </c>
      <c r="E61" s="177">
        <v>1000000</v>
      </c>
      <c r="F61" s="107">
        <v>420000</v>
      </c>
      <c r="G61" s="218">
        <v>300000</v>
      </c>
      <c r="H61" s="176">
        <v>100000</v>
      </c>
      <c r="I61" s="107">
        <v>200000</v>
      </c>
      <c r="J61" s="80">
        <v>100000</v>
      </c>
      <c r="K61" s="107">
        <v>630000</v>
      </c>
      <c r="L61" s="80">
        <v>100000</v>
      </c>
      <c r="M61" s="109">
        <v>150000</v>
      </c>
      <c r="N61" s="80">
        <v>0</v>
      </c>
      <c r="O61" s="80">
        <v>100000</v>
      </c>
      <c r="P61" s="80">
        <v>0</v>
      </c>
      <c r="Q61" s="25">
        <v>2500000</v>
      </c>
      <c r="R61" s="107">
        <v>0</v>
      </c>
      <c r="S61" s="80">
        <f t="shared" si="3"/>
        <v>5600000</v>
      </c>
      <c r="T61" s="81">
        <f t="shared" si="4"/>
        <v>48620000</v>
      </c>
    </row>
    <row r="62" spans="1:20" s="85" customFormat="1" ht="17.25" thickBot="1" x14ac:dyDescent="0.35">
      <c r="A62" s="269"/>
      <c r="B62" s="82" t="s">
        <v>86</v>
      </c>
      <c r="C62" s="218">
        <f t="shared" si="2"/>
        <v>55770000</v>
      </c>
      <c r="D62" s="178">
        <v>0</v>
      </c>
      <c r="E62" s="177">
        <v>1000000</v>
      </c>
      <c r="F62" s="107">
        <v>420000</v>
      </c>
      <c r="G62" s="218">
        <v>300000</v>
      </c>
      <c r="H62" s="176">
        <v>100000</v>
      </c>
      <c r="I62" s="107">
        <v>200000</v>
      </c>
      <c r="J62" s="83">
        <v>100000</v>
      </c>
      <c r="K62" s="107">
        <v>630000</v>
      </c>
      <c r="L62" s="83">
        <v>100000</v>
      </c>
      <c r="M62" s="109">
        <v>150000</v>
      </c>
      <c r="N62" s="83">
        <v>0</v>
      </c>
      <c r="O62" s="83">
        <v>100000</v>
      </c>
      <c r="P62" s="83">
        <v>0</v>
      </c>
      <c r="Q62" s="25">
        <v>2500000</v>
      </c>
      <c r="R62" s="107">
        <v>0</v>
      </c>
      <c r="S62" s="83">
        <f t="shared" si="3"/>
        <v>5600000</v>
      </c>
      <c r="T62" s="84">
        <f t="shared" si="4"/>
        <v>50170000</v>
      </c>
    </row>
    <row r="63" spans="1:20" s="79" customFormat="1" ht="17.25" thickBot="1" x14ac:dyDescent="0.35">
      <c r="A63" s="267">
        <v>2028</v>
      </c>
      <c r="B63" s="79" t="s">
        <v>75</v>
      </c>
      <c r="C63" s="218">
        <f t="shared" si="2"/>
        <v>57320000</v>
      </c>
      <c r="D63" s="178">
        <v>0</v>
      </c>
      <c r="E63" s="177">
        <v>1000000</v>
      </c>
      <c r="F63" s="107">
        <v>420000</v>
      </c>
      <c r="G63" s="218">
        <v>300000</v>
      </c>
      <c r="H63" s="176">
        <v>100000</v>
      </c>
      <c r="I63" s="107">
        <v>200000</v>
      </c>
      <c r="J63" s="80">
        <v>100000</v>
      </c>
      <c r="K63" s="107">
        <v>630000</v>
      </c>
      <c r="L63" s="80">
        <v>100000</v>
      </c>
      <c r="M63" s="109">
        <v>150000</v>
      </c>
      <c r="N63" s="80">
        <v>0</v>
      </c>
      <c r="O63" s="80">
        <v>100000</v>
      </c>
      <c r="P63" s="80">
        <v>0</v>
      </c>
      <c r="Q63" s="25">
        <v>2500000</v>
      </c>
      <c r="R63" s="107">
        <v>0</v>
      </c>
      <c r="S63" s="80">
        <f t="shared" si="3"/>
        <v>5600000</v>
      </c>
      <c r="T63" s="86">
        <f t="shared" si="4"/>
        <v>51720000</v>
      </c>
    </row>
    <row r="64" spans="1:20" s="79" customFormat="1" ht="17.25" thickBot="1" x14ac:dyDescent="0.35">
      <c r="A64" s="268"/>
      <c r="B64" s="79" t="s">
        <v>76</v>
      </c>
      <c r="C64" s="218">
        <f t="shared" si="2"/>
        <v>58870000</v>
      </c>
      <c r="D64" s="178">
        <v>0</v>
      </c>
      <c r="E64" s="177">
        <v>1000000</v>
      </c>
      <c r="F64" s="107">
        <v>420000</v>
      </c>
      <c r="G64" s="218">
        <v>300000</v>
      </c>
      <c r="H64" s="176">
        <v>100000</v>
      </c>
      <c r="I64" s="107">
        <v>200000</v>
      </c>
      <c r="J64" s="80">
        <v>100000</v>
      </c>
      <c r="K64" s="107">
        <v>630000</v>
      </c>
      <c r="L64" s="80">
        <v>100000</v>
      </c>
      <c r="M64" s="109">
        <v>150000</v>
      </c>
      <c r="N64" s="80">
        <v>0</v>
      </c>
      <c r="O64" s="80">
        <v>100000</v>
      </c>
      <c r="P64" s="80">
        <v>0</v>
      </c>
      <c r="Q64" s="25">
        <v>2500000</v>
      </c>
      <c r="R64" s="107">
        <v>0</v>
      </c>
      <c r="S64" s="80">
        <f t="shared" si="3"/>
        <v>5600000</v>
      </c>
      <c r="T64" s="81">
        <f t="shared" si="4"/>
        <v>53270000</v>
      </c>
    </row>
    <row r="65" spans="1:20" s="79" customFormat="1" ht="17.25" thickBot="1" x14ac:dyDescent="0.35">
      <c r="A65" s="268"/>
      <c r="B65" s="79" t="s">
        <v>77</v>
      </c>
      <c r="C65" s="218">
        <f t="shared" si="2"/>
        <v>60420000</v>
      </c>
      <c r="D65" s="178">
        <v>0</v>
      </c>
      <c r="E65" s="177">
        <v>1000000</v>
      </c>
      <c r="F65" s="107">
        <v>420000</v>
      </c>
      <c r="G65" s="218">
        <v>300000</v>
      </c>
      <c r="H65" s="176">
        <v>100000</v>
      </c>
      <c r="I65" s="107">
        <v>200000</v>
      </c>
      <c r="J65" s="80">
        <v>100000</v>
      </c>
      <c r="K65" s="107">
        <v>630000</v>
      </c>
      <c r="L65" s="80">
        <v>100000</v>
      </c>
      <c r="M65" s="109">
        <v>150000</v>
      </c>
      <c r="N65" s="80">
        <v>0</v>
      </c>
      <c r="O65" s="80">
        <v>100000</v>
      </c>
      <c r="P65" s="80">
        <v>0</v>
      </c>
      <c r="Q65" s="25">
        <v>2500000</v>
      </c>
      <c r="R65" s="107">
        <v>0</v>
      </c>
      <c r="S65" s="80">
        <f t="shared" si="3"/>
        <v>5600000</v>
      </c>
      <c r="T65" s="81">
        <f t="shared" si="4"/>
        <v>54820000</v>
      </c>
    </row>
    <row r="66" spans="1:20" s="79" customFormat="1" ht="17.25" thickBot="1" x14ac:dyDescent="0.35">
      <c r="A66" s="268"/>
      <c r="B66" s="79" t="s">
        <v>78</v>
      </c>
      <c r="C66" s="218">
        <f t="shared" si="2"/>
        <v>61970000</v>
      </c>
      <c r="D66" s="178">
        <v>0</v>
      </c>
      <c r="E66" s="177">
        <v>1000000</v>
      </c>
      <c r="F66" s="107">
        <v>420000</v>
      </c>
      <c r="G66" s="218">
        <v>300000</v>
      </c>
      <c r="H66" s="176">
        <v>100000</v>
      </c>
      <c r="I66" s="107">
        <v>200000</v>
      </c>
      <c r="J66" s="80">
        <v>100000</v>
      </c>
      <c r="K66" s="107">
        <v>630000</v>
      </c>
      <c r="L66" s="80">
        <v>100000</v>
      </c>
      <c r="M66" s="109">
        <v>150000</v>
      </c>
      <c r="N66" s="80">
        <v>0</v>
      </c>
      <c r="O66" s="80">
        <v>100000</v>
      </c>
      <c r="P66" s="80">
        <v>0</v>
      </c>
      <c r="Q66" s="25">
        <v>2500000</v>
      </c>
      <c r="R66" s="107">
        <v>0</v>
      </c>
      <c r="S66" s="80">
        <f t="shared" si="3"/>
        <v>5600000</v>
      </c>
      <c r="T66" s="81">
        <f t="shared" si="4"/>
        <v>56370000</v>
      </c>
    </row>
    <row r="67" spans="1:20" s="79" customFormat="1" ht="17.25" thickBot="1" x14ac:dyDescent="0.35">
      <c r="A67" s="268"/>
      <c r="B67" s="79" t="s">
        <v>79</v>
      </c>
      <c r="C67" s="218">
        <f t="shared" si="2"/>
        <v>63520000</v>
      </c>
      <c r="D67" s="178">
        <v>0</v>
      </c>
      <c r="E67" s="177">
        <v>1000000</v>
      </c>
      <c r="F67" s="107">
        <v>420000</v>
      </c>
      <c r="G67" s="218">
        <v>300000</v>
      </c>
      <c r="H67" s="176">
        <v>100000</v>
      </c>
      <c r="I67" s="107">
        <v>200000</v>
      </c>
      <c r="J67" s="80">
        <v>100000</v>
      </c>
      <c r="K67" s="107">
        <v>630000</v>
      </c>
      <c r="L67" s="80">
        <v>100000</v>
      </c>
      <c r="M67" s="109">
        <v>150000</v>
      </c>
      <c r="N67" s="80">
        <v>0</v>
      </c>
      <c r="O67" s="80">
        <v>100000</v>
      </c>
      <c r="P67" s="80">
        <v>0</v>
      </c>
      <c r="Q67" s="25">
        <v>2500000</v>
      </c>
      <c r="R67" s="107">
        <v>0</v>
      </c>
      <c r="S67" s="80">
        <f t="shared" ref="S67:S98" si="5">SUM(D67:R67)</f>
        <v>5600000</v>
      </c>
      <c r="T67" s="81">
        <f t="shared" si="4"/>
        <v>57920000</v>
      </c>
    </row>
    <row r="68" spans="1:20" s="79" customFormat="1" ht="17.25" thickBot="1" x14ac:dyDescent="0.35">
      <c r="A68" s="268"/>
      <c r="B68" s="79" t="s">
        <v>80</v>
      </c>
      <c r="C68" s="218">
        <f t="shared" si="2"/>
        <v>65070000</v>
      </c>
      <c r="D68" s="178">
        <v>0</v>
      </c>
      <c r="E68" s="177">
        <v>1000000</v>
      </c>
      <c r="F68" s="107">
        <v>420000</v>
      </c>
      <c r="G68" s="218">
        <v>300000</v>
      </c>
      <c r="H68" s="176">
        <v>100000</v>
      </c>
      <c r="I68" s="107">
        <v>200000</v>
      </c>
      <c r="J68" s="80">
        <v>100000</v>
      </c>
      <c r="K68" s="107">
        <v>630000</v>
      </c>
      <c r="L68" s="80">
        <v>100000</v>
      </c>
      <c r="M68" s="109">
        <v>150000</v>
      </c>
      <c r="N68" s="80">
        <v>0</v>
      </c>
      <c r="O68" s="80">
        <v>100000</v>
      </c>
      <c r="P68" s="80">
        <v>0</v>
      </c>
      <c r="Q68" s="25">
        <v>2500000</v>
      </c>
      <c r="R68" s="107">
        <v>0</v>
      </c>
      <c r="S68" s="80">
        <f t="shared" si="5"/>
        <v>5600000</v>
      </c>
      <c r="T68" s="81">
        <f t="shared" si="4"/>
        <v>59470000</v>
      </c>
    </row>
    <row r="69" spans="1:20" s="79" customFormat="1" ht="17.25" thickBot="1" x14ac:dyDescent="0.35">
      <c r="A69" s="268"/>
      <c r="B69" s="79" t="s">
        <v>81</v>
      </c>
      <c r="C69" s="218">
        <f t="shared" si="2"/>
        <v>66620000</v>
      </c>
      <c r="D69" s="178">
        <v>0</v>
      </c>
      <c r="E69" s="177">
        <v>1000000</v>
      </c>
      <c r="F69" s="107">
        <v>420000</v>
      </c>
      <c r="G69" s="218">
        <v>300000</v>
      </c>
      <c r="H69" s="176">
        <v>100000</v>
      </c>
      <c r="I69" s="107">
        <v>200000</v>
      </c>
      <c r="J69" s="80">
        <v>100000</v>
      </c>
      <c r="K69" s="107">
        <v>630000</v>
      </c>
      <c r="L69" s="80">
        <v>100000</v>
      </c>
      <c r="M69" s="109">
        <v>150000</v>
      </c>
      <c r="N69" s="80">
        <v>0</v>
      </c>
      <c r="O69" s="80">
        <v>100000</v>
      </c>
      <c r="P69" s="80">
        <v>0</v>
      </c>
      <c r="Q69" s="25">
        <v>2500000</v>
      </c>
      <c r="R69" s="107">
        <v>0</v>
      </c>
      <c r="S69" s="80">
        <f t="shared" si="5"/>
        <v>5600000</v>
      </c>
      <c r="T69" s="81">
        <f t="shared" si="4"/>
        <v>61020000</v>
      </c>
    </row>
    <row r="70" spans="1:20" s="79" customFormat="1" ht="17.25" thickBot="1" x14ac:dyDescent="0.35">
      <c r="A70" s="268"/>
      <c r="B70" s="79" t="s">
        <v>82</v>
      </c>
      <c r="C70" s="218">
        <f t="shared" si="2"/>
        <v>68170000</v>
      </c>
      <c r="D70" s="178">
        <v>0</v>
      </c>
      <c r="E70" s="177">
        <v>1000000</v>
      </c>
      <c r="F70" s="107">
        <v>420000</v>
      </c>
      <c r="G70" s="218">
        <v>300000</v>
      </c>
      <c r="H70" s="176">
        <v>100000</v>
      </c>
      <c r="I70" s="107">
        <v>200000</v>
      </c>
      <c r="J70" s="80">
        <v>100000</v>
      </c>
      <c r="K70" s="107">
        <v>630000</v>
      </c>
      <c r="L70" s="80">
        <v>100000</v>
      </c>
      <c r="M70" s="109">
        <v>150000</v>
      </c>
      <c r="N70" s="80">
        <v>0</v>
      </c>
      <c r="O70" s="80">
        <v>100000</v>
      </c>
      <c r="P70" s="80">
        <v>0</v>
      </c>
      <c r="Q70" s="25">
        <v>2500000</v>
      </c>
      <c r="R70" s="107">
        <v>0</v>
      </c>
      <c r="S70" s="80">
        <f t="shared" si="5"/>
        <v>5600000</v>
      </c>
      <c r="T70" s="81">
        <f t="shared" si="4"/>
        <v>62570000</v>
      </c>
    </row>
    <row r="71" spans="1:20" s="79" customFormat="1" ht="17.25" thickBot="1" x14ac:dyDescent="0.35">
      <c r="A71" s="268"/>
      <c r="B71" s="79" t="s">
        <v>83</v>
      </c>
      <c r="C71" s="218">
        <f t="shared" si="2"/>
        <v>69720000</v>
      </c>
      <c r="D71" s="178">
        <v>0</v>
      </c>
      <c r="E71" s="177">
        <v>1000000</v>
      </c>
      <c r="F71" s="107">
        <v>420000</v>
      </c>
      <c r="G71" s="218">
        <v>300000</v>
      </c>
      <c r="H71" s="176">
        <v>100000</v>
      </c>
      <c r="I71" s="107">
        <v>200000</v>
      </c>
      <c r="J71" s="80">
        <v>100000</v>
      </c>
      <c r="K71" s="107">
        <v>630000</v>
      </c>
      <c r="L71" s="80">
        <v>100000</v>
      </c>
      <c r="M71" s="109">
        <v>150000</v>
      </c>
      <c r="N71" s="80">
        <v>0</v>
      </c>
      <c r="O71" s="80">
        <v>100000</v>
      </c>
      <c r="P71" s="80">
        <v>0</v>
      </c>
      <c r="Q71" s="25">
        <v>2500000</v>
      </c>
      <c r="R71" s="107">
        <v>0</v>
      </c>
      <c r="S71" s="80">
        <f t="shared" si="5"/>
        <v>5600000</v>
      </c>
      <c r="T71" s="81">
        <f t="shared" si="4"/>
        <v>64120000</v>
      </c>
    </row>
    <row r="72" spans="1:20" s="79" customFormat="1" ht="17.25" thickBot="1" x14ac:dyDescent="0.35">
      <c r="A72" s="268"/>
      <c r="B72" s="79" t="s">
        <v>84</v>
      </c>
      <c r="C72" s="218">
        <f t="shared" si="2"/>
        <v>71270000</v>
      </c>
      <c r="D72" s="178">
        <v>0</v>
      </c>
      <c r="E72" s="177">
        <v>1000000</v>
      </c>
      <c r="F72" s="107">
        <v>420000</v>
      </c>
      <c r="G72" s="218">
        <v>300000</v>
      </c>
      <c r="H72" s="176">
        <v>100000</v>
      </c>
      <c r="I72" s="107">
        <v>200000</v>
      </c>
      <c r="J72" s="80">
        <v>100000</v>
      </c>
      <c r="K72" s="107">
        <v>630000</v>
      </c>
      <c r="L72" s="80">
        <v>100000</v>
      </c>
      <c r="M72" s="109">
        <v>150000</v>
      </c>
      <c r="N72" s="80">
        <v>0</v>
      </c>
      <c r="O72" s="80">
        <v>100000</v>
      </c>
      <c r="P72" s="80">
        <v>0</v>
      </c>
      <c r="Q72" s="25">
        <v>2500000</v>
      </c>
      <c r="R72" s="107">
        <v>0</v>
      </c>
      <c r="S72" s="80">
        <f t="shared" si="5"/>
        <v>5600000</v>
      </c>
      <c r="T72" s="81">
        <f t="shared" si="4"/>
        <v>65670000</v>
      </c>
    </row>
    <row r="73" spans="1:20" s="79" customFormat="1" ht="17.25" thickBot="1" x14ac:dyDescent="0.35">
      <c r="A73" s="268"/>
      <c r="B73" s="79" t="s">
        <v>85</v>
      </c>
      <c r="C73" s="218">
        <f t="shared" si="2"/>
        <v>72820000</v>
      </c>
      <c r="D73" s="178">
        <v>0</v>
      </c>
      <c r="E73" s="177">
        <v>1000000</v>
      </c>
      <c r="F73" s="107">
        <v>420000</v>
      </c>
      <c r="G73" s="218">
        <v>300000</v>
      </c>
      <c r="H73" s="176">
        <v>100000</v>
      </c>
      <c r="I73" s="107">
        <v>200000</v>
      </c>
      <c r="J73" s="80">
        <v>100000</v>
      </c>
      <c r="K73" s="107">
        <v>630000</v>
      </c>
      <c r="L73" s="80">
        <v>100000</v>
      </c>
      <c r="M73" s="109">
        <v>150000</v>
      </c>
      <c r="N73" s="80">
        <v>0</v>
      </c>
      <c r="O73" s="80">
        <v>100000</v>
      </c>
      <c r="P73" s="80">
        <v>0</v>
      </c>
      <c r="Q73" s="25">
        <v>2500000</v>
      </c>
      <c r="R73" s="107">
        <v>0</v>
      </c>
      <c r="S73" s="80">
        <f t="shared" si="5"/>
        <v>5600000</v>
      </c>
      <c r="T73" s="81">
        <f t="shared" si="4"/>
        <v>67220000</v>
      </c>
    </row>
    <row r="74" spans="1:20" s="85" customFormat="1" ht="17.25" thickBot="1" x14ac:dyDescent="0.35">
      <c r="A74" s="269"/>
      <c r="B74" s="82" t="s">
        <v>86</v>
      </c>
      <c r="C74" s="218">
        <f t="shared" si="2"/>
        <v>74370000</v>
      </c>
      <c r="D74" s="178">
        <v>0</v>
      </c>
      <c r="E74" s="177">
        <v>1000000</v>
      </c>
      <c r="F74" s="107">
        <v>420000</v>
      </c>
      <c r="G74" s="218">
        <v>300000</v>
      </c>
      <c r="H74" s="176">
        <v>100000</v>
      </c>
      <c r="I74" s="107">
        <v>200000</v>
      </c>
      <c r="J74" s="83">
        <v>100000</v>
      </c>
      <c r="K74" s="107">
        <v>630000</v>
      </c>
      <c r="L74" s="83">
        <v>100000</v>
      </c>
      <c r="M74" s="109">
        <v>150000</v>
      </c>
      <c r="N74" s="83">
        <v>0</v>
      </c>
      <c r="O74" s="83">
        <v>100000</v>
      </c>
      <c r="P74" s="83">
        <v>0</v>
      </c>
      <c r="Q74" s="25">
        <v>2500000</v>
      </c>
      <c r="R74" s="107">
        <v>0</v>
      </c>
      <c r="S74" s="83">
        <f t="shared" si="5"/>
        <v>5600000</v>
      </c>
      <c r="T74" s="84">
        <f t="shared" si="4"/>
        <v>68770000</v>
      </c>
    </row>
    <row r="75" spans="1:20" s="79" customFormat="1" ht="17.25" thickBot="1" x14ac:dyDescent="0.35">
      <c r="A75" s="267">
        <v>2029</v>
      </c>
      <c r="B75" s="79" t="s">
        <v>75</v>
      </c>
      <c r="C75" s="218">
        <f t="shared" si="2"/>
        <v>75920000</v>
      </c>
      <c r="D75" s="178">
        <v>0</v>
      </c>
      <c r="E75" s="177">
        <v>1000000</v>
      </c>
      <c r="F75" s="107">
        <v>420000</v>
      </c>
      <c r="G75" s="218">
        <v>300000</v>
      </c>
      <c r="H75" s="176">
        <v>100000</v>
      </c>
      <c r="I75" s="107">
        <v>200000</v>
      </c>
      <c r="J75" s="80">
        <v>100000</v>
      </c>
      <c r="K75" s="107">
        <v>630000</v>
      </c>
      <c r="L75" s="80">
        <v>100000</v>
      </c>
      <c r="M75" s="109">
        <v>150000</v>
      </c>
      <c r="N75" s="80">
        <v>0</v>
      </c>
      <c r="O75" s="80">
        <v>100000</v>
      </c>
      <c r="P75" s="80">
        <v>0</v>
      </c>
      <c r="Q75" s="25">
        <v>2500000</v>
      </c>
      <c r="R75" s="107">
        <v>0</v>
      </c>
      <c r="S75" s="80">
        <f t="shared" si="5"/>
        <v>5600000</v>
      </c>
      <c r="T75" s="86">
        <f t="shared" si="4"/>
        <v>70320000</v>
      </c>
    </row>
    <row r="76" spans="1:20" s="79" customFormat="1" ht="17.25" thickBot="1" x14ac:dyDescent="0.35">
      <c r="A76" s="268"/>
      <c r="B76" s="79" t="s">
        <v>76</v>
      </c>
      <c r="C76" s="218">
        <f t="shared" si="2"/>
        <v>77470000</v>
      </c>
      <c r="D76" s="178">
        <v>0</v>
      </c>
      <c r="E76" s="177">
        <v>1000000</v>
      </c>
      <c r="F76" s="107">
        <v>420000</v>
      </c>
      <c r="G76" s="218">
        <v>300000</v>
      </c>
      <c r="H76" s="176">
        <v>100000</v>
      </c>
      <c r="I76" s="107">
        <v>200000</v>
      </c>
      <c r="J76" s="80">
        <v>100000</v>
      </c>
      <c r="K76" s="107">
        <v>630000</v>
      </c>
      <c r="L76" s="80">
        <v>100000</v>
      </c>
      <c r="M76" s="109">
        <v>150000</v>
      </c>
      <c r="N76" s="80">
        <v>0</v>
      </c>
      <c r="O76" s="80">
        <v>100000</v>
      </c>
      <c r="P76" s="80">
        <v>0</v>
      </c>
      <c r="Q76" s="25">
        <v>2500000</v>
      </c>
      <c r="R76" s="107">
        <v>0</v>
      </c>
      <c r="S76" s="80">
        <f t="shared" si="5"/>
        <v>5600000</v>
      </c>
      <c r="T76" s="81">
        <f t="shared" si="4"/>
        <v>71870000</v>
      </c>
    </row>
    <row r="77" spans="1:20" s="79" customFormat="1" ht="17.25" thickBot="1" x14ac:dyDescent="0.35">
      <c r="A77" s="268"/>
      <c r="B77" s="79" t="s">
        <v>77</v>
      </c>
      <c r="C77" s="218">
        <f t="shared" si="2"/>
        <v>79020000</v>
      </c>
      <c r="D77" s="178">
        <v>0</v>
      </c>
      <c r="E77" s="177">
        <v>1000000</v>
      </c>
      <c r="F77" s="107">
        <v>420000</v>
      </c>
      <c r="G77" s="218">
        <v>300000</v>
      </c>
      <c r="H77" s="176">
        <v>100000</v>
      </c>
      <c r="I77" s="107">
        <v>200000</v>
      </c>
      <c r="J77" s="80">
        <v>100000</v>
      </c>
      <c r="K77" s="107">
        <v>630000</v>
      </c>
      <c r="L77" s="80">
        <v>100000</v>
      </c>
      <c r="M77" s="109">
        <v>150000</v>
      </c>
      <c r="N77" s="80">
        <v>0</v>
      </c>
      <c r="O77" s="80">
        <v>100000</v>
      </c>
      <c r="P77" s="80">
        <v>0</v>
      </c>
      <c r="Q77" s="25">
        <v>2500000</v>
      </c>
      <c r="R77" s="107">
        <v>0</v>
      </c>
      <c r="S77" s="80">
        <f t="shared" si="5"/>
        <v>5600000</v>
      </c>
      <c r="T77" s="81">
        <f t="shared" ref="T77:T108" si="6" xml:space="preserve"> C77 - S77</f>
        <v>73420000</v>
      </c>
    </row>
    <row r="78" spans="1:20" s="79" customFormat="1" ht="17.25" thickBot="1" x14ac:dyDescent="0.35">
      <c r="A78" s="268"/>
      <c r="B78" s="79" t="s">
        <v>78</v>
      </c>
      <c r="C78" s="218">
        <f t="shared" si="2"/>
        <v>80570000</v>
      </c>
      <c r="D78" s="178">
        <v>0</v>
      </c>
      <c r="E78" s="177">
        <v>1000000</v>
      </c>
      <c r="F78" s="107">
        <v>420000</v>
      </c>
      <c r="G78" s="218">
        <v>300000</v>
      </c>
      <c r="H78" s="176">
        <v>100000</v>
      </c>
      <c r="I78" s="107">
        <v>200000</v>
      </c>
      <c r="J78" s="80">
        <v>100000</v>
      </c>
      <c r="K78" s="107">
        <v>630000</v>
      </c>
      <c r="L78" s="80">
        <v>100000</v>
      </c>
      <c r="M78" s="109">
        <v>150000</v>
      </c>
      <c r="N78" s="80">
        <v>0</v>
      </c>
      <c r="O78" s="80">
        <v>100000</v>
      </c>
      <c r="P78" s="80">
        <v>0</v>
      </c>
      <c r="Q78" s="25">
        <v>2500000</v>
      </c>
      <c r="R78" s="107">
        <v>0</v>
      </c>
      <c r="S78" s="80">
        <f t="shared" si="5"/>
        <v>5600000</v>
      </c>
      <c r="T78" s="81">
        <f t="shared" si="6"/>
        <v>74970000</v>
      </c>
    </row>
    <row r="79" spans="1:20" s="79" customFormat="1" ht="17.25" thickBot="1" x14ac:dyDescent="0.35">
      <c r="A79" s="268"/>
      <c r="B79" s="79" t="s">
        <v>79</v>
      </c>
      <c r="C79" s="218">
        <f t="shared" ref="C79:C122" si="7" xml:space="preserve"> T78 + 7150000</f>
        <v>82120000</v>
      </c>
      <c r="D79" s="178">
        <v>0</v>
      </c>
      <c r="E79" s="177">
        <v>1000000</v>
      </c>
      <c r="F79" s="107">
        <v>420000</v>
      </c>
      <c r="G79" s="218">
        <v>300000</v>
      </c>
      <c r="H79" s="176">
        <v>100000</v>
      </c>
      <c r="I79" s="107">
        <v>200000</v>
      </c>
      <c r="J79" s="80">
        <v>100000</v>
      </c>
      <c r="K79" s="107">
        <v>630000</v>
      </c>
      <c r="L79" s="80">
        <v>100000</v>
      </c>
      <c r="M79" s="109">
        <v>150000</v>
      </c>
      <c r="N79" s="80">
        <v>0</v>
      </c>
      <c r="O79" s="80">
        <v>100000</v>
      </c>
      <c r="P79" s="80">
        <v>0</v>
      </c>
      <c r="Q79" s="25">
        <v>2500000</v>
      </c>
      <c r="R79" s="107">
        <v>0</v>
      </c>
      <c r="S79" s="80">
        <f t="shared" si="5"/>
        <v>5600000</v>
      </c>
      <c r="T79" s="81">
        <f t="shared" si="6"/>
        <v>76520000</v>
      </c>
    </row>
    <row r="80" spans="1:20" s="79" customFormat="1" ht="17.25" thickBot="1" x14ac:dyDescent="0.35">
      <c r="A80" s="268"/>
      <c r="B80" s="79" t="s">
        <v>80</v>
      </c>
      <c r="C80" s="218">
        <f t="shared" si="7"/>
        <v>83670000</v>
      </c>
      <c r="D80" s="178">
        <v>0</v>
      </c>
      <c r="E80" s="177">
        <v>1000000</v>
      </c>
      <c r="F80" s="107">
        <v>420000</v>
      </c>
      <c r="G80" s="218">
        <v>300000</v>
      </c>
      <c r="H80" s="176">
        <v>100000</v>
      </c>
      <c r="I80" s="107">
        <v>200000</v>
      </c>
      <c r="J80" s="80">
        <v>100000</v>
      </c>
      <c r="K80" s="107">
        <v>630000</v>
      </c>
      <c r="L80" s="80">
        <v>100000</v>
      </c>
      <c r="M80" s="109">
        <v>150000</v>
      </c>
      <c r="N80" s="80">
        <v>0</v>
      </c>
      <c r="O80" s="80">
        <v>100000</v>
      </c>
      <c r="P80" s="80">
        <v>0</v>
      </c>
      <c r="Q80" s="25">
        <v>2500000</v>
      </c>
      <c r="R80" s="107">
        <v>0</v>
      </c>
      <c r="S80" s="80">
        <f t="shared" si="5"/>
        <v>5600000</v>
      </c>
      <c r="T80" s="81">
        <f t="shared" si="6"/>
        <v>78070000</v>
      </c>
    </row>
    <row r="81" spans="1:20" s="79" customFormat="1" ht="17.25" thickBot="1" x14ac:dyDescent="0.35">
      <c r="A81" s="268"/>
      <c r="B81" s="79" t="s">
        <v>81</v>
      </c>
      <c r="C81" s="218">
        <f t="shared" si="7"/>
        <v>85220000</v>
      </c>
      <c r="D81" s="178">
        <v>0</v>
      </c>
      <c r="E81" s="177">
        <v>1000000</v>
      </c>
      <c r="F81" s="107">
        <v>420000</v>
      </c>
      <c r="G81" s="218">
        <v>300000</v>
      </c>
      <c r="H81" s="176">
        <v>100000</v>
      </c>
      <c r="I81" s="107">
        <v>200000</v>
      </c>
      <c r="J81" s="80">
        <v>100000</v>
      </c>
      <c r="K81" s="107">
        <v>630000</v>
      </c>
      <c r="L81" s="80">
        <v>100000</v>
      </c>
      <c r="M81" s="109">
        <v>150000</v>
      </c>
      <c r="N81" s="80">
        <v>0</v>
      </c>
      <c r="O81" s="80">
        <v>100000</v>
      </c>
      <c r="P81" s="80">
        <v>0</v>
      </c>
      <c r="Q81" s="25">
        <v>2500000</v>
      </c>
      <c r="R81" s="107">
        <v>0</v>
      </c>
      <c r="S81" s="80">
        <f t="shared" si="5"/>
        <v>5600000</v>
      </c>
      <c r="T81" s="81">
        <f t="shared" si="6"/>
        <v>79620000</v>
      </c>
    </row>
    <row r="82" spans="1:20" s="79" customFormat="1" ht="17.25" thickBot="1" x14ac:dyDescent="0.35">
      <c r="A82" s="268"/>
      <c r="B82" s="79" t="s">
        <v>82</v>
      </c>
      <c r="C82" s="218">
        <f t="shared" si="7"/>
        <v>86770000</v>
      </c>
      <c r="D82" s="178">
        <v>0</v>
      </c>
      <c r="E82" s="177">
        <v>1000000</v>
      </c>
      <c r="F82" s="107">
        <v>420000</v>
      </c>
      <c r="G82" s="218">
        <v>300000</v>
      </c>
      <c r="H82" s="176">
        <v>100000</v>
      </c>
      <c r="I82" s="107">
        <v>200000</v>
      </c>
      <c r="J82" s="80">
        <v>100000</v>
      </c>
      <c r="K82" s="107">
        <v>630000</v>
      </c>
      <c r="L82" s="80">
        <v>100000</v>
      </c>
      <c r="M82" s="109">
        <v>150000</v>
      </c>
      <c r="N82" s="80">
        <v>0</v>
      </c>
      <c r="O82" s="80">
        <v>100000</v>
      </c>
      <c r="P82" s="80">
        <v>0</v>
      </c>
      <c r="Q82" s="25">
        <v>2500000</v>
      </c>
      <c r="R82" s="107">
        <v>0</v>
      </c>
      <c r="S82" s="80">
        <f t="shared" si="5"/>
        <v>5600000</v>
      </c>
      <c r="T82" s="81">
        <f t="shared" si="6"/>
        <v>81170000</v>
      </c>
    </row>
    <row r="83" spans="1:20" s="79" customFormat="1" ht="17.25" thickBot="1" x14ac:dyDescent="0.35">
      <c r="A83" s="268"/>
      <c r="B83" s="79" t="s">
        <v>83</v>
      </c>
      <c r="C83" s="218">
        <f t="shared" si="7"/>
        <v>88320000</v>
      </c>
      <c r="D83" s="178">
        <v>0</v>
      </c>
      <c r="E83" s="177">
        <v>1000000</v>
      </c>
      <c r="F83" s="107">
        <v>420000</v>
      </c>
      <c r="G83" s="218">
        <v>300000</v>
      </c>
      <c r="H83" s="176">
        <v>100000</v>
      </c>
      <c r="I83" s="107">
        <v>200000</v>
      </c>
      <c r="J83" s="80">
        <v>100000</v>
      </c>
      <c r="K83" s="107">
        <v>630000</v>
      </c>
      <c r="L83" s="80">
        <v>100000</v>
      </c>
      <c r="M83" s="109">
        <v>150000</v>
      </c>
      <c r="N83" s="80">
        <v>0</v>
      </c>
      <c r="O83" s="80">
        <v>100000</v>
      </c>
      <c r="P83" s="80">
        <v>0</v>
      </c>
      <c r="Q83" s="25">
        <v>2500000</v>
      </c>
      <c r="R83" s="107">
        <v>0</v>
      </c>
      <c r="S83" s="80">
        <f t="shared" si="5"/>
        <v>5600000</v>
      </c>
      <c r="T83" s="81">
        <f t="shared" si="6"/>
        <v>82720000</v>
      </c>
    </row>
    <row r="84" spans="1:20" s="79" customFormat="1" ht="17.25" thickBot="1" x14ac:dyDescent="0.35">
      <c r="A84" s="268"/>
      <c r="B84" s="79" t="s">
        <v>84</v>
      </c>
      <c r="C84" s="218">
        <f t="shared" si="7"/>
        <v>89870000</v>
      </c>
      <c r="D84" s="178">
        <v>0</v>
      </c>
      <c r="E84" s="177">
        <v>1000000</v>
      </c>
      <c r="F84" s="107">
        <v>420000</v>
      </c>
      <c r="G84" s="218">
        <v>300000</v>
      </c>
      <c r="H84" s="176">
        <v>100000</v>
      </c>
      <c r="I84" s="107">
        <v>200000</v>
      </c>
      <c r="J84" s="80">
        <v>100000</v>
      </c>
      <c r="K84" s="107">
        <v>630000</v>
      </c>
      <c r="L84" s="80">
        <v>100000</v>
      </c>
      <c r="M84" s="109">
        <v>150000</v>
      </c>
      <c r="N84" s="80">
        <v>0</v>
      </c>
      <c r="O84" s="80">
        <v>100000</v>
      </c>
      <c r="P84" s="80">
        <v>0</v>
      </c>
      <c r="Q84" s="25">
        <v>2500000</v>
      </c>
      <c r="R84" s="107">
        <v>0</v>
      </c>
      <c r="S84" s="80">
        <f t="shared" si="5"/>
        <v>5600000</v>
      </c>
      <c r="T84" s="81">
        <f t="shared" si="6"/>
        <v>84270000</v>
      </c>
    </row>
    <row r="85" spans="1:20" s="79" customFormat="1" ht="17.25" thickBot="1" x14ac:dyDescent="0.35">
      <c r="A85" s="268"/>
      <c r="B85" s="79" t="s">
        <v>85</v>
      </c>
      <c r="C85" s="218">
        <f t="shared" si="7"/>
        <v>91420000</v>
      </c>
      <c r="D85" s="178">
        <v>0</v>
      </c>
      <c r="E85" s="177">
        <v>1000000</v>
      </c>
      <c r="F85" s="107">
        <v>420000</v>
      </c>
      <c r="G85" s="218">
        <v>300000</v>
      </c>
      <c r="H85" s="176">
        <v>100000</v>
      </c>
      <c r="I85" s="107">
        <v>200000</v>
      </c>
      <c r="J85" s="80">
        <v>100000</v>
      </c>
      <c r="K85" s="107">
        <v>630000</v>
      </c>
      <c r="L85" s="80">
        <v>100000</v>
      </c>
      <c r="M85" s="109">
        <v>150000</v>
      </c>
      <c r="N85" s="80">
        <v>0</v>
      </c>
      <c r="O85" s="80">
        <v>100000</v>
      </c>
      <c r="P85" s="80">
        <v>0</v>
      </c>
      <c r="Q85" s="25">
        <v>2500000</v>
      </c>
      <c r="R85" s="107">
        <v>0</v>
      </c>
      <c r="S85" s="80">
        <f t="shared" si="5"/>
        <v>5600000</v>
      </c>
      <c r="T85" s="81">
        <f t="shared" si="6"/>
        <v>85820000</v>
      </c>
    </row>
    <row r="86" spans="1:20" s="85" customFormat="1" ht="17.25" thickBot="1" x14ac:dyDescent="0.35">
      <c r="A86" s="269"/>
      <c r="B86" s="82" t="s">
        <v>86</v>
      </c>
      <c r="C86" s="218">
        <f t="shared" si="7"/>
        <v>92970000</v>
      </c>
      <c r="D86" s="178">
        <v>0</v>
      </c>
      <c r="E86" s="177">
        <v>1000000</v>
      </c>
      <c r="F86" s="107">
        <v>420000</v>
      </c>
      <c r="G86" s="218">
        <v>300000</v>
      </c>
      <c r="H86" s="176">
        <v>100000</v>
      </c>
      <c r="I86" s="107">
        <v>200000</v>
      </c>
      <c r="J86" s="83">
        <v>100000</v>
      </c>
      <c r="K86" s="107">
        <v>630000</v>
      </c>
      <c r="L86" s="83">
        <v>100000</v>
      </c>
      <c r="M86" s="109">
        <v>150000</v>
      </c>
      <c r="N86" s="83">
        <v>0</v>
      </c>
      <c r="O86" s="83">
        <v>100000</v>
      </c>
      <c r="P86" s="83">
        <v>0</v>
      </c>
      <c r="Q86" s="25">
        <v>2500000</v>
      </c>
      <c r="R86" s="107">
        <v>0</v>
      </c>
      <c r="S86" s="83">
        <f t="shared" si="5"/>
        <v>5600000</v>
      </c>
      <c r="T86" s="84">
        <f t="shared" si="6"/>
        <v>87370000</v>
      </c>
    </row>
    <row r="87" spans="1:20" s="79" customFormat="1" ht="17.25" thickBot="1" x14ac:dyDescent="0.35">
      <c r="A87" s="267">
        <v>2030</v>
      </c>
      <c r="B87" s="79" t="s">
        <v>75</v>
      </c>
      <c r="C87" s="218">
        <f t="shared" si="7"/>
        <v>94520000</v>
      </c>
      <c r="D87" s="178">
        <v>0</v>
      </c>
      <c r="E87" s="177">
        <v>1000000</v>
      </c>
      <c r="F87" s="107">
        <v>420000</v>
      </c>
      <c r="G87" s="218">
        <v>300000</v>
      </c>
      <c r="H87" s="176">
        <v>100000</v>
      </c>
      <c r="I87" s="107">
        <v>200000</v>
      </c>
      <c r="J87" s="80">
        <v>100000</v>
      </c>
      <c r="K87" s="107">
        <v>630000</v>
      </c>
      <c r="L87" s="80">
        <v>100000</v>
      </c>
      <c r="M87" s="109">
        <v>150000</v>
      </c>
      <c r="N87" s="80">
        <v>0</v>
      </c>
      <c r="O87" s="80">
        <v>100000</v>
      </c>
      <c r="P87" s="80">
        <v>0</v>
      </c>
      <c r="Q87" s="25">
        <v>2500000</v>
      </c>
      <c r="R87" s="107">
        <v>0</v>
      </c>
      <c r="S87" s="80">
        <f t="shared" si="5"/>
        <v>5600000</v>
      </c>
      <c r="T87" s="86">
        <f t="shared" si="6"/>
        <v>88920000</v>
      </c>
    </row>
    <row r="88" spans="1:20" s="79" customFormat="1" ht="17.25" thickBot="1" x14ac:dyDescent="0.35">
      <c r="A88" s="268"/>
      <c r="B88" s="79" t="s">
        <v>76</v>
      </c>
      <c r="C88" s="218">
        <f t="shared" si="7"/>
        <v>96070000</v>
      </c>
      <c r="D88" s="178">
        <v>0</v>
      </c>
      <c r="E88" s="177">
        <v>1000000</v>
      </c>
      <c r="F88" s="107">
        <v>420000</v>
      </c>
      <c r="G88" s="218">
        <v>300000</v>
      </c>
      <c r="H88" s="176">
        <v>100000</v>
      </c>
      <c r="I88" s="107">
        <v>200000</v>
      </c>
      <c r="J88" s="80">
        <v>100000</v>
      </c>
      <c r="K88" s="107">
        <v>630000</v>
      </c>
      <c r="L88" s="80">
        <v>100000</v>
      </c>
      <c r="M88" s="109">
        <v>150000</v>
      </c>
      <c r="N88" s="80">
        <v>0</v>
      </c>
      <c r="O88" s="80">
        <v>100000</v>
      </c>
      <c r="P88" s="80">
        <v>0</v>
      </c>
      <c r="Q88" s="25">
        <v>2500000</v>
      </c>
      <c r="R88" s="107">
        <v>0</v>
      </c>
      <c r="S88" s="80">
        <f t="shared" si="5"/>
        <v>5600000</v>
      </c>
      <c r="T88" s="81">
        <f t="shared" si="6"/>
        <v>90470000</v>
      </c>
    </row>
    <row r="89" spans="1:20" s="79" customFormat="1" ht="17.25" thickBot="1" x14ac:dyDescent="0.35">
      <c r="A89" s="268"/>
      <c r="B89" s="79" t="s">
        <v>77</v>
      </c>
      <c r="C89" s="218">
        <f t="shared" si="7"/>
        <v>97620000</v>
      </c>
      <c r="D89" s="178">
        <v>0</v>
      </c>
      <c r="E89" s="177">
        <v>1000000</v>
      </c>
      <c r="F89" s="107">
        <v>420000</v>
      </c>
      <c r="G89" s="218">
        <v>300000</v>
      </c>
      <c r="H89" s="176">
        <v>100000</v>
      </c>
      <c r="I89" s="107">
        <v>200000</v>
      </c>
      <c r="J89" s="80">
        <v>100000</v>
      </c>
      <c r="K89" s="107">
        <v>630000</v>
      </c>
      <c r="L89" s="80">
        <v>100000</v>
      </c>
      <c r="M89" s="109">
        <v>150000</v>
      </c>
      <c r="N89" s="80">
        <v>0</v>
      </c>
      <c r="O89" s="80">
        <v>100000</v>
      </c>
      <c r="P89" s="80">
        <v>0</v>
      </c>
      <c r="Q89" s="25">
        <v>2500000</v>
      </c>
      <c r="R89" s="107">
        <v>0</v>
      </c>
      <c r="S89" s="80">
        <f t="shared" si="5"/>
        <v>5600000</v>
      </c>
      <c r="T89" s="81">
        <f t="shared" si="6"/>
        <v>92020000</v>
      </c>
    </row>
    <row r="90" spans="1:20" s="79" customFormat="1" ht="17.25" thickBot="1" x14ac:dyDescent="0.35">
      <c r="A90" s="268"/>
      <c r="B90" s="79" t="s">
        <v>78</v>
      </c>
      <c r="C90" s="218">
        <f t="shared" si="7"/>
        <v>99170000</v>
      </c>
      <c r="D90" s="178">
        <v>0</v>
      </c>
      <c r="E90" s="177">
        <v>1000000</v>
      </c>
      <c r="F90" s="107">
        <v>420000</v>
      </c>
      <c r="G90" s="218">
        <v>300000</v>
      </c>
      <c r="H90" s="176">
        <v>100000</v>
      </c>
      <c r="I90" s="107">
        <v>200000</v>
      </c>
      <c r="J90" s="80">
        <v>100000</v>
      </c>
      <c r="K90" s="107">
        <v>630000</v>
      </c>
      <c r="L90" s="80">
        <v>100000</v>
      </c>
      <c r="M90" s="109">
        <v>150000</v>
      </c>
      <c r="N90" s="80">
        <v>0</v>
      </c>
      <c r="O90" s="80">
        <v>100000</v>
      </c>
      <c r="P90" s="80">
        <v>0</v>
      </c>
      <c r="Q90" s="25">
        <v>2500000</v>
      </c>
      <c r="R90" s="107">
        <v>0</v>
      </c>
      <c r="S90" s="80">
        <f t="shared" si="5"/>
        <v>5600000</v>
      </c>
      <c r="T90" s="81">
        <f t="shared" si="6"/>
        <v>93570000</v>
      </c>
    </row>
    <row r="91" spans="1:20" s="79" customFormat="1" ht="17.25" thickBot="1" x14ac:dyDescent="0.35">
      <c r="A91" s="268"/>
      <c r="B91" s="79" t="s">
        <v>79</v>
      </c>
      <c r="C91" s="218">
        <f t="shared" si="7"/>
        <v>100720000</v>
      </c>
      <c r="D91" s="178">
        <v>0</v>
      </c>
      <c r="E91" s="177">
        <v>1000000</v>
      </c>
      <c r="F91" s="107">
        <v>420000</v>
      </c>
      <c r="G91" s="218">
        <v>300000</v>
      </c>
      <c r="H91" s="176">
        <v>100000</v>
      </c>
      <c r="I91" s="107">
        <v>200000</v>
      </c>
      <c r="J91" s="80">
        <v>100000</v>
      </c>
      <c r="K91" s="107">
        <v>630000</v>
      </c>
      <c r="L91" s="80">
        <v>100000</v>
      </c>
      <c r="M91" s="109">
        <v>150000</v>
      </c>
      <c r="N91" s="80">
        <v>0</v>
      </c>
      <c r="O91" s="80">
        <v>100000</v>
      </c>
      <c r="P91" s="80">
        <v>0</v>
      </c>
      <c r="Q91" s="25">
        <v>2500000</v>
      </c>
      <c r="R91" s="107">
        <v>0</v>
      </c>
      <c r="S91" s="80">
        <f t="shared" si="5"/>
        <v>5600000</v>
      </c>
      <c r="T91" s="81">
        <f t="shared" si="6"/>
        <v>95120000</v>
      </c>
    </row>
    <row r="92" spans="1:20" s="79" customFormat="1" ht="17.25" thickBot="1" x14ac:dyDescent="0.35">
      <c r="A92" s="268"/>
      <c r="B92" s="79" t="s">
        <v>80</v>
      </c>
      <c r="C92" s="218">
        <f t="shared" si="7"/>
        <v>102270000</v>
      </c>
      <c r="D92" s="178">
        <v>0</v>
      </c>
      <c r="E92" s="177">
        <v>1000000</v>
      </c>
      <c r="F92" s="107">
        <v>420000</v>
      </c>
      <c r="G92" s="218">
        <v>300000</v>
      </c>
      <c r="H92" s="176">
        <v>100000</v>
      </c>
      <c r="I92" s="107">
        <v>200000</v>
      </c>
      <c r="J92" s="80">
        <v>100000</v>
      </c>
      <c r="K92" s="107">
        <v>630000</v>
      </c>
      <c r="L92" s="80">
        <v>100000</v>
      </c>
      <c r="M92" s="109">
        <v>150000</v>
      </c>
      <c r="N92" s="80">
        <v>0</v>
      </c>
      <c r="O92" s="80">
        <v>100000</v>
      </c>
      <c r="P92" s="80">
        <v>0</v>
      </c>
      <c r="Q92" s="25">
        <v>2500000</v>
      </c>
      <c r="R92" s="107">
        <v>0</v>
      </c>
      <c r="S92" s="80">
        <f t="shared" si="5"/>
        <v>5600000</v>
      </c>
      <c r="T92" s="81">
        <f t="shared" si="6"/>
        <v>96670000</v>
      </c>
    </row>
    <row r="93" spans="1:20" s="79" customFormat="1" ht="17.25" thickBot="1" x14ac:dyDescent="0.35">
      <c r="A93" s="268"/>
      <c r="B93" s="79" t="s">
        <v>81</v>
      </c>
      <c r="C93" s="218">
        <f t="shared" si="7"/>
        <v>103820000</v>
      </c>
      <c r="D93" s="178">
        <v>0</v>
      </c>
      <c r="E93" s="177">
        <v>1000000</v>
      </c>
      <c r="F93" s="107">
        <v>420000</v>
      </c>
      <c r="G93" s="218">
        <v>300000</v>
      </c>
      <c r="H93" s="176">
        <v>100000</v>
      </c>
      <c r="I93" s="107">
        <v>200000</v>
      </c>
      <c r="J93" s="80">
        <v>100000</v>
      </c>
      <c r="K93" s="107">
        <v>630000</v>
      </c>
      <c r="L93" s="80">
        <v>100000</v>
      </c>
      <c r="M93" s="109">
        <v>150000</v>
      </c>
      <c r="N93" s="80">
        <v>0</v>
      </c>
      <c r="O93" s="80">
        <v>100000</v>
      </c>
      <c r="P93" s="80">
        <v>0</v>
      </c>
      <c r="Q93" s="25">
        <v>2500000</v>
      </c>
      <c r="R93" s="107">
        <v>0</v>
      </c>
      <c r="S93" s="80">
        <f t="shared" si="5"/>
        <v>5600000</v>
      </c>
      <c r="T93" s="81">
        <f t="shared" si="6"/>
        <v>98220000</v>
      </c>
    </row>
    <row r="94" spans="1:20" s="79" customFormat="1" ht="17.25" thickBot="1" x14ac:dyDescent="0.35">
      <c r="A94" s="268"/>
      <c r="B94" s="79" t="s">
        <v>82</v>
      </c>
      <c r="C94" s="218">
        <f t="shared" si="7"/>
        <v>105370000</v>
      </c>
      <c r="D94" s="178">
        <v>0</v>
      </c>
      <c r="E94" s="177">
        <v>1000000</v>
      </c>
      <c r="F94" s="107">
        <v>420000</v>
      </c>
      <c r="G94" s="218">
        <v>300000</v>
      </c>
      <c r="H94" s="176">
        <v>100000</v>
      </c>
      <c r="I94" s="107">
        <v>200000</v>
      </c>
      <c r="J94" s="80">
        <v>100000</v>
      </c>
      <c r="K94" s="107">
        <v>630000</v>
      </c>
      <c r="L94" s="80">
        <v>100000</v>
      </c>
      <c r="M94" s="109">
        <v>150000</v>
      </c>
      <c r="N94" s="80">
        <v>0</v>
      </c>
      <c r="O94" s="80">
        <v>100000</v>
      </c>
      <c r="P94" s="80">
        <v>0</v>
      </c>
      <c r="Q94" s="25">
        <v>2500000</v>
      </c>
      <c r="R94" s="107">
        <v>0</v>
      </c>
      <c r="S94" s="80">
        <f t="shared" si="5"/>
        <v>5600000</v>
      </c>
      <c r="T94" s="81">
        <f t="shared" si="6"/>
        <v>99770000</v>
      </c>
    </row>
    <row r="95" spans="1:20" s="79" customFormat="1" ht="17.25" thickBot="1" x14ac:dyDescent="0.35">
      <c r="A95" s="268"/>
      <c r="B95" s="79" t="s">
        <v>83</v>
      </c>
      <c r="C95" s="218">
        <f t="shared" si="7"/>
        <v>106920000</v>
      </c>
      <c r="D95" s="178">
        <v>0</v>
      </c>
      <c r="E95" s="177">
        <v>1000000</v>
      </c>
      <c r="F95" s="107">
        <v>420000</v>
      </c>
      <c r="G95" s="218">
        <v>300000</v>
      </c>
      <c r="H95" s="176">
        <v>100000</v>
      </c>
      <c r="I95" s="107">
        <v>200000</v>
      </c>
      <c r="J95" s="80">
        <v>100000</v>
      </c>
      <c r="K95" s="107">
        <v>630000</v>
      </c>
      <c r="L95" s="80">
        <v>100000</v>
      </c>
      <c r="M95" s="109">
        <v>150000</v>
      </c>
      <c r="N95" s="80">
        <v>0</v>
      </c>
      <c r="O95" s="80">
        <v>100000</v>
      </c>
      <c r="P95" s="80">
        <v>0</v>
      </c>
      <c r="Q95" s="25">
        <v>2500000</v>
      </c>
      <c r="R95" s="107">
        <v>0</v>
      </c>
      <c r="S95" s="80">
        <f t="shared" si="5"/>
        <v>5600000</v>
      </c>
      <c r="T95" s="81">
        <f t="shared" si="6"/>
        <v>101320000</v>
      </c>
    </row>
    <row r="96" spans="1:20" s="79" customFormat="1" ht="17.25" thickBot="1" x14ac:dyDescent="0.35">
      <c r="A96" s="268"/>
      <c r="B96" s="79" t="s">
        <v>84</v>
      </c>
      <c r="C96" s="218">
        <f t="shared" si="7"/>
        <v>108470000</v>
      </c>
      <c r="D96" s="178">
        <v>0</v>
      </c>
      <c r="E96" s="177">
        <v>1000000</v>
      </c>
      <c r="F96" s="107">
        <v>420000</v>
      </c>
      <c r="G96" s="218">
        <v>300000</v>
      </c>
      <c r="H96" s="176">
        <v>100000</v>
      </c>
      <c r="I96" s="107">
        <v>200000</v>
      </c>
      <c r="J96" s="80">
        <v>100000</v>
      </c>
      <c r="K96" s="107">
        <v>630000</v>
      </c>
      <c r="L96" s="80">
        <v>100000</v>
      </c>
      <c r="M96" s="109">
        <v>150000</v>
      </c>
      <c r="N96" s="80">
        <v>0</v>
      </c>
      <c r="O96" s="80">
        <v>100000</v>
      </c>
      <c r="P96" s="80">
        <v>0</v>
      </c>
      <c r="Q96" s="25">
        <v>2500000</v>
      </c>
      <c r="R96" s="107">
        <v>0</v>
      </c>
      <c r="S96" s="80">
        <f t="shared" si="5"/>
        <v>5600000</v>
      </c>
      <c r="T96" s="81">
        <f t="shared" si="6"/>
        <v>102870000</v>
      </c>
    </row>
    <row r="97" spans="1:20" s="79" customFormat="1" ht="17.25" thickBot="1" x14ac:dyDescent="0.35">
      <c r="A97" s="268"/>
      <c r="B97" s="79" t="s">
        <v>85</v>
      </c>
      <c r="C97" s="218">
        <f t="shared" si="7"/>
        <v>110020000</v>
      </c>
      <c r="D97" s="178">
        <v>0</v>
      </c>
      <c r="E97" s="177">
        <v>1000000</v>
      </c>
      <c r="F97" s="107">
        <v>420000</v>
      </c>
      <c r="G97" s="218">
        <v>300000</v>
      </c>
      <c r="H97" s="176">
        <v>100000</v>
      </c>
      <c r="I97" s="107">
        <v>200000</v>
      </c>
      <c r="J97" s="80">
        <v>100000</v>
      </c>
      <c r="K97" s="107">
        <v>630000</v>
      </c>
      <c r="L97" s="80">
        <v>100000</v>
      </c>
      <c r="M97" s="109">
        <v>150000</v>
      </c>
      <c r="N97" s="80">
        <v>0</v>
      </c>
      <c r="O97" s="80">
        <v>100000</v>
      </c>
      <c r="P97" s="80">
        <v>0</v>
      </c>
      <c r="Q97" s="25">
        <v>2500000</v>
      </c>
      <c r="R97" s="107">
        <v>0</v>
      </c>
      <c r="S97" s="80">
        <f t="shared" si="5"/>
        <v>5600000</v>
      </c>
      <c r="T97" s="81">
        <f t="shared" si="6"/>
        <v>104420000</v>
      </c>
    </row>
    <row r="98" spans="1:20" s="85" customFormat="1" ht="17.25" thickBot="1" x14ac:dyDescent="0.35">
      <c r="A98" s="269"/>
      <c r="B98" s="82" t="s">
        <v>86</v>
      </c>
      <c r="C98" s="218">
        <f t="shared" si="7"/>
        <v>111570000</v>
      </c>
      <c r="D98" s="178">
        <v>0</v>
      </c>
      <c r="E98" s="177">
        <v>1000000</v>
      </c>
      <c r="F98" s="107">
        <v>420000</v>
      </c>
      <c r="G98" s="218">
        <v>300000</v>
      </c>
      <c r="H98" s="176">
        <v>100000</v>
      </c>
      <c r="I98" s="107">
        <v>200000</v>
      </c>
      <c r="J98" s="83">
        <v>100000</v>
      </c>
      <c r="K98" s="107">
        <v>630000</v>
      </c>
      <c r="L98" s="83">
        <v>100000</v>
      </c>
      <c r="M98" s="109">
        <v>150000</v>
      </c>
      <c r="N98" s="83">
        <v>0</v>
      </c>
      <c r="O98" s="83">
        <v>100000</v>
      </c>
      <c r="P98" s="83">
        <v>0</v>
      </c>
      <c r="Q98" s="25">
        <v>2500000</v>
      </c>
      <c r="R98" s="107">
        <v>0</v>
      </c>
      <c r="S98" s="83">
        <f t="shared" si="5"/>
        <v>5600000</v>
      </c>
      <c r="T98" s="84">
        <f t="shared" si="6"/>
        <v>105970000</v>
      </c>
    </row>
    <row r="99" spans="1:20" s="79" customFormat="1" ht="17.25" thickBot="1" x14ac:dyDescent="0.35">
      <c r="A99" s="267">
        <v>2031</v>
      </c>
      <c r="B99" s="79" t="s">
        <v>75</v>
      </c>
      <c r="C99" s="218">
        <f t="shared" si="7"/>
        <v>113120000</v>
      </c>
      <c r="D99" s="178">
        <v>0</v>
      </c>
      <c r="E99" s="177">
        <v>1000000</v>
      </c>
      <c r="F99" s="107">
        <v>420000</v>
      </c>
      <c r="G99" s="218">
        <v>300000</v>
      </c>
      <c r="H99" s="176">
        <v>100000</v>
      </c>
      <c r="I99" s="107">
        <v>200000</v>
      </c>
      <c r="J99" s="80">
        <v>100000</v>
      </c>
      <c r="K99" s="107">
        <v>630000</v>
      </c>
      <c r="L99" s="80">
        <v>100000</v>
      </c>
      <c r="M99" s="109">
        <v>150000</v>
      </c>
      <c r="N99" s="80">
        <v>0</v>
      </c>
      <c r="O99" s="80">
        <v>100000</v>
      </c>
      <c r="P99" s="80">
        <v>0</v>
      </c>
      <c r="Q99" s="25">
        <v>2500000</v>
      </c>
      <c r="R99" s="107">
        <v>0</v>
      </c>
      <c r="S99" s="80">
        <f t="shared" ref="S99:S122" si="8">SUM(D99:R99)</f>
        <v>5600000</v>
      </c>
      <c r="T99" s="86">
        <f t="shared" si="6"/>
        <v>107520000</v>
      </c>
    </row>
    <row r="100" spans="1:20" s="79" customFormat="1" ht="17.25" thickBot="1" x14ac:dyDescent="0.35">
      <c r="A100" s="268"/>
      <c r="B100" s="79" t="s">
        <v>76</v>
      </c>
      <c r="C100" s="218">
        <f t="shared" si="7"/>
        <v>114670000</v>
      </c>
      <c r="D100" s="178">
        <v>0</v>
      </c>
      <c r="E100" s="177">
        <v>1000000</v>
      </c>
      <c r="F100" s="107">
        <v>420000</v>
      </c>
      <c r="G100" s="218">
        <v>300000</v>
      </c>
      <c r="H100" s="176">
        <v>100000</v>
      </c>
      <c r="I100" s="107">
        <v>200000</v>
      </c>
      <c r="J100" s="80">
        <v>100000</v>
      </c>
      <c r="K100" s="107">
        <v>630000</v>
      </c>
      <c r="L100" s="80">
        <v>100000</v>
      </c>
      <c r="M100" s="109">
        <v>150000</v>
      </c>
      <c r="N100" s="80">
        <v>0</v>
      </c>
      <c r="O100" s="80">
        <v>100000</v>
      </c>
      <c r="P100" s="80">
        <v>0</v>
      </c>
      <c r="Q100" s="25">
        <v>2500000</v>
      </c>
      <c r="R100" s="107">
        <v>0</v>
      </c>
      <c r="S100" s="80">
        <f t="shared" si="8"/>
        <v>5600000</v>
      </c>
      <c r="T100" s="81">
        <f t="shared" si="6"/>
        <v>109070000</v>
      </c>
    </row>
    <row r="101" spans="1:20" s="79" customFormat="1" ht="17.25" thickBot="1" x14ac:dyDescent="0.35">
      <c r="A101" s="268"/>
      <c r="B101" s="79" t="s">
        <v>77</v>
      </c>
      <c r="C101" s="218">
        <f t="shared" si="7"/>
        <v>116220000</v>
      </c>
      <c r="D101" s="178">
        <v>0</v>
      </c>
      <c r="E101" s="177">
        <v>1000000</v>
      </c>
      <c r="F101" s="107">
        <v>420000</v>
      </c>
      <c r="G101" s="218">
        <v>300000</v>
      </c>
      <c r="H101" s="176">
        <v>100000</v>
      </c>
      <c r="I101" s="107">
        <v>200000</v>
      </c>
      <c r="J101" s="80">
        <v>100000</v>
      </c>
      <c r="K101" s="107">
        <v>630000</v>
      </c>
      <c r="L101" s="80">
        <v>100000</v>
      </c>
      <c r="M101" s="109">
        <v>150000</v>
      </c>
      <c r="N101" s="80">
        <v>0</v>
      </c>
      <c r="O101" s="80">
        <v>100000</v>
      </c>
      <c r="P101" s="80">
        <v>0</v>
      </c>
      <c r="Q101" s="25">
        <v>2500000</v>
      </c>
      <c r="R101" s="107">
        <v>0</v>
      </c>
      <c r="S101" s="80">
        <f t="shared" si="8"/>
        <v>5600000</v>
      </c>
      <c r="T101" s="81">
        <f t="shared" si="6"/>
        <v>110620000</v>
      </c>
    </row>
    <row r="102" spans="1:20" s="79" customFormat="1" ht="17.25" thickBot="1" x14ac:dyDescent="0.35">
      <c r="A102" s="268"/>
      <c r="B102" s="79" t="s">
        <v>78</v>
      </c>
      <c r="C102" s="218">
        <f t="shared" si="7"/>
        <v>117770000</v>
      </c>
      <c r="D102" s="178">
        <v>0</v>
      </c>
      <c r="E102" s="177">
        <v>1000000</v>
      </c>
      <c r="F102" s="107">
        <v>420000</v>
      </c>
      <c r="G102" s="218">
        <v>300000</v>
      </c>
      <c r="H102" s="176">
        <v>100000</v>
      </c>
      <c r="I102" s="107">
        <v>200000</v>
      </c>
      <c r="J102" s="80">
        <v>100000</v>
      </c>
      <c r="K102" s="107">
        <v>630000</v>
      </c>
      <c r="L102" s="80">
        <v>100000</v>
      </c>
      <c r="M102" s="109">
        <v>150000</v>
      </c>
      <c r="N102" s="80">
        <v>0</v>
      </c>
      <c r="O102" s="80">
        <v>100000</v>
      </c>
      <c r="P102" s="80">
        <v>0</v>
      </c>
      <c r="Q102" s="25">
        <v>2500000</v>
      </c>
      <c r="R102" s="107">
        <v>0</v>
      </c>
      <c r="S102" s="80">
        <f t="shared" si="8"/>
        <v>5600000</v>
      </c>
      <c r="T102" s="81">
        <f t="shared" si="6"/>
        <v>112170000</v>
      </c>
    </row>
    <row r="103" spans="1:20" s="79" customFormat="1" ht="17.25" thickBot="1" x14ac:dyDescent="0.35">
      <c r="A103" s="268"/>
      <c r="B103" s="79" t="s">
        <v>79</v>
      </c>
      <c r="C103" s="218">
        <f t="shared" si="7"/>
        <v>119320000</v>
      </c>
      <c r="D103" s="178">
        <v>0</v>
      </c>
      <c r="E103" s="177">
        <v>1000000</v>
      </c>
      <c r="F103" s="107">
        <v>420000</v>
      </c>
      <c r="G103" s="218">
        <v>300000</v>
      </c>
      <c r="H103" s="176">
        <v>100000</v>
      </c>
      <c r="I103" s="107">
        <v>200000</v>
      </c>
      <c r="J103" s="80">
        <v>100000</v>
      </c>
      <c r="K103" s="107">
        <v>630000</v>
      </c>
      <c r="L103" s="80">
        <v>100000</v>
      </c>
      <c r="M103" s="109">
        <v>150000</v>
      </c>
      <c r="N103" s="80">
        <v>0</v>
      </c>
      <c r="O103" s="80">
        <v>100000</v>
      </c>
      <c r="P103" s="80">
        <v>0</v>
      </c>
      <c r="Q103" s="25">
        <v>2500000</v>
      </c>
      <c r="R103" s="107">
        <v>0</v>
      </c>
      <c r="S103" s="80">
        <f t="shared" si="8"/>
        <v>5600000</v>
      </c>
      <c r="T103" s="81">
        <f t="shared" si="6"/>
        <v>113720000</v>
      </c>
    </row>
    <row r="104" spans="1:20" s="79" customFormat="1" ht="17.25" thickBot="1" x14ac:dyDescent="0.35">
      <c r="A104" s="268"/>
      <c r="B104" s="79" t="s">
        <v>80</v>
      </c>
      <c r="C104" s="218">
        <f t="shared" si="7"/>
        <v>120870000</v>
      </c>
      <c r="D104" s="178">
        <v>0</v>
      </c>
      <c r="E104" s="177">
        <v>1000000</v>
      </c>
      <c r="F104" s="107">
        <v>420000</v>
      </c>
      <c r="G104" s="218">
        <v>300000</v>
      </c>
      <c r="H104" s="176">
        <v>100000</v>
      </c>
      <c r="I104" s="107">
        <v>200000</v>
      </c>
      <c r="J104" s="80">
        <v>100000</v>
      </c>
      <c r="K104" s="107">
        <v>630000</v>
      </c>
      <c r="L104" s="80">
        <v>100000</v>
      </c>
      <c r="M104" s="109">
        <v>150000</v>
      </c>
      <c r="N104" s="80">
        <v>0</v>
      </c>
      <c r="O104" s="80">
        <v>100000</v>
      </c>
      <c r="P104" s="80">
        <v>0</v>
      </c>
      <c r="Q104" s="25">
        <v>2500000</v>
      </c>
      <c r="R104" s="107">
        <v>0</v>
      </c>
      <c r="S104" s="80">
        <f t="shared" si="8"/>
        <v>5600000</v>
      </c>
      <c r="T104" s="81">
        <f t="shared" si="6"/>
        <v>115270000</v>
      </c>
    </row>
    <row r="105" spans="1:20" s="79" customFormat="1" ht="17.25" thickBot="1" x14ac:dyDescent="0.35">
      <c r="A105" s="268"/>
      <c r="B105" s="79" t="s">
        <v>81</v>
      </c>
      <c r="C105" s="218">
        <f t="shared" si="7"/>
        <v>122420000</v>
      </c>
      <c r="D105" s="178">
        <v>0</v>
      </c>
      <c r="E105" s="177">
        <v>1000000</v>
      </c>
      <c r="F105" s="107">
        <v>420000</v>
      </c>
      <c r="G105" s="218">
        <v>300000</v>
      </c>
      <c r="H105" s="176">
        <v>100000</v>
      </c>
      <c r="I105" s="107">
        <v>200000</v>
      </c>
      <c r="J105" s="80">
        <v>100000</v>
      </c>
      <c r="K105" s="107">
        <v>630000</v>
      </c>
      <c r="L105" s="80">
        <v>100000</v>
      </c>
      <c r="M105" s="109">
        <v>150000</v>
      </c>
      <c r="N105" s="80">
        <v>0</v>
      </c>
      <c r="O105" s="80">
        <v>100000</v>
      </c>
      <c r="P105" s="80">
        <v>0</v>
      </c>
      <c r="Q105" s="25">
        <v>2500000</v>
      </c>
      <c r="R105" s="107">
        <v>0</v>
      </c>
      <c r="S105" s="80">
        <f t="shared" si="8"/>
        <v>5600000</v>
      </c>
      <c r="T105" s="81">
        <f t="shared" si="6"/>
        <v>116820000</v>
      </c>
    </row>
    <row r="106" spans="1:20" s="79" customFormat="1" ht="17.25" thickBot="1" x14ac:dyDescent="0.35">
      <c r="A106" s="268"/>
      <c r="B106" s="79" t="s">
        <v>82</v>
      </c>
      <c r="C106" s="218">
        <f t="shared" si="7"/>
        <v>123970000</v>
      </c>
      <c r="D106" s="178">
        <v>0</v>
      </c>
      <c r="E106" s="177">
        <v>1000000</v>
      </c>
      <c r="F106" s="107">
        <v>420000</v>
      </c>
      <c r="G106" s="218">
        <v>300000</v>
      </c>
      <c r="H106" s="176">
        <v>100000</v>
      </c>
      <c r="I106" s="107">
        <v>200000</v>
      </c>
      <c r="J106" s="80">
        <v>100000</v>
      </c>
      <c r="K106" s="107">
        <v>630000</v>
      </c>
      <c r="L106" s="80">
        <v>100000</v>
      </c>
      <c r="M106" s="109">
        <v>150000</v>
      </c>
      <c r="N106" s="80">
        <v>0</v>
      </c>
      <c r="O106" s="80">
        <v>100000</v>
      </c>
      <c r="P106" s="80">
        <v>0</v>
      </c>
      <c r="Q106" s="25">
        <v>2500000</v>
      </c>
      <c r="R106" s="107">
        <v>0</v>
      </c>
      <c r="S106" s="80">
        <f t="shared" si="8"/>
        <v>5600000</v>
      </c>
      <c r="T106" s="81">
        <f t="shared" si="6"/>
        <v>118370000</v>
      </c>
    </row>
    <row r="107" spans="1:20" s="79" customFormat="1" ht="17.25" thickBot="1" x14ac:dyDescent="0.35">
      <c r="A107" s="268"/>
      <c r="B107" s="79" t="s">
        <v>83</v>
      </c>
      <c r="C107" s="218">
        <f t="shared" si="7"/>
        <v>125520000</v>
      </c>
      <c r="D107" s="178">
        <v>0</v>
      </c>
      <c r="E107" s="177">
        <v>1000000</v>
      </c>
      <c r="F107" s="107">
        <v>420000</v>
      </c>
      <c r="G107" s="218">
        <v>300000</v>
      </c>
      <c r="H107" s="176">
        <v>100000</v>
      </c>
      <c r="I107" s="107">
        <v>200000</v>
      </c>
      <c r="J107" s="80">
        <v>100000</v>
      </c>
      <c r="K107" s="107">
        <v>630000</v>
      </c>
      <c r="L107" s="80">
        <v>100000</v>
      </c>
      <c r="M107" s="109">
        <v>150000</v>
      </c>
      <c r="N107" s="80">
        <v>0</v>
      </c>
      <c r="O107" s="80">
        <v>100000</v>
      </c>
      <c r="P107" s="80">
        <v>0</v>
      </c>
      <c r="Q107" s="25">
        <v>2500000</v>
      </c>
      <c r="R107" s="107">
        <v>0</v>
      </c>
      <c r="S107" s="80">
        <f t="shared" si="8"/>
        <v>5600000</v>
      </c>
      <c r="T107" s="81">
        <f t="shared" si="6"/>
        <v>119920000</v>
      </c>
    </row>
    <row r="108" spans="1:20" s="79" customFormat="1" ht="17.25" thickBot="1" x14ac:dyDescent="0.35">
      <c r="A108" s="268"/>
      <c r="B108" s="79" t="s">
        <v>84</v>
      </c>
      <c r="C108" s="218">
        <f t="shared" si="7"/>
        <v>127070000</v>
      </c>
      <c r="D108" s="178">
        <v>0</v>
      </c>
      <c r="E108" s="177">
        <v>1000000</v>
      </c>
      <c r="F108" s="107">
        <v>420000</v>
      </c>
      <c r="G108" s="218">
        <v>300000</v>
      </c>
      <c r="H108" s="176">
        <v>100000</v>
      </c>
      <c r="I108" s="107">
        <v>200000</v>
      </c>
      <c r="J108" s="80">
        <v>100000</v>
      </c>
      <c r="K108" s="107">
        <v>630000</v>
      </c>
      <c r="L108" s="80">
        <v>100000</v>
      </c>
      <c r="M108" s="109">
        <v>150000</v>
      </c>
      <c r="N108" s="80">
        <v>0</v>
      </c>
      <c r="O108" s="80">
        <v>100000</v>
      </c>
      <c r="P108" s="80">
        <v>0</v>
      </c>
      <c r="Q108" s="25">
        <v>2500000</v>
      </c>
      <c r="R108" s="107">
        <v>0</v>
      </c>
      <c r="S108" s="80">
        <f t="shared" si="8"/>
        <v>5600000</v>
      </c>
      <c r="T108" s="81">
        <f t="shared" si="6"/>
        <v>121470000</v>
      </c>
    </row>
    <row r="109" spans="1:20" s="79" customFormat="1" ht="17.25" thickBot="1" x14ac:dyDescent="0.35">
      <c r="A109" s="268"/>
      <c r="B109" s="79" t="s">
        <v>85</v>
      </c>
      <c r="C109" s="218">
        <f t="shared" si="7"/>
        <v>128620000</v>
      </c>
      <c r="D109" s="178">
        <v>0</v>
      </c>
      <c r="E109" s="177">
        <v>1000000</v>
      </c>
      <c r="F109" s="107">
        <v>420000</v>
      </c>
      <c r="G109" s="218">
        <v>300000</v>
      </c>
      <c r="H109" s="176">
        <v>100000</v>
      </c>
      <c r="I109" s="107">
        <v>200000</v>
      </c>
      <c r="J109" s="80">
        <v>100000</v>
      </c>
      <c r="K109" s="107">
        <v>630000</v>
      </c>
      <c r="L109" s="80">
        <v>100000</v>
      </c>
      <c r="M109" s="109">
        <v>150000</v>
      </c>
      <c r="N109" s="80">
        <v>0</v>
      </c>
      <c r="O109" s="80">
        <v>100000</v>
      </c>
      <c r="P109" s="80">
        <v>0</v>
      </c>
      <c r="Q109" s="25">
        <v>2500000</v>
      </c>
      <c r="R109" s="107">
        <v>0</v>
      </c>
      <c r="S109" s="80">
        <f t="shared" si="8"/>
        <v>5600000</v>
      </c>
      <c r="T109" s="81">
        <f t="shared" ref="T109:T122" si="9" xml:space="preserve"> C109 - S109</f>
        <v>123020000</v>
      </c>
    </row>
    <row r="110" spans="1:20" s="85" customFormat="1" ht="17.25" thickBot="1" x14ac:dyDescent="0.35">
      <c r="A110" s="269"/>
      <c r="B110" s="82" t="s">
        <v>86</v>
      </c>
      <c r="C110" s="218">
        <f t="shared" si="7"/>
        <v>130170000</v>
      </c>
      <c r="D110" s="178">
        <v>0</v>
      </c>
      <c r="E110" s="177">
        <v>1000000</v>
      </c>
      <c r="F110" s="107">
        <v>420000</v>
      </c>
      <c r="G110" s="218">
        <v>300000</v>
      </c>
      <c r="H110" s="176">
        <v>100000</v>
      </c>
      <c r="I110" s="107">
        <v>200000</v>
      </c>
      <c r="J110" s="83">
        <v>100000</v>
      </c>
      <c r="K110" s="107">
        <v>630000</v>
      </c>
      <c r="L110" s="83">
        <v>100000</v>
      </c>
      <c r="M110" s="109">
        <v>150000</v>
      </c>
      <c r="N110" s="83">
        <v>0</v>
      </c>
      <c r="O110" s="83">
        <v>100000</v>
      </c>
      <c r="P110" s="83">
        <v>0</v>
      </c>
      <c r="Q110" s="25">
        <v>2500000</v>
      </c>
      <c r="R110" s="107">
        <v>0</v>
      </c>
      <c r="S110" s="83">
        <f t="shared" si="8"/>
        <v>5600000</v>
      </c>
      <c r="T110" s="84">
        <f t="shared" si="9"/>
        <v>124570000</v>
      </c>
    </row>
    <row r="111" spans="1:20" s="79" customFormat="1" ht="17.25" thickBot="1" x14ac:dyDescent="0.35">
      <c r="A111" s="267">
        <v>2032</v>
      </c>
      <c r="B111" s="79" t="s">
        <v>75</v>
      </c>
      <c r="C111" s="218">
        <f t="shared" si="7"/>
        <v>131720000</v>
      </c>
      <c r="D111" s="178">
        <v>0</v>
      </c>
      <c r="E111" s="177">
        <v>1000000</v>
      </c>
      <c r="F111" s="107">
        <v>420000</v>
      </c>
      <c r="G111" s="218">
        <v>300000</v>
      </c>
      <c r="H111" s="176">
        <v>100000</v>
      </c>
      <c r="I111" s="107">
        <v>200000</v>
      </c>
      <c r="J111" s="80">
        <v>100000</v>
      </c>
      <c r="K111" s="107">
        <v>630000</v>
      </c>
      <c r="L111" s="80">
        <v>100000</v>
      </c>
      <c r="M111" s="109">
        <v>150000</v>
      </c>
      <c r="N111" s="80">
        <v>0</v>
      </c>
      <c r="O111" s="80">
        <v>100000</v>
      </c>
      <c r="P111" s="80">
        <v>0</v>
      </c>
      <c r="Q111" s="25">
        <v>2500000</v>
      </c>
      <c r="R111" s="107">
        <v>0</v>
      </c>
      <c r="S111" s="80">
        <f t="shared" si="8"/>
        <v>5600000</v>
      </c>
      <c r="T111" s="86">
        <f t="shared" si="9"/>
        <v>126120000</v>
      </c>
    </row>
    <row r="112" spans="1:20" s="79" customFormat="1" ht="17.25" thickBot="1" x14ac:dyDescent="0.35">
      <c r="A112" s="268"/>
      <c r="B112" s="79" t="s">
        <v>76</v>
      </c>
      <c r="C112" s="218">
        <f t="shared" si="7"/>
        <v>133270000</v>
      </c>
      <c r="D112" s="178">
        <v>0</v>
      </c>
      <c r="E112" s="177">
        <v>1000000</v>
      </c>
      <c r="F112" s="107">
        <v>420000</v>
      </c>
      <c r="G112" s="218">
        <v>300000</v>
      </c>
      <c r="H112" s="176">
        <v>100000</v>
      </c>
      <c r="I112" s="107">
        <v>200000</v>
      </c>
      <c r="J112" s="80">
        <v>100000</v>
      </c>
      <c r="K112" s="107">
        <v>630000</v>
      </c>
      <c r="L112" s="80">
        <v>100000</v>
      </c>
      <c r="M112" s="109">
        <v>150000</v>
      </c>
      <c r="N112" s="80">
        <v>0</v>
      </c>
      <c r="O112" s="80">
        <v>100000</v>
      </c>
      <c r="P112" s="80">
        <v>0</v>
      </c>
      <c r="Q112" s="25">
        <v>2500000</v>
      </c>
      <c r="R112" s="107">
        <v>0</v>
      </c>
      <c r="S112" s="80">
        <f t="shared" si="8"/>
        <v>5600000</v>
      </c>
      <c r="T112" s="81">
        <f t="shared" si="9"/>
        <v>127670000</v>
      </c>
    </row>
    <row r="113" spans="1:20" s="79" customFormat="1" ht="17.25" thickBot="1" x14ac:dyDescent="0.35">
      <c r="A113" s="268"/>
      <c r="B113" s="79" t="s">
        <v>77</v>
      </c>
      <c r="C113" s="218">
        <f t="shared" si="7"/>
        <v>134820000</v>
      </c>
      <c r="D113" s="178">
        <v>0</v>
      </c>
      <c r="E113" s="177">
        <v>1000000</v>
      </c>
      <c r="F113" s="107">
        <v>420000</v>
      </c>
      <c r="G113" s="218">
        <v>300000</v>
      </c>
      <c r="H113" s="176">
        <v>100000</v>
      </c>
      <c r="I113" s="107">
        <v>200000</v>
      </c>
      <c r="J113" s="80">
        <v>100000</v>
      </c>
      <c r="K113" s="107">
        <v>630000</v>
      </c>
      <c r="L113" s="80">
        <v>100000</v>
      </c>
      <c r="M113" s="109">
        <v>150000</v>
      </c>
      <c r="N113" s="80">
        <v>0</v>
      </c>
      <c r="O113" s="80">
        <v>100000</v>
      </c>
      <c r="P113" s="80">
        <v>0</v>
      </c>
      <c r="Q113" s="25">
        <v>2500000</v>
      </c>
      <c r="R113" s="107">
        <v>0</v>
      </c>
      <c r="S113" s="80">
        <f t="shared" si="8"/>
        <v>5600000</v>
      </c>
      <c r="T113" s="81">
        <f t="shared" si="9"/>
        <v>129220000</v>
      </c>
    </row>
    <row r="114" spans="1:20" s="79" customFormat="1" ht="17.25" thickBot="1" x14ac:dyDescent="0.35">
      <c r="A114" s="268"/>
      <c r="B114" s="79" t="s">
        <v>78</v>
      </c>
      <c r="C114" s="218">
        <f t="shared" si="7"/>
        <v>136370000</v>
      </c>
      <c r="D114" s="178">
        <v>0</v>
      </c>
      <c r="E114" s="177">
        <v>1000000</v>
      </c>
      <c r="F114" s="107">
        <v>420000</v>
      </c>
      <c r="G114" s="218">
        <v>300000</v>
      </c>
      <c r="H114" s="176">
        <v>100000</v>
      </c>
      <c r="I114" s="107">
        <v>200000</v>
      </c>
      <c r="J114" s="80">
        <v>100000</v>
      </c>
      <c r="K114" s="107">
        <v>630000</v>
      </c>
      <c r="L114" s="80">
        <v>100000</v>
      </c>
      <c r="M114" s="109">
        <v>150000</v>
      </c>
      <c r="N114" s="80">
        <v>0</v>
      </c>
      <c r="O114" s="80">
        <v>100000</v>
      </c>
      <c r="P114" s="80">
        <v>0</v>
      </c>
      <c r="Q114" s="25">
        <v>2500000</v>
      </c>
      <c r="R114" s="107">
        <v>0</v>
      </c>
      <c r="S114" s="80">
        <f t="shared" si="8"/>
        <v>5600000</v>
      </c>
      <c r="T114" s="81">
        <f t="shared" si="9"/>
        <v>130770000</v>
      </c>
    </row>
    <row r="115" spans="1:20" s="79" customFormat="1" ht="17.25" thickBot="1" x14ac:dyDescent="0.35">
      <c r="A115" s="268"/>
      <c r="B115" s="79" t="s">
        <v>79</v>
      </c>
      <c r="C115" s="218">
        <f t="shared" si="7"/>
        <v>137920000</v>
      </c>
      <c r="D115" s="178">
        <v>0</v>
      </c>
      <c r="E115" s="177">
        <v>1000000</v>
      </c>
      <c r="F115" s="107">
        <v>420000</v>
      </c>
      <c r="G115" s="218">
        <v>300000</v>
      </c>
      <c r="H115" s="176">
        <v>100000</v>
      </c>
      <c r="I115" s="107">
        <v>200000</v>
      </c>
      <c r="J115" s="80">
        <v>100000</v>
      </c>
      <c r="K115" s="107">
        <v>630000</v>
      </c>
      <c r="L115" s="80">
        <v>100000</v>
      </c>
      <c r="M115" s="109">
        <v>150000</v>
      </c>
      <c r="N115" s="80">
        <v>0</v>
      </c>
      <c r="O115" s="80">
        <v>100000</v>
      </c>
      <c r="P115" s="80">
        <v>0</v>
      </c>
      <c r="Q115" s="25">
        <v>2500000</v>
      </c>
      <c r="R115" s="107">
        <v>0</v>
      </c>
      <c r="S115" s="80">
        <f t="shared" si="8"/>
        <v>5600000</v>
      </c>
      <c r="T115" s="81">
        <f t="shared" si="9"/>
        <v>132320000</v>
      </c>
    </row>
    <row r="116" spans="1:20" s="79" customFormat="1" ht="17.25" thickBot="1" x14ac:dyDescent="0.35">
      <c r="A116" s="268"/>
      <c r="B116" s="79" t="s">
        <v>80</v>
      </c>
      <c r="C116" s="218">
        <f t="shared" si="7"/>
        <v>139470000</v>
      </c>
      <c r="D116" s="178">
        <v>0</v>
      </c>
      <c r="E116" s="177">
        <v>1000000</v>
      </c>
      <c r="F116" s="107">
        <v>420000</v>
      </c>
      <c r="G116" s="218">
        <v>300000</v>
      </c>
      <c r="H116" s="176">
        <v>100000</v>
      </c>
      <c r="I116" s="107">
        <v>200000</v>
      </c>
      <c r="J116" s="80">
        <v>100000</v>
      </c>
      <c r="K116" s="107">
        <v>630000</v>
      </c>
      <c r="L116" s="80">
        <v>100000</v>
      </c>
      <c r="M116" s="109">
        <v>150000</v>
      </c>
      <c r="N116" s="80">
        <v>0</v>
      </c>
      <c r="O116" s="80">
        <v>100000</v>
      </c>
      <c r="P116" s="80">
        <v>0</v>
      </c>
      <c r="Q116" s="25">
        <v>2500000</v>
      </c>
      <c r="R116" s="107">
        <v>0</v>
      </c>
      <c r="S116" s="80">
        <f t="shared" si="8"/>
        <v>5600000</v>
      </c>
      <c r="T116" s="81">
        <f t="shared" si="9"/>
        <v>133870000</v>
      </c>
    </row>
    <row r="117" spans="1:20" s="79" customFormat="1" ht="17.25" thickBot="1" x14ac:dyDescent="0.35">
      <c r="A117" s="268"/>
      <c r="B117" s="79" t="s">
        <v>81</v>
      </c>
      <c r="C117" s="218">
        <f t="shared" si="7"/>
        <v>141020000</v>
      </c>
      <c r="D117" s="178">
        <v>0</v>
      </c>
      <c r="E117" s="177">
        <v>1000000</v>
      </c>
      <c r="F117" s="107">
        <v>420000</v>
      </c>
      <c r="G117" s="218">
        <v>300000</v>
      </c>
      <c r="H117" s="176">
        <v>100000</v>
      </c>
      <c r="I117" s="107">
        <v>200000</v>
      </c>
      <c r="J117" s="80">
        <v>100000</v>
      </c>
      <c r="K117" s="107">
        <v>630000</v>
      </c>
      <c r="L117" s="80">
        <v>100000</v>
      </c>
      <c r="M117" s="109">
        <v>150000</v>
      </c>
      <c r="N117" s="80">
        <v>0</v>
      </c>
      <c r="O117" s="80">
        <v>100000</v>
      </c>
      <c r="P117" s="80">
        <v>0</v>
      </c>
      <c r="Q117" s="25">
        <v>2500000</v>
      </c>
      <c r="R117" s="107">
        <v>0</v>
      </c>
      <c r="S117" s="80">
        <f t="shared" si="8"/>
        <v>5600000</v>
      </c>
      <c r="T117" s="81">
        <f t="shared" si="9"/>
        <v>135420000</v>
      </c>
    </row>
    <row r="118" spans="1:20" s="79" customFormat="1" ht="17.25" thickBot="1" x14ac:dyDescent="0.35">
      <c r="A118" s="268"/>
      <c r="B118" s="79" t="s">
        <v>82</v>
      </c>
      <c r="C118" s="218">
        <f t="shared" si="7"/>
        <v>142570000</v>
      </c>
      <c r="D118" s="178">
        <v>0</v>
      </c>
      <c r="E118" s="177">
        <v>1000000</v>
      </c>
      <c r="F118" s="107">
        <v>420000</v>
      </c>
      <c r="G118" s="218">
        <v>300000</v>
      </c>
      <c r="H118" s="176">
        <v>100000</v>
      </c>
      <c r="I118" s="107">
        <v>200000</v>
      </c>
      <c r="J118" s="80">
        <v>100000</v>
      </c>
      <c r="K118" s="107">
        <v>630000</v>
      </c>
      <c r="L118" s="80">
        <v>100000</v>
      </c>
      <c r="M118" s="109">
        <v>150000</v>
      </c>
      <c r="N118" s="80">
        <v>0</v>
      </c>
      <c r="O118" s="80">
        <v>100000</v>
      </c>
      <c r="P118" s="80">
        <v>0</v>
      </c>
      <c r="Q118" s="25">
        <v>2500000</v>
      </c>
      <c r="R118" s="107">
        <v>0</v>
      </c>
      <c r="S118" s="80">
        <f t="shared" si="8"/>
        <v>5600000</v>
      </c>
      <c r="T118" s="81">
        <f t="shared" si="9"/>
        <v>136970000</v>
      </c>
    </row>
    <row r="119" spans="1:20" s="79" customFormat="1" ht="17.25" thickBot="1" x14ac:dyDescent="0.35">
      <c r="A119" s="268"/>
      <c r="B119" s="79" t="s">
        <v>83</v>
      </c>
      <c r="C119" s="218">
        <f t="shared" si="7"/>
        <v>144120000</v>
      </c>
      <c r="D119" s="178">
        <v>0</v>
      </c>
      <c r="E119" s="177">
        <v>1000000</v>
      </c>
      <c r="F119" s="107">
        <v>420000</v>
      </c>
      <c r="G119" s="218">
        <v>300000</v>
      </c>
      <c r="H119" s="176">
        <v>100000</v>
      </c>
      <c r="I119" s="107">
        <v>200000</v>
      </c>
      <c r="J119" s="80">
        <v>100000</v>
      </c>
      <c r="K119" s="107">
        <v>630000</v>
      </c>
      <c r="L119" s="80">
        <v>100000</v>
      </c>
      <c r="M119" s="109">
        <v>150000</v>
      </c>
      <c r="N119" s="80">
        <v>0</v>
      </c>
      <c r="O119" s="80">
        <v>100000</v>
      </c>
      <c r="P119" s="80">
        <v>0</v>
      </c>
      <c r="Q119" s="25">
        <v>2500000</v>
      </c>
      <c r="R119" s="107">
        <v>0</v>
      </c>
      <c r="S119" s="80">
        <f t="shared" si="8"/>
        <v>5600000</v>
      </c>
      <c r="T119" s="81">
        <f t="shared" si="9"/>
        <v>138520000</v>
      </c>
    </row>
    <row r="120" spans="1:20" s="79" customFormat="1" ht="17.25" thickBot="1" x14ac:dyDescent="0.35">
      <c r="A120" s="268"/>
      <c r="B120" s="79" t="s">
        <v>84</v>
      </c>
      <c r="C120" s="218">
        <f t="shared" si="7"/>
        <v>145670000</v>
      </c>
      <c r="D120" s="178">
        <v>0</v>
      </c>
      <c r="E120" s="177">
        <v>1000000</v>
      </c>
      <c r="F120" s="107">
        <v>420000</v>
      </c>
      <c r="G120" s="218">
        <v>300000</v>
      </c>
      <c r="H120" s="176">
        <v>100000</v>
      </c>
      <c r="I120" s="107">
        <v>200000</v>
      </c>
      <c r="J120" s="80">
        <v>100000</v>
      </c>
      <c r="K120" s="107">
        <v>630000</v>
      </c>
      <c r="L120" s="80">
        <v>100000</v>
      </c>
      <c r="M120" s="109">
        <v>150000</v>
      </c>
      <c r="N120" s="80">
        <v>0</v>
      </c>
      <c r="O120" s="80">
        <v>100000</v>
      </c>
      <c r="P120" s="80">
        <v>0</v>
      </c>
      <c r="Q120" s="25">
        <v>2500000</v>
      </c>
      <c r="R120" s="107">
        <v>0</v>
      </c>
      <c r="S120" s="80">
        <f t="shared" si="8"/>
        <v>5600000</v>
      </c>
      <c r="T120" s="81">
        <f t="shared" si="9"/>
        <v>140070000</v>
      </c>
    </row>
    <row r="121" spans="1:20" s="79" customFormat="1" ht="17.25" thickBot="1" x14ac:dyDescent="0.35">
      <c r="A121" s="268"/>
      <c r="B121" s="79" t="s">
        <v>85</v>
      </c>
      <c r="C121" s="218">
        <f t="shared" si="7"/>
        <v>147220000</v>
      </c>
      <c r="D121" s="178">
        <v>0</v>
      </c>
      <c r="E121" s="177">
        <v>1000000</v>
      </c>
      <c r="F121" s="107">
        <v>420000</v>
      </c>
      <c r="G121" s="218">
        <v>300000</v>
      </c>
      <c r="H121" s="176">
        <v>100000</v>
      </c>
      <c r="I121" s="107">
        <v>200000</v>
      </c>
      <c r="J121" s="80">
        <v>100000</v>
      </c>
      <c r="K121" s="107">
        <v>630000</v>
      </c>
      <c r="L121" s="80">
        <v>100000</v>
      </c>
      <c r="M121" s="109">
        <v>150000</v>
      </c>
      <c r="N121" s="80">
        <v>0</v>
      </c>
      <c r="O121" s="80">
        <v>100000</v>
      </c>
      <c r="P121" s="80">
        <v>0</v>
      </c>
      <c r="Q121" s="25">
        <v>2500000</v>
      </c>
      <c r="R121" s="107">
        <v>0</v>
      </c>
      <c r="S121" s="80">
        <f t="shared" si="8"/>
        <v>5600000</v>
      </c>
      <c r="T121" s="81">
        <f t="shared" si="9"/>
        <v>141620000</v>
      </c>
    </row>
    <row r="122" spans="1:20" s="85" customFormat="1" ht="17.25" thickBot="1" x14ac:dyDescent="0.35">
      <c r="A122" s="269"/>
      <c r="B122" s="82" t="s">
        <v>86</v>
      </c>
      <c r="C122" s="218">
        <f t="shared" si="7"/>
        <v>148770000</v>
      </c>
      <c r="D122" s="178">
        <v>0</v>
      </c>
      <c r="E122" s="177">
        <v>1000000</v>
      </c>
      <c r="F122" s="107">
        <v>420000</v>
      </c>
      <c r="G122" s="218">
        <v>300000</v>
      </c>
      <c r="H122" s="176">
        <v>100000</v>
      </c>
      <c r="I122" s="107">
        <v>200000</v>
      </c>
      <c r="J122" s="83">
        <v>100000</v>
      </c>
      <c r="K122" s="107">
        <v>630000</v>
      </c>
      <c r="L122" s="83">
        <v>100000</v>
      </c>
      <c r="M122" s="109">
        <v>150000</v>
      </c>
      <c r="N122" s="83">
        <v>0</v>
      </c>
      <c r="O122" s="83">
        <v>100000</v>
      </c>
      <c r="P122" s="83">
        <v>0</v>
      </c>
      <c r="Q122" s="25">
        <v>2500000</v>
      </c>
      <c r="R122" s="107">
        <v>0</v>
      </c>
      <c r="S122" s="83">
        <f t="shared" si="8"/>
        <v>5600000</v>
      </c>
      <c r="T122" s="84">
        <f t="shared" si="9"/>
        <v>143170000</v>
      </c>
    </row>
    <row r="123" spans="1:20" x14ac:dyDescent="0.3">
      <c r="F123" s="1">
        <f>SUM(F7:F122)</f>
        <v>48720000</v>
      </c>
      <c r="G123" s="1">
        <f>SUM(G7:G122)</f>
        <v>36150000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74"/>
      <c r="C1" s="274"/>
    </row>
    <row r="2" spans="2:18" x14ac:dyDescent="0.3">
      <c r="B2" s="273" t="s">
        <v>74</v>
      </c>
      <c r="C2" s="273"/>
      <c r="E2" s="270" t="s">
        <v>74</v>
      </c>
      <c r="F2" s="271"/>
      <c r="G2" s="271"/>
      <c r="H2" s="272"/>
      <c r="J2" s="270" t="s">
        <v>98</v>
      </c>
      <c r="K2" s="271"/>
      <c r="L2" s="271"/>
      <c r="M2" s="272"/>
      <c r="O2" s="270" t="s">
        <v>99</v>
      </c>
      <c r="P2" s="271"/>
      <c r="Q2" s="271"/>
      <c r="R2" s="272"/>
    </row>
    <row r="3" spans="2:18" x14ac:dyDescent="0.3">
      <c r="B3" s="6" t="s">
        <v>16</v>
      </c>
      <c r="C3" s="6" t="s">
        <v>17</v>
      </c>
      <c r="E3" s="6" t="s">
        <v>16</v>
      </c>
      <c r="F3" s="6" t="s">
        <v>13</v>
      </c>
      <c r="G3" s="6" t="s">
        <v>17</v>
      </c>
      <c r="H3" s="6" t="s">
        <v>20</v>
      </c>
      <c r="J3" s="6" t="s">
        <v>16</v>
      </c>
      <c r="K3" s="6" t="s">
        <v>13</v>
      </c>
      <c r="L3" s="6" t="s">
        <v>17</v>
      </c>
      <c r="M3" s="6" t="s">
        <v>20</v>
      </c>
      <c r="O3" s="6" t="s">
        <v>16</v>
      </c>
      <c r="P3" s="6" t="s">
        <v>13</v>
      </c>
      <c r="Q3" s="6" t="s">
        <v>17</v>
      </c>
      <c r="R3" s="6" t="s">
        <v>20</v>
      </c>
    </row>
    <row r="4" spans="2:18" x14ac:dyDescent="0.3">
      <c r="B4" s="5">
        <v>1</v>
      </c>
      <c r="C4" s="9">
        <v>85421</v>
      </c>
      <c r="E4" s="5">
        <v>1</v>
      </c>
      <c r="F4" s="66">
        <v>6895968</v>
      </c>
      <c r="G4" s="66">
        <v>20436</v>
      </c>
      <c r="H4" s="2">
        <f t="shared" ref="H4:H14" si="0">ROUND((G4/IF(F4=0,1,F4))*100,2)</f>
        <v>0.3</v>
      </c>
      <c r="J4" s="5">
        <v>1</v>
      </c>
      <c r="K4" s="66">
        <v>7800000</v>
      </c>
      <c r="L4" s="66">
        <v>-370000</v>
      </c>
      <c r="M4" s="2">
        <f t="shared" ref="M4:M14" si="1">ROUND((L4/IF(K4=0,1,K4))*100,2)</f>
        <v>-4.74</v>
      </c>
      <c r="O4" s="5">
        <v>1</v>
      </c>
      <c r="P4" s="66">
        <v>0</v>
      </c>
      <c r="Q4" s="66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66">
        <v>2840710</v>
      </c>
      <c r="G5" s="66">
        <v>-263661</v>
      </c>
      <c r="H5" s="2">
        <f t="shared" si="0"/>
        <v>-9.2799999999999994</v>
      </c>
      <c r="J5" s="5">
        <v>2</v>
      </c>
      <c r="K5" s="66">
        <v>5700000</v>
      </c>
      <c r="L5" s="66">
        <v>56335</v>
      </c>
      <c r="M5" s="2">
        <f t="shared" si="1"/>
        <v>0.99</v>
      </c>
      <c r="O5" s="5">
        <v>2</v>
      </c>
      <c r="P5" s="66">
        <v>0</v>
      </c>
      <c r="Q5" s="66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66">
        <v>6714000</v>
      </c>
      <c r="G6" s="66">
        <v>-70497</v>
      </c>
      <c r="H6" s="2">
        <f t="shared" si="0"/>
        <v>-1.05</v>
      </c>
      <c r="J6" s="5">
        <v>3</v>
      </c>
      <c r="K6" s="66">
        <v>1271879</v>
      </c>
      <c r="L6" s="66">
        <v>-55655</v>
      </c>
      <c r="M6" s="2">
        <f t="shared" si="1"/>
        <v>-4.38</v>
      </c>
      <c r="O6" s="5">
        <v>3</v>
      </c>
      <c r="P6" s="66">
        <v>0</v>
      </c>
      <c r="Q6" s="66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66">
        <v>3403333</v>
      </c>
      <c r="G7" s="3">
        <v>-11231</v>
      </c>
      <c r="H7" s="2">
        <f t="shared" si="0"/>
        <v>-0.33</v>
      </c>
      <c r="J7" s="5">
        <v>4</v>
      </c>
      <c r="K7" s="66">
        <v>2876888</v>
      </c>
      <c r="L7" s="3">
        <v>-12946</v>
      </c>
      <c r="M7" s="2">
        <f t="shared" si="1"/>
        <v>-0.45</v>
      </c>
      <c r="O7" s="5">
        <v>4</v>
      </c>
      <c r="P7" s="66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66">
        <v>6778491</v>
      </c>
      <c r="G8" s="3">
        <v>156448</v>
      </c>
      <c r="H8" s="2">
        <f t="shared" si="0"/>
        <v>2.31</v>
      </c>
      <c r="J8" s="5">
        <v>5</v>
      </c>
      <c r="K8" s="66">
        <v>0</v>
      </c>
      <c r="L8" s="3">
        <v>0</v>
      </c>
      <c r="M8" s="2">
        <f t="shared" si="1"/>
        <v>0</v>
      </c>
      <c r="O8" s="5">
        <v>5</v>
      </c>
      <c r="P8" s="66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66">
        <v>0</v>
      </c>
      <c r="G9" s="66">
        <v>0</v>
      </c>
      <c r="H9" s="2">
        <f t="shared" si="0"/>
        <v>0</v>
      </c>
      <c r="J9" s="5">
        <v>6</v>
      </c>
      <c r="K9" s="66">
        <v>0</v>
      </c>
      <c r="L9" s="66">
        <v>0</v>
      </c>
      <c r="M9" s="2">
        <f t="shared" si="1"/>
        <v>0</v>
      </c>
      <c r="O9" s="5">
        <v>6</v>
      </c>
      <c r="P9" s="66">
        <v>0</v>
      </c>
      <c r="Q9" s="66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66">
        <v>0</v>
      </c>
      <c r="G10" s="3">
        <v>0</v>
      </c>
      <c r="H10" s="2">
        <f t="shared" si="0"/>
        <v>0</v>
      </c>
      <c r="J10" s="5">
        <v>7</v>
      </c>
      <c r="K10" s="66">
        <v>0</v>
      </c>
      <c r="L10" s="3">
        <v>0</v>
      </c>
      <c r="M10" s="2">
        <f t="shared" si="1"/>
        <v>0</v>
      </c>
      <c r="O10" s="5">
        <v>7</v>
      </c>
      <c r="P10" s="66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66">
        <v>0</v>
      </c>
      <c r="G11" s="3">
        <v>0</v>
      </c>
      <c r="H11" s="2">
        <f t="shared" si="0"/>
        <v>0</v>
      </c>
      <c r="J11" s="5">
        <v>8</v>
      </c>
      <c r="K11" s="66">
        <v>0</v>
      </c>
      <c r="L11" s="3">
        <v>0</v>
      </c>
      <c r="M11" s="2">
        <f t="shared" si="1"/>
        <v>0</v>
      </c>
      <c r="O11" s="5">
        <v>8</v>
      </c>
      <c r="P11" s="66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66">
        <v>0</v>
      </c>
      <c r="G12" s="66">
        <v>0</v>
      </c>
      <c r="H12" s="2">
        <f t="shared" si="0"/>
        <v>0</v>
      </c>
      <c r="J12" s="8">
        <v>9</v>
      </c>
      <c r="K12" s="66">
        <v>0</v>
      </c>
      <c r="L12" s="66">
        <v>0</v>
      </c>
      <c r="M12" s="2">
        <f t="shared" si="1"/>
        <v>0</v>
      </c>
      <c r="O12" s="8">
        <v>9</v>
      </c>
      <c r="P12" s="66">
        <v>0</v>
      </c>
      <c r="Q12" s="66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66">
        <v>0</v>
      </c>
      <c r="G13" s="3">
        <v>0</v>
      </c>
      <c r="H13" s="2">
        <f t="shared" si="0"/>
        <v>0</v>
      </c>
      <c r="J13" s="5">
        <v>10</v>
      </c>
      <c r="K13" s="66">
        <v>0</v>
      </c>
      <c r="L13" s="3">
        <v>0</v>
      </c>
      <c r="M13" s="2">
        <f t="shared" si="1"/>
        <v>0</v>
      </c>
      <c r="O13" s="5">
        <v>10</v>
      </c>
      <c r="P13" s="66">
        <v>0</v>
      </c>
      <c r="Q13" s="3">
        <v>0</v>
      </c>
      <c r="R13" s="2">
        <f t="shared" si="2"/>
        <v>0</v>
      </c>
    </row>
    <row r="14" spans="2:18" x14ac:dyDescent="0.3">
      <c r="B14" s="6" t="s">
        <v>18</v>
      </c>
      <c r="C14" s="7">
        <f>SUM(C4:C13)</f>
        <v>244055</v>
      </c>
      <c r="E14" s="65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65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65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13</v>
      </c>
      <c r="C15" s="7">
        <v>1342771</v>
      </c>
    </row>
    <row r="16" spans="2:18" x14ac:dyDescent="0.3">
      <c r="B16" s="6" t="s">
        <v>20</v>
      </c>
      <c r="C16" s="5">
        <f xml:space="preserve">  ROUND( (C14 / C15) * 100, 2 )</f>
        <v>18.18</v>
      </c>
    </row>
    <row r="17" spans="1:8" x14ac:dyDescent="0.3">
      <c r="B17" s="6" t="s">
        <v>21</v>
      </c>
      <c r="C17" s="3">
        <f xml:space="preserve"> C15 + C14</f>
        <v>1586826</v>
      </c>
    </row>
    <row r="18" spans="1:8" x14ac:dyDescent="0.3">
      <c r="B18" s="4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124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51" t="s">
        <v>175</v>
      </c>
      <c r="C25" s="151">
        <v>16696980</v>
      </c>
      <c r="E25" s="270" t="s">
        <v>176</v>
      </c>
      <c r="F25" s="271"/>
      <c r="G25" s="271"/>
      <c r="H25" s="272"/>
    </row>
    <row r="26" spans="1:8" x14ac:dyDescent="0.3">
      <c r="B26" s="153">
        <v>45301</v>
      </c>
      <c r="C26" s="2">
        <f xml:space="preserve"> C25 / 2</f>
        <v>8348490</v>
      </c>
      <c r="E26" s="152" t="s">
        <v>16</v>
      </c>
      <c r="F26" s="152" t="s">
        <v>13</v>
      </c>
      <c r="G26" s="152" t="s">
        <v>17</v>
      </c>
      <c r="H26" s="152" t="s">
        <v>20</v>
      </c>
    </row>
    <row r="27" spans="1:8" x14ac:dyDescent="0.3">
      <c r="B27" s="153">
        <v>45422</v>
      </c>
      <c r="C27" s="2">
        <f xml:space="preserve"> C25 / 2</f>
        <v>8348490</v>
      </c>
      <c r="E27" s="151">
        <v>1</v>
      </c>
      <c r="F27" s="66">
        <v>0</v>
      </c>
      <c r="G27" s="66">
        <v>0</v>
      </c>
      <c r="H27" s="2">
        <f t="shared" ref="H27:H37" si="3">ROUND((G27/IF(F27=0,1,F27))*100,2)</f>
        <v>0</v>
      </c>
    </row>
    <row r="28" spans="1:8" x14ac:dyDescent="0.3">
      <c r="E28" s="151">
        <v>2</v>
      </c>
      <c r="F28" s="66">
        <v>0</v>
      </c>
      <c r="G28" s="66">
        <v>0</v>
      </c>
      <c r="H28" s="2">
        <f t="shared" si="3"/>
        <v>0</v>
      </c>
    </row>
    <row r="29" spans="1:8" x14ac:dyDescent="0.3">
      <c r="E29" s="151">
        <v>3</v>
      </c>
      <c r="F29" s="66">
        <v>0</v>
      </c>
      <c r="G29" s="66">
        <v>0</v>
      </c>
      <c r="H29" s="2">
        <f t="shared" si="3"/>
        <v>0</v>
      </c>
    </row>
    <row r="30" spans="1:8" x14ac:dyDescent="0.3">
      <c r="E30" s="151">
        <v>4</v>
      </c>
      <c r="F30" s="66">
        <v>0</v>
      </c>
      <c r="G30" s="3">
        <v>0</v>
      </c>
      <c r="H30" s="2">
        <f t="shared" si="3"/>
        <v>0</v>
      </c>
    </row>
    <row r="31" spans="1:8" x14ac:dyDescent="0.3">
      <c r="E31" s="151">
        <v>5</v>
      </c>
      <c r="F31" s="66">
        <v>0</v>
      </c>
      <c r="G31" s="3">
        <v>0</v>
      </c>
      <c r="H31" s="2">
        <f t="shared" si="3"/>
        <v>0</v>
      </c>
    </row>
    <row r="32" spans="1:8" x14ac:dyDescent="0.3">
      <c r="E32" s="151">
        <v>6</v>
      </c>
      <c r="F32" s="66">
        <v>0</v>
      </c>
      <c r="G32" s="66">
        <v>0</v>
      </c>
      <c r="H32" s="2">
        <f t="shared" si="3"/>
        <v>0</v>
      </c>
    </row>
    <row r="33" spans="5:8" x14ac:dyDescent="0.3">
      <c r="E33" s="151">
        <v>7</v>
      </c>
      <c r="F33" s="66">
        <v>0</v>
      </c>
      <c r="G33" s="3">
        <v>0</v>
      </c>
      <c r="H33" s="2">
        <f t="shared" si="3"/>
        <v>0</v>
      </c>
    </row>
    <row r="34" spans="5:8" x14ac:dyDescent="0.3">
      <c r="E34" s="151">
        <v>8</v>
      </c>
      <c r="F34" s="66">
        <v>0</v>
      </c>
      <c r="G34" s="3">
        <v>0</v>
      </c>
      <c r="H34" s="2">
        <f t="shared" si="3"/>
        <v>0</v>
      </c>
    </row>
    <row r="35" spans="5:8" x14ac:dyDescent="0.3">
      <c r="E35" s="8">
        <v>9</v>
      </c>
      <c r="F35" s="66">
        <v>0</v>
      </c>
      <c r="G35" s="66">
        <v>0</v>
      </c>
      <c r="H35" s="2">
        <f t="shared" si="3"/>
        <v>0</v>
      </c>
    </row>
    <row r="36" spans="5:8" x14ac:dyDescent="0.3">
      <c r="E36" s="151">
        <v>10</v>
      </c>
      <c r="F36" s="66">
        <v>0</v>
      </c>
      <c r="G36" s="3">
        <v>0</v>
      </c>
      <c r="H36" s="2">
        <f t="shared" si="3"/>
        <v>0</v>
      </c>
    </row>
    <row r="37" spans="5:8" x14ac:dyDescent="0.3">
      <c r="E37" s="65"/>
      <c r="F37" s="3">
        <f>SUM(F27:F36)/IF(COUNTIF(F27:F36,"&gt;1")=0,1,COUNTIF(F27:F36,"&gt;1"))</f>
        <v>0</v>
      </c>
      <c r="G37" s="3">
        <f>SUM(G27:G36)</f>
        <v>0</v>
      </c>
      <c r="H37" s="2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8"/>
  <sheetViews>
    <sheetView topLeftCell="A29" workbookViewId="0">
      <selection activeCell="D61" sqref="D61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55" t="s">
        <v>39</v>
      </c>
      <c r="E3" s="255"/>
      <c r="F3" s="255"/>
      <c r="G3" s="255"/>
      <c r="H3" s="255"/>
      <c r="I3" s="255"/>
      <c r="J3" s="255"/>
      <c r="K3" s="255"/>
      <c r="L3" s="255"/>
      <c r="M3" s="255"/>
      <c r="N3" s="255"/>
    </row>
    <row r="4" spans="3:14" x14ac:dyDescent="0.3"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</row>
    <row r="5" spans="3:14" x14ac:dyDescent="0.3">
      <c r="C5" t="s">
        <v>40</v>
      </c>
      <c r="D5" s="13" t="s">
        <v>42</v>
      </c>
      <c r="G5" t="s">
        <v>41</v>
      </c>
    </row>
    <row r="7" spans="3:14" x14ac:dyDescent="0.3">
      <c r="C7" s="15" t="s">
        <v>43</v>
      </c>
    </row>
    <row r="8" spans="3:14" x14ac:dyDescent="0.3">
      <c r="C8" s="16" t="s">
        <v>44</v>
      </c>
      <c r="D8" s="16" t="s">
        <v>45</v>
      </c>
      <c r="E8" s="16" t="s">
        <v>46</v>
      </c>
      <c r="F8" s="16" t="s">
        <v>47</v>
      </c>
      <c r="G8" s="16" t="s">
        <v>48</v>
      </c>
      <c r="H8" s="16" t="s">
        <v>49</v>
      </c>
      <c r="I8" s="16" t="s">
        <v>50</v>
      </c>
      <c r="J8" s="16" t="s">
        <v>51</v>
      </c>
      <c r="K8" s="16" t="s">
        <v>52</v>
      </c>
    </row>
    <row r="9" spans="3:14" ht="17.25" thickBot="1" x14ac:dyDescent="0.35">
      <c r="C9" s="50" t="s">
        <v>53</v>
      </c>
      <c r="D9" s="50">
        <v>3.46</v>
      </c>
      <c r="E9" s="50">
        <v>3.49</v>
      </c>
      <c r="F9" s="50">
        <v>3.52</v>
      </c>
      <c r="G9" s="50">
        <v>3.51</v>
      </c>
      <c r="H9" s="50">
        <v>3.44</v>
      </c>
      <c r="I9" s="50">
        <v>3.36</v>
      </c>
      <c r="J9" s="50">
        <v>3.27</v>
      </c>
      <c r="K9" s="50">
        <v>3.23</v>
      </c>
    </row>
    <row r="10" spans="3:14" ht="17.25" thickBot="1" x14ac:dyDescent="0.35">
      <c r="C10" s="50" t="s">
        <v>54</v>
      </c>
      <c r="D10" s="50">
        <v>3.94</v>
      </c>
      <c r="E10" s="50">
        <v>4.0599999999999996</v>
      </c>
      <c r="F10" s="50">
        <v>4.08</v>
      </c>
      <c r="G10" s="50">
        <v>4.09</v>
      </c>
      <c r="H10" s="50">
        <v>4.0999999999999996</v>
      </c>
      <c r="I10" s="50">
        <v>4.1100000000000003</v>
      </c>
      <c r="J10" s="50">
        <v>4.12</v>
      </c>
      <c r="K10" s="50">
        <v>4.28</v>
      </c>
    </row>
    <row r="11" spans="3:14" ht="17.25" thickBot="1" x14ac:dyDescent="0.35">
      <c r="C11" s="50" t="s">
        <v>55</v>
      </c>
      <c r="D11" s="50">
        <v>4.03</v>
      </c>
      <c r="E11" s="50">
        <v>4.17</v>
      </c>
      <c r="F11" s="50">
        <v>4.17</v>
      </c>
      <c r="G11" s="50">
        <v>4.18</v>
      </c>
      <c r="H11" s="50">
        <v>4.1900000000000004</v>
      </c>
      <c r="I11" s="50">
        <v>4.21</v>
      </c>
      <c r="J11" s="50">
        <v>4.24</v>
      </c>
      <c r="K11" s="50">
        <v>4.4000000000000004</v>
      </c>
    </row>
    <row r="12" spans="3:14" ht="17.25" thickBot="1" x14ac:dyDescent="0.35">
      <c r="C12" s="50" t="s">
        <v>56</v>
      </c>
      <c r="D12" s="50">
        <v>4.08</v>
      </c>
      <c r="E12" s="50">
        <v>4.21</v>
      </c>
      <c r="F12" s="50">
        <v>4.22</v>
      </c>
      <c r="G12" s="50">
        <v>4.22</v>
      </c>
      <c r="H12" s="50">
        <v>4.2300000000000004</v>
      </c>
      <c r="I12" s="50">
        <v>4.24</v>
      </c>
      <c r="J12" s="50">
        <v>4.28</v>
      </c>
      <c r="K12" s="50">
        <v>4.46</v>
      </c>
    </row>
    <row r="13" spans="3:14" ht="17.25" thickBot="1" x14ac:dyDescent="0.35">
      <c r="C13" s="50" t="s">
        <v>57</v>
      </c>
      <c r="D13" s="50">
        <v>4.0999999999999996</v>
      </c>
      <c r="E13" s="50">
        <v>4.2300000000000004</v>
      </c>
      <c r="F13" s="50">
        <v>4.24</v>
      </c>
      <c r="G13" s="50">
        <v>4.25</v>
      </c>
      <c r="H13" s="50">
        <v>4.2699999999999996</v>
      </c>
      <c r="I13" s="50">
        <v>4.29</v>
      </c>
      <c r="J13" s="50">
        <v>4.33</v>
      </c>
      <c r="K13" s="50">
        <v>4.55</v>
      </c>
    </row>
    <row r="14" spans="3:14" ht="17.25" thickBot="1" x14ac:dyDescent="0.35">
      <c r="C14" s="50" t="s">
        <v>58</v>
      </c>
      <c r="D14" s="50">
        <v>4.59</v>
      </c>
      <c r="E14" s="50">
        <v>4.8</v>
      </c>
      <c r="F14" s="50">
        <v>4.8</v>
      </c>
      <c r="G14" s="50">
        <v>4.8099999999999996</v>
      </c>
      <c r="H14" s="50">
        <v>4.83</v>
      </c>
      <c r="I14" s="50">
        <v>4.84</v>
      </c>
      <c r="J14" s="50">
        <v>4.8899999999999997</v>
      </c>
      <c r="K14" s="50">
        <v>5.19</v>
      </c>
    </row>
    <row r="15" spans="3:14" ht="17.25" thickBot="1" x14ac:dyDescent="0.35">
      <c r="C15" s="50" t="s">
        <v>59</v>
      </c>
      <c r="D15" s="50">
        <v>4.7300000000000004</v>
      </c>
      <c r="E15" s="50">
        <v>4.96</v>
      </c>
      <c r="F15" s="50">
        <v>4.96</v>
      </c>
      <c r="G15" s="50">
        <v>4.97</v>
      </c>
      <c r="H15" s="50">
        <v>5</v>
      </c>
      <c r="I15" s="50">
        <v>5.01</v>
      </c>
      <c r="J15" s="50">
        <v>5.16</v>
      </c>
      <c r="K15" s="50">
        <v>5.65</v>
      </c>
    </row>
    <row r="16" spans="3:14" ht="17.25" thickBot="1" x14ac:dyDescent="0.35">
      <c r="C16" s="50" t="s">
        <v>60</v>
      </c>
      <c r="D16" s="50">
        <v>4.9400000000000004</v>
      </c>
      <c r="E16" s="50">
        <v>5.18</v>
      </c>
      <c r="F16" s="50">
        <v>5.21</v>
      </c>
      <c r="G16" s="50">
        <v>5.23</v>
      </c>
      <c r="H16" s="50">
        <v>5.3</v>
      </c>
      <c r="I16" s="50">
        <v>5.35</v>
      </c>
      <c r="J16" s="50">
        <v>5.61</v>
      </c>
      <c r="K16" s="50">
        <v>6.25</v>
      </c>
    </row>
    <row r="17" spans="2:12" ht="17.25" thickBot="1" x14ac:dyDescent="0.35">
      <c r="C17" s="50" t="s">
        <v>61</v>
      </c>
      <c r="D17" s="50">
        <v>5.6</v>
      </c>
      <c r="E17" s="50">
        <v>6.16</v>
      </c>
      <c r="F17" s="50">
        <v>6.5</v>
      </c>
      <c r="G17" s="50">
        <v>6.71</v>
      </c>
      <c r="H17" s="50">
        <v>7.07</v>
      </c>
      <c r="I17" s="50">
        <v>7.59</v>
      </c>
      <c r="J17" s="50">
        <v>8.1300000000000008</v>
      </c>
      <c r="K17" s="50">
        <v>8.34</v>
      </c>
    </row>
    <row r="18" spans="2:12" ht="17.25" thickBot="1" x14ac:dyDescent="0.35">
      <c r="C18" s="50" t="s">
        <v>62</v>
      </c>
      <c r="D18" s="50">
        <v>5.98</v>
      </c>
      <c r="E18" s="50">
        <v>6.66</v>
      </c>
      <c r="F18" s="50">
        <v>7.08</v>
      </c>
      <c r="G18" s="50">
        <v>7.38</v>
      </c>
      <c r="H18" s="50">
        <v>7.88</v>
      </c>
      <c r="I18" s="50">
        <v>8.5299999999999994</v>
      </c>
      <c r="J18" s="50">
        <v>9.18</v>
      </c>
      <c r="K18" s="50">
        <v>9.39</v>
      </c>
    </row>
    <row r="19" spans="2:12" ht="17.25" thickBot="1" x14ac:dyDescent="0.35">
      <c r="C19" s="50" t="s">
        <v>63</v>
      </c>
      <c r="D19" s="50">
        <v>6.66</v>
      </c>
      <c r="E19" s="50">
        <v>7.45</v>
      </c>
      <c r="F19" s="50">
        <v>8.02</v>
      </c>
      <c r="G19" s="50">
        <v>8.36</v>
      </c>
      <c r="H19" s="50">
        <v>8.99</v>
      </c>
      <c r="I19" s="50">
        <v>9.68</v>
      </c>
      <c r="J19" s="50">
        <v>10.55</v>
      </c>
      <c r="K19" s="50">
        <v>10.81</v>
      </c>
      <c r="L19" s="14">
        <f xml:space="preserve"> K19 / 100</f>
        <v>0.1081</v>
      </c>
    </row>
    <row r="21" spans="2:12" x14ac:dyDescent="0.3">
      <c r="C21" s="52" t="s">
        <v>91</v>
      </c>
      <c r="D21" s="52" t="s">
        <v>93</v>
      </c>
      <c r="E21" s="52" t="s">
        <v>94</v>
      </c>
      <c r="F21" s="52" t="s">
        <v>96</v>
      </c>
      <c r="G21" s="52" t="s">
        <v>95</v>
      </c>
      <c r="H21" s="52" t="s">
        <v>92</v>
      </c>
      <c r="I21" s="52" t="s">
        <v>97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275">
        <f xml:space="preserve"> D22 + E22 + F22 + G22</f>
        <v>18921448</v>
      </c>
      <c r="E23" s="276"/>
      <c r="F23" s="276"/>
      <c r="G23" s="276"/>
      <c r="H23" s="3">
        <v>0</v>
      </c>
      <c r="I23" s="3">
        <f xml:space="preserve"> SUM(C23:H23)</f>
        <v>22261448</v>
      </c>
    </row>
    <row r="24" spans="2:12" x14ac:dyDescent="0.3">
      <c r="C24" s="53">
        <f xml:space="preserve"> C23/ I23 * 100</f>
        <v>15.003516393003727</v>
      </c>
      <c r="D24" s="277">
        <f xml:space="preserve"> D23 / I23 * 100</f>
        <v>84.996483606996279</v>
      </c>
      <c r="E24" s="278"/>
      <c r="F24" s="278"/>
      <c r="G24" s="279"/>
      <c r="H24" s="53">
        <f xml:space="preserve"> H23 / I23 * 100</f>
        <v>0</v>
      </c>
      <c r="I24" s="53">
        <f xml:space="preserve"> SUM(C24:H24)</f>
        <v>100</v>
      </c>
    </row>
    <row r="25" spans="2:12" x14ac:dyDescent="0.3">
      <c r="C25" s="51"/>
      <c r="D25" s="54">
        <f xml:space="preserve"> D22 / D23 * 100</f>
        <v>27.587740642259512</v>
      </c>
      <c r="E25" s="54">
        <f xml:space="preserve"> E22 / D23 * 100</f>
        <v>4.1073495009472847</v>
      </c>
      <c r="F25" s="54">
        <f xml:space="preserve"> F22 / D23 * 100</f>
        <v>19.808922657504858</v>
      </c>
      <c r="G25" s="54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285" t="s">
        <v>104</v>
      </c>
      <c r="C27" s="289" t="s">
        <v>120</v>
      </c>
      <c r="D27" s="280" t="s">
        <v>102</v>
      </c>
      <c r="E27" s="281"/>
      <c r="F27" s="282"/>
      <c r="G27" s="285" t="s">
        <v>107</v>
      </c>
      <c r="H27" s="283" t="s">
        <v>123</v>
      </c>
      <c r="I27" s="286" t="s">
        <v>100</v>
      </c>
      <c r="J27" s="285" t="s">
        <v>110</v>
      </c>
      <c r="K27" s="285" t="s">
        <v>121</v>
      </c>
    </row>
    <row r="28" spans="2:12" ht="17.25" thickBot="1" x14ac:dyDescent="0.35">
      <c r="B28" s="284"/>
      <c r="C28" s="290"/>
      <c r="D28" s="285" t="s">
        <v>101</v>
      </c>
      <c r="E28" s="283" t="s">
        <v>106</v>
      </c>
      <c r="F28" s="291" t="s">
        <v>109</v>
      </c>
      <c r="G28" s="284"/>
      <c r="H28" s="284"/>
      <c r="I28" s="287"/>
      <c r="J28" s="284"/>
      <c r="K28" s="284"/>
    </row>
    <row r="29" spans="2:12" ht="37.5" customHeight="1" thickBot="1" x14ac:dyDescent="0.35">
      <c r="B29" s="284"/>
      <c r="C29" s="290"/>
      <c r="D29" s="284"/>
      <c r="E29" s="284"/>
      <c r="F29" s="292"/>
      <c r="G29" s="284"/>
      <c r="H29" s="284"/>
      <c r="I29" s="67" t="s">
        <v>103</v>
      </c>
      <c r="J29" s="288"/>
      <c r="K29" s="288"/>
    </row>
    <row r="30" spans="2:12" x14ac:dyDescent="0.3">
      <c r="B30" s="264" t="s">
        <v>105</v>
      </c>
      <c r="C30" s="296">
        <v>521300000000</v>
      </c>
      <c r="D30" s="70">
        <v>521300000000</v>
      </c>
      <c r="E30" s="69">
        <v>0.46</v>
      </c>
      <c r="F30" s="71">
        <v>10.81</v>
      </c>
      <c r="G30" s="298">
        <f xml:space="preserve"> C30 + D31</f>
        <v>22182978723.404297</v>
      </c>
      <c r="H30" s="296">
        <v>65480000</v>
      </c>
      <c r="I30" s="299">
        <f xml:space="preserve"> G30 / H30</f>
        <v>338.77487360116521</v>
      </c>
      <c r="J30" s="302" t="s">
        <v>108</v>
      </c>
      <c r="K30" s="298">
        <f xml:space="preserve"> D30 / H30</f>
        <v>7961.2095296273674</v>
      </c>
    </row>
    <row r="31" spans="2:12" ht="17.25" thickBot="1" x14ac:dyDescent="0.35">
      <c r="B31" s="266"/>
      <c r="C31" s="297"/>
      <c r="D31" s="293">
        <f xml:space="preserve"> (D30 * (E30 - F30)) / F30</f>
        <v>-499117021276.5957</v>
      </c>
      <c r="E31" s="294"/>
      <c r="F31" s="295"/>
      <c r="G31" s="266"/>
      <c r="H31" s="297"/>
      <c r="I31" s="300"/>
      <c r="J31" s="303"/>
      <c r="K31" s="301"/>
    </row>
    <row r="32" spans="2:12" x14ac:dyDescent="0.3">
      <c r="B32" s="264" t="s">
        <v>119</v>
      </c>
      <c r="C32" s="296">
        <v>4679754000</v>
      </c>
      <c r="D32" s="70">
        <v>4679754000</v>
      </c>
      <c r="E32" s="69">
        <v>0</v>
      </c>
      <c r="F32" s="71">
        <v>10.81</v>
      </c>
      <c r="G32" s="298">
        <f xml:space="preserve"> C32 + D33</f>
        <v>0</v>
      </c>
      <c r="H32" s="296">
        <v>583000000</v>
      </c>
      <c r="I32" s="299">
        <f xml:space="preserve"> G32 / H32</f>
        <v>0</v>
      </c>
      <c r="J32" s="302" t="s">
        <v>108</v>
      </c>
      <c r="K32" s="298">
        <f xml:space="preserve"> D32 / H32</f>
        <v>8.0270222984562611</v>
      </c>
    </row>
    <row r="33" spans="1:11" ht="17.25" thickBot="1" x14ac:dyDescent="0.35">
      <c r="B33" s="266"/>
      <c r="C33" s="297"/>
      <c r="D33" s="293">
        <f xml:space="preserve"> (D32 * (E32 - F32)) / F32</f>
        <v>-4679754000</v>
      </c>
      <c r="E33" s="294"/>
      <c r="F33" s="295"/>
      <c r="G33" s="266"/>
      <c r="H33" s="297"/>
      <c r="I33" s="300"/>
      <c r="J33" s="303"/>
      <c r="K33" s="301"/>
    </row>
    <row r="34" spans="1:11" x14ac:dyDescent="0.3">
      <c r="B34" s="264" t="s">
        <v>125</v>
      </c>
      <c r="C34" s="296">
        <v>10054000000</v>
      </c>
      <c r="D34" s="70">
        <v>10054000000</v>
      </c>
      <c r="E34" s="69">
        <v>2.72</v>
      </c>
      <c r="F34" s="71">
        <v>10.81</v>
      </c>
      <c r="G34" s="298">
        <f xml:space="preserve"> C34 + D35</f>
        <v>2529776133.2099915</v>
      </c>
      <c r="H34" s="296">
        <v>1792000000</v>
      </c>
      <c r="I34" s="299">
        <f xml:space="preserve"> G34 / H34</f>
        <v>1.4117054314787898</v>
      </c>
      <c r="J34" s="302" t="s">
        <v>108</v>
      </c>
      <c r="K34" s="298">
        <f xml:space="preserve"> D34 / H34</f>
        <v>5.6104910714285712</v>
      </c>
    </row>
    <row r="35" spans="1:11" ht="17.25" thickBot="1" x14ac:dyDescent="0.35">
      <c r="B35" s="266"/>
      <c r="C35" s="297"/>
      <c r="D35" s="293">
        <f xml:space="preserve"> (D34 * (E34 - F34)) / F34</f>
        <v>-7524223866.7900085</v>
      </c>
      <c r="E35" s="294"/>
      <c r="F35" s="295"/>
      <c r="G35" s="266"/>
      <c r="H35" s="297"/>
      <c r="I35" s="300"/>
      <c r="J35" s="303"/>
      <c r="K35" s="301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78" customFormat="1" x14ac:dyDescent="0.3"/>
    <row r="41" spans="1:11" ht="17.25" thickBot="1" x14ac:dyDescent="0.35"/>
    <row r="42" spans="1:11" ht="50.25" thickBot="1" x14ac:dyDescent="0.35">
      <c r="B42" s="73" t="s">
        <v>122</v>
      </c>
      <c r="C42" s="74" t="s">
        <v>113</v>
      </c>
      <c r="D42" s="74" t="s">
        <v>111</v>
      </c>
      <c r="E42" s="75" t="s">
        <v>112</v>
      </c>
      <c r="F42" s="92"/>
    </row>
    <row r="43" spans="1:11" x14ac:dyDescent="0.3">
      <c r="A43" s="91">
        <v>2021</v>
      </c>
      <c r="B43" s="72" t="s">
        <v>114</v>
      </c>
      <c r="C43" s="68">
        <v>5950076000</v>
      </c>
      <c r="D43" s="68">
        <v>1344380000</v>
      </c>
      <c r="E43" s="68">
        <f xml:space="preserve"> C43 - D43</f>
        <v>4605696000</v>
      </c>
      <c r="F43" s="93"/>
    </row>
    <row r="44" spans="1:11" x14ac:dyDescent="0.3">
      <c r="A44" s="91">
        <v>2022</v>
      </c>
      <c r="B44" s="72" t="s">
        <v>114</v>
      </c>
      <c r="C44" s="68">
        <v>5764276000</v>
      </c>
      <c r="D44" s="68">
        <v>1704062000</v>
      </c>
      <c r="E44" s="68">
        <f xml:space="preserve"> C44 - D44</f>
        <v>4060214000</v>
      </c>
      <c r="F44" s="93"/>
    </row>
    <row r="45" spans="1:11" x14ac:dyDescent="0.3">
      <c r="A45" s="104" t="s">
        <v>164</v>
      </c>
      <c r="B45" s="72" t="s">
        <v>114</v>
      </c>
      <c r="C45" s="68">
        <v>5654093000</v>
      </c>
      <c r="D45" s="68">
        <v>1732443000</v>
      </c>
      <c r="E45" s="68">
        <f xml:space="preserve"> C45 - D45</f>
        <v>3921650000</v>
      </c>
      <c r="F45" s="93"/>
    </row>
    <row r="46" spans="1:11" x14ac:dyDescent="0.3">
      <c r="A46" s="104" t="s">
        <v>179</v>
      </c>
      <c r="B46" s="72" t="s">
        <v>114</v>
      </c>
      <c r="C46" s="68">
        <v>5583277000</v>
      </c>
      <c r="D46" s="68">
        <v>1844192000</v>
      </c>
      <c r="E46" s="68">
        <f xml:space="preserve"> C46 - D46</f>
        <v>3739085000</v>
      </c>
      <c r="F46" s="93"/>
    </row>
    <row r="47" spans="1:11" x14ac:dyDescent="0.3">
      <c r="A47" s="104" t="s">
        <v>277</v>
      </c>
      <c r="B47" s="72" t="s">
        <v>114</v>
      </c>
      <c r="C47" s="68">
        <v>5452121000</v>
      </c>
      <c r="D47" s="68">
        <v>1942835000</v>
      </c>
      <c r="E47" s="68">
        <f xml:space="preserve"> C47 - D47</f>
        <v>3509286000</v>
      </c>
      <c r="F47" s="93"/>
    </row>
    <row r="48" spans="1:11" ht="17.25" thickBot="1" x14ac:dyDescent="0.35"/>
    <row r="49" spans="1:7" ht="33.75" thickBot="1" x14ac:dyDescent="0.35">
      <c r="B49" s="73" t="s">
        <v>122</v>
      </c>
      <c r="C49" s="76" t="s">
        <v>115</v>
      </c>
      <c r="D49" s="74" t="s">
        <v>116</v>
      </c>
      <c r="E49" s="74" t="s">
        <v>117</v>
      </c>
      <c r="F49" s="77" t="s">
        <v>101</v>
      </c>
    </row>
    <row r="50" spans="1:7" x14ac:dyDescent="0.3">
      <c r="A50" s="103">
        <v>2021</v>
      </c>
      <c r="B50" s="72" t="s">
        <v>114</v>
      </c>
      <c r="C50" s="68">
        <v>5947000</v>
      </c>
      <c r="D50" s="68">
        <v>7070710000</v>
      </c>
      <c r="E50" s="68">
        <v>2396903000</v>
      </c>
      <c r="F50" s="68">
        <f xml:space="preserve"> D50 + C50 - E50</f>
        <v>4679754000</v>
      </c>
    </row>
    <row r="51" spans="1:7" x14ac:dyDescent="0.3">
      <c r="A51" s="103">
        <v>2022</v>
      </c>
      <c r="B51" s="72" t="s">
        <v>114</v>
      </c>
      <c r="C51" s="68">
        <v>6084000</v>
      </c>
      <c r="D51" s="68">
        <v>7297306000</v>
      </c>
      <c r="E51" s="68">
        <v>3120911000</v>
      </c>
      <c r="F51" s="68">
        <f xml:space="preserve"> D51 + C51 - E51</f>
        <v>4182479000</v>
      </c>
      <c r="G51" s="242">
        <f xml:space="preserve">  (F51 / F50 * 100) - 100</f>
        <v>-10.62609273906277</v>
      </c>
    </row>
    <row r="52" spans="1:7" x14ac:dyDescent="0.3">
      <c r="A52" s="104" t="s">
        <v>164</v>
      </c>
      <c r="B52" s="72" t="s">
        <v>114</v>
      </c>
      <c r="C52" s="68">
        <v>6120000</v>
      </c>
      <c r="D52" s="68">
        <v>7360887000</v>
      </c>
      <c r="E52" s="68">
        <v>3327472000</v>
      </c>
      <c r="F52" s="68">
        <f xml:space="preserve"> D52 + C52 - E52</f>
        <v>4039535000</v>
      </c>
      <c r="G52" s="242">
        <f xml:space="preserve">  (F52 / F51 * 100) - 100</f>
        <v>-3.4176860182681139</v>
      </c>
    </row>
    <row r="53" spans="1:7" x14ac:dyDescent="0.3">
      <c r="A53" s="104" t="s">
        <v>179</v>
      </c>
      <c r="B53" s="72" t="s">
        <v>114</v>
      </c>
      <c r="C53" s="68">
        <v>6201000</v>
      </c>
      <c r="D53" s="68">
        <v>7409733000</v>
      </c>
      <c r="E53" s="68">
        <v>3563870000</v>
      </c>
      <c r="F53" s="68">
        <f xml:space="preserve"> D53 + C53 - E53</f>
        <v>3852064000</v>
      </c>
      <c r="G53" s="242">
        <f xml:space="preserve">  (F53 / F52 * 100) - 100</f>
        <v>-4.6409054507511485</v>
      </c>
    </row>
    <row r="54" spans="1:7" x14ac:dyDescent="0.3">
      <c r="A54" s="104" t="s">
        <v>277</v>
      </c>
      <c r="B54" s="72" t="s">
        <v>114</v>
      </c>
      <c r="C54" s="68">
        <v>6243000</v>
      </c>
      <c r="D54" s="68">
        <v>7456196000</v>
      </c>
      <c r="E54" s="68">
        <v>3847349000</v>
      </c>
      <c r="F54" s="68">
        <f xml:space="preserve"> D54 + C54 - E54</f>
        <v>3615090000</v>
      </c>
      <c r="G54" s="242">
        <f xml:space="preserve">  (F54 / F53 * 100) - 100</f>
        <v>-6.1518707892703759</v>
      </c>
    </row>
    <row r="55" spans="1:7" ht="17.25" thickBot="1" x14ac:dyDescent="0.35"/>
    <row r="56" spans="1:7" ht="66.75" thickBot="1" x14ac:dyDescent="0.35">
      <c r="B56" s="73" t="s">
        <v>122</v>
      </c>
      <c r="C56" s="89" t="s">
        <v>118</v>
      </c>
      <c r="D56" s="90" t="s">
        <v>126</v>
      </c>
      <c r="E56" s="94" t="s">
        <v>127</v>
      </c>
      <c r="F56" s="95" t="s">
        <v>129</v>
      </c>
      <c r="G56" s="95" t="s">
        <v>128</v>
      </c>
    </row>
    <row r="57" spans="1:7" x14ac:dyDescent="0.3">
      <c r="A57" s="91">
        <v>2021</v>
      </c>
      <c r="B57" s="72" t="s">
        <v>114</v>
      </c>
      <c r="C57" s="87">
        <f xml:space="preserve"> F50 / C43 * 100</f>
        <v>78.650323121923151</v>
      </c>
      <c r="D57" s="88">
        <f>(C50-F50)/C50 *100</f>
        <v>-78591.003867496212</v>
      </c>
      <c r="E57" s="96">
        <v>50</v>
      </c>
      <c r="F57" s="97">
        <v>594729610</v>
      </c>
      <c r="G57" s="98">
        <f xml:space="preserve"> E57 * F57</f>
        <v>29736480500</v>
      </c>
    </row>
    <row r="58" spans="1:7" x14ac:dyDescent="0.3">
      <c r="A58" s="91">
        <v>2022</v>
      </c>
      <c r="B58" s="72" t="s">
        <v>114</v>
      </c>
      <c r="C58" s="87">
        <f xml:space="preserve"> F51 / C44 * 100</f>
        <v>72.55861794265229</v>
      </c>
      <c r="D58" s="88">
        <f>(C51-F51)/C51 *100</f>
        <v>-68645.545693622611</v>
      </c>
      <c r="E58" s="2">
        <v>13.33</v>
      </c>
      <c r="F58" s="97">
        <v>608421785</v>
      </c>
      <c r="G58" s="98">
        <f xml:space="preserve"> E58 * F58</f>
        <v>8110262394.0500002</v>
      </c>
    </row>
    <row r="59" spans="1:7" x14ac:dyDescent="0.3">
      <c r="A59" s="104" t="s">
        <v>164</v>
      </c>
      <c r="B59" s="72" t="s">
        <v>114</v>
      </c>
      <c r="C59" s="87">
        <f xml:space="preserve"> F52 / C45 * 100</f>
        <v>71.444438568661667</v>
      </c>
      <c r="D59" s="88">
        <f>(C52-F52)/C52 *100</f>
        <v>-65905.473856209152</v>
      </c>
      <c r="E59" s="2">
        <v>8</v>
      </c>
      <c r="F59" s="97">
        <v>611951626</v>
      </c>
      <c r="G59" s="98">
        <f xml:space="preserve"> E59 * F59</f>
        <v>4895613008</v>
      </c>
    </row>
    <row r="60" spans="1:7" x14ac:dyDescent="0.3">
      <c r="A60" s="104" t="s">
        <v>179</v>
      </c>
      <c r="B60" s="72" t="s">
        <v>114</v>
      </c>
      <c r="C60" s="87">
        <f xml:space="preserve"> F53 / C46 * 100</f>
        <v>68.992887152115145</v>
      </c>
      <c r="D60" s="88">
        <f>(C53-F53)/C53 *100</f>
        <v>-62020.045154007414</v>
      </c>
      <c r="E60" s="2">
        <v>7.54</v>
      </c>
      <c r="F60" s="97">
        <v>620087507</v>
      </c>
      <c r="G60" s="98">
        <f xml:space="preserve"> E60 * F60</f>
        <v>4675459802.7799997</v>
      </c>
    </row>
    <row r="61" spans="1:7" x14ac:dyDescent="0.3">
      <c r="A61" s="104" t="s">
        <v>277</v>
      </c>
      <c r="B61" s="72" t="s">
        <v>114</v>
      </c>
      <c r="C61" s="87">
        <f xml:space="preserve"> F54 / C47 * 100</f>
        <v>66.306121966111903</v>
      </c>
      <c r="D61" s="88">
        <f>(C54-F54)/C54 *100</f>
        <v>-57806.295050456516</v>
      </c>
      <c r="E61" s="2">
        <v>3.54</v>
      </c>
      <c r="F61" s="97">
        <v>624267053</v>
      </c>
      <c r="G61" s="98">
        <f xml:space="preserve"> E61 * F61</f>
        <v>2209905367.6199999</v>
      </c>
    </row>
    <row r="62" spans="1:7" ht="17.25" thickBot="1" x14ac:dyDescent="0.35"/>
    <row r="63" spans="1:7" ht="17.25" thickBot="1" x14ac:dyDescent="0.35">
      <c r="B63" s="73" t="s">
        <v>122</v>
      </c>
      <c r="C63" s="99" t="s">
        <v>130</v>
      </c>
      <c r="D63" s="101" t="s">
        <v>131</v>
      </c>
      <c r="E63" s="43" t="s">
        <v>133</v>
      </c>
      <c r="F63" s="43" t="s">
        <v>132</v>
      </c>
      <c r="G63" s="100" t="s">
        <v>134</v>
      </c>
    </row>
    <row r="64" spans="1:7" x14ac:dyDescent="0.3">
      <c r="A64" s="91">
        <v>2021</v>
      </c>
      <c r="B64" s="72" t="s">
        <v>114</v>
      </c>
      <c r="C64" s="96">
        <v>4208</v>
      </c>
      <c r="D64" s="96">
        <v>24.3</v>
      </c>
      <c r="E64" s="96"/>
      <c r="F64" s="96"/>
      <c r="G64" s="96"/>
    </row>
    <row r="65" spans="1:8" x14ac:dyDescent="0.3">
      <c r="A65" s="91">
        <v>2022</v>
      </c>
      <c r="B65" s="72" t="s">
        <v>114</v>
      </c>
      <c r="C65" s="2">
        <v>3939</v>
      </c>
      <c r="D65" s="2">
        <v>13.33</v>
      </c>
      <c r="E65" s="51">
        <f xml:space="preserve"> C58 - C57</f>
        <v>-6.0917051792708605</v>
      </c>
      <c r="F65" s="2">
        <f xml:space="preserve"> (C65 - C64) / C64 * 100</f>
        <v>-6.3925855513307983</v>
      </c>
      <c r="G65" s="102">
        <f xml:space="preserve">  D64 * ((100 + E65) / 100) * ((100 + F65) / 100)</f>
        <v>21.360945796487893</v>
      </c>
    </row>
    <row r="66" spans="1:8" x14ac:dyDescent="0.3">
      <c r="A66" s="104" t="s">
        <v>164</v>
      </c>
      <c r="B66" s="72" t="s">
        <v>114</v>
      </c>
      <c r="C66" s="2">
        <v>4119</v>
      </c>
      <c r="D66" s="2">
        <v>8</v>
      </c>
      <c r="E66" s="51">
        <f xml:space="preserve"> C59 - C58</f>
        <v>-1.1141793739906234</v>
      </c>
      <c r="F66" s="2">
        <f xml:space="preserve"> (C66 - C65) / C65 * 100</f>
        <v>4.5696877380045704</v>
      </c>
      <c r="G66" s="102">
        <f xml:space="preserve">  D65 * ((100 + E66) / 100) * ((100 + F66) / 100)</f>
        <v>13.78383235964265</v>
      </c>
      <c r="H66" s="186">
        <f xml:space="preserve"> G66 / G65</f>
        <v>0.64528193137913159</v>
      </c>
    </row>
    <row r="67" spans="1:8" x14ac:dyDescent="0.3">
      <c r="A67" s="104" t="s">
        <v>179</v>
      </c>
      <c r="B67" s="72" t="s">
        <v>114</v>
      </c>
      <c r="C67" s="2">
        <v>4377</v>
      </c>
      <c r="D67" s="2">
        <v>7.54</v>
      </c>
      <c r="E67" s="51">
        <f xml:space="preserve"> C60 - C59</f>
        <v>-2.451551416546522</v>
      </c>
      <c r="F67" s="2">
        <f xml:space="preserve"> (C67 - C66) / C66 * 100</f>
        <v>6.263656227239621</v>
      </c>
      <c r="G67" s="102">
        <f xml:space="preserve">  D66 * ((100 + E67) / 100) * ((100 + F67) / 100)</f>
        <v>8.2926838446181268</v>
      </c>
      <c r="H67" s="186">
        <f xml:space="preserve"> G67 / G66</f>
        <v>0.60162396264322504</v>
      </c>
    </row>
    <row r="68" spans="1:8" x14ac:dyDescent="0.3">
      <c r="A68" s="104" t="s">
        <v>277</v>
      </c>
      <c r="B68" s="72" t="s">
        <v>114</v>
      </c>
      <c r="C68" s="2">
        <v>4415</v>
      </c>
      <c r="D68" s="2">
        <v>3.54</v>
      </c>
      <c r="E68" s="51">
        <f xml:space="preserve"> C61 - C60</f>
        <v>-2.6867651860032424</v>
      </c>
      <c r="F68" s="2">
        <f xml:space="preserve"> (C68 - C67) / C67 * 100</f>
        <v>0.86817454877770162</v>
      </c>
      <c r="G68" s="102">
        <f xml:space="preserve">  D67 * ((100 + E68) / 100) * ((100 + F68) / 100)</f>
        <v>7.4011194997638103</v>
      </c>
      <c r="H68" s="186">
        <f xml:space="preserve"> G68 / G67</f>
        <v>0.89248784090172051</v>
      </c>
    </row>
  </sheetData>
  <mergeCells count="38">
    <mergeCell ref="J34:J35"/>
    <mergeCell ref="K34:K35"/>
    <mergeCell ref="D35:F35"/>
    <mergeCell ref="B34:B35"/>
    <mergeCell ref="C34:C35"/>
    <mergeCell ref="G34:G35"/>
    <mergeCell ref="H34:H35"/>
    <mergeCell ref="I34:I35"/>
    <mergeCell ref="K30:K31"/>
    <mergeCell ref="K32:K33"/>
    <mergeCell ref="I30:I31"/>
    <mergeCell ref="J30:J31"/>
    <mergeCell ref="J32:J33"/>
    <mergeCell ref="B32:B33"/>
    <mergeCell ref="C32:C33"/>
    <mergeCell ref="G32:G33"/>
    <mergeCell ref="H32:H33"/>
    <mergeCell ref="I32:I33"/>
    <mergeCell ref="D33:F33"/>
    <mergeCell ref="D31:F31"/>
    <mergeCell ref="C30:C31"/>
    <mergeCell ref="B30:B31"/>
    <mergeCell ref="H30:H31"/>
    <mergeCell ref="G30:G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A215-BA33-4119-A717-39046D8716FA}">
  <dimension ref="A1:C50"/>
  <sheetViews>
    <sheetView workbookViewId="0">
      <selection activeCell="I11" sqref="I11"/>
    </sheetView>
  </sheetViews>
  <sheetFormatPr defaultRowHeight="16.5" x14ac:dyDescent="0.3"/>
  <cols>
    <col min="1" max="1" width="15.375" bestFit="1" customWidth="1"/>
    <col min="2" max="2" width="15.875" bestFit="1" customWidth="1"/>
    <col min="3" max="3" width="16" bestFit="1" customWidth="1"/>
  </cols>
  <sheetData>
    <row r="1" spans="1:2" x14ac:dyDescent="0.3">
      <c r="A1" t="s">
        <v>248</v>
      </c>
      <c r="B1" t="s">
        <v>249</v>
      </c>
    </row>
    <row r="2" spans="1:2" x14ac:dyDescent="0.3">
      <c r="A2" s="241" t="s">
        <v>250</v>
      </c>
      <c r="B2" s="241" t="s">
        <v>280</v>
      </c>
    </row>
    <row r="3" spans="1:2" x14ac:dyDescent="0.3">
      <c r="A3" s="241" t="s">
        <v>251</v>
      </c>
      <c r="B3" s="241" t="s">
        <v>281</v>
      </c>
    </row>
    <row r="4" spans="1:2" x14ac:dyDescent="0.3">
      <c r="A4" s="241" t="s">
        <v>252</v>
      </c>
      <c r="B4" s="241" t="s">
        <v>282</v>
      </c>
    </row>
    <row r="5" spans="1:2" x14ac:dyDescent="0.3">
      <c r="A5" s="241" t="s">
        <v>253</v>
      </c>
      <c r="B5" s="241" t="s">
        <v>283</v>
      </c>
    </row>
    <row r="6" spans="1:2" x14ac:dyDescent="0.3">
      <c r="A6" s="241" t="s">
        <v>254</v>
      </c>
      <c r="B6" s="241" t="s">
        <v>284</v>
      </c>
    </row>
    <row r="7" spans="1:2" x14ac:dyDescent="0.3">
      <c r="A7" s="241" t="s">
        <v>255</v>
      </c>
      <c r="B7" s="241" t="s">
        <v>285</v>
      </c>
    </row>
    <row r="8" spans="1:2" x14ac:dyDescent="0.3">
      <c r="A8" s="241" t="s">
        <v>256</v>
      </c>
      <c r="B8" s="241" t="s">
        <v>286</v>
      </c>
    </row>
    <row r="9" spans="1:2" x14ac:dyDescent="0.3">
      <c r="A9" s="241" t="s">
        <v>257</v>
      </c>
      <c r="B9" s="241" t="s">
        <v>287</v>
      </c>
    </row>
    <row r="10" spans="1:2" x14ac:dyDescent="0.3">
      <c r="A10" s="241"/>
      <c r="B10" s="241"/>
    </row>
    <row r="11" spans="1:2" x14ac:dyDescent="0.3">
      <c r="A11" t="s">
        <v>248</v>
      </c>
      <c r="B11" t="s">
        <v>249</v>
      </c>
    </row>
    <row r="12" spans="1:2" x14ac:dyDescent="0.3">
      <c r="A12" s="241" t="s">
        <v>258</v>
      </c>
      <c r="B12" s="241" t="s">
        <v>278</v>
      </c>
    </row>
    <row r="13" spans="1:2" x14ac:dyDescent="0.3">
      <c r="A13" s="241" t="s">
        <v>259</v>
      </c>
      <c r="B13" s="241" t="s">
        <v>260</v>
      </c>
    </row>
    <row r="14" spans="1:2" x14ac:dyDescent="0.3">
      <c r="A14" s="241" t="s">
        <v>261</v>
      </c>
      <c r="B14" s="241" t="s">
        <v>262</v>
      </c>
    </row>
    <row r="15" spans="1:2" x14ac:dyDescent="0.3">
      <c r="A15" s="241" t="s">
        <v>263</v>
      </c>
      <c r="B15" s="241" t="s">
        <v>279</v>
      </c>
    </row>
    <row r="16" spans="1:2" x14ac:dyDescent="0.3">
      <c r="A16" s="241" t="s">
        <v>264</v>
      </c>
      <c r="B16" s="241" t="s">
        <v>265</v>
      </c>
    </row>
    <row r="17" spans="1:3" x14ac:dyDescent="0.3">
      <c r="A17" s="241" t="s">
        <v>266</v>
      </c>
      <c r="B17" s="241" t="s">
        <v>267</v>
      </c>
    </row>
    <row r="18" spans="1:3" x14ac:dyDescent="0.3">
      <c r="A18" s="241" t="s">
        <v>268</v>
      </c>
      <c r="B18" s="241" t="s">
        <v>262</v>
      </c>
    </row>
    <row r="19" spans="1:3" x14ac:dyDescent="0.3">
      <c r="A19" s="241" t="s">
        <v>269</v>
      </c>
      <c r="B19" s="241" t="s">
        <v>270</v>
      </c>
    </row>
    <row r="20" spans="1:3" x14ac:dyDescent="0.3">
      <c r="A20" s="241"/>
      <c r="B20" s="241"/>
    </row>
    <row r="22" spans="1:3" x14ac:dyDescent="0.3">
      <c r="A22" t="s">
        <v>189</v>
      </c>
      <c r="B22" t="s">
        <v>190</v>
      </c>
      <c r="C22" t="s">
        <v>191</v>
      </c>
    </row>
    <row r="23" spans="1:3" x14ac:dyDescent="0.3">
      <c r="A23" s="241" t="s">
        <v>189</v>
      </c>
      <c r="B23" s="241" t="s">
        <v>192</v>
      </c>
      <c r="C23" s="241" t="s">
        <v>191</v>
      </c>
    </row>
    <row r="24" spans="1:3" x14ac:dyDescent="0.3">
      <c r="A24" s="241" t="s">
        <v>214</v>
      </c>
      <c r="B24" s="241" t="s">
        <v>215</v>
      </c>
      <c r="C24" s="241" t="s">
        <v>216</v>
      </c>
    </row>
    <row r="25" spans="1:3" x14ac:dyDescent="0.3">
      <c r="A25" s="241" t="s">
        <v>217</v>
      </c>
      <c r="B25" s="241" t="s">
        <v>218</v>
      </c>
      <c r="C25" s="241" t="s">
        <v>219</v>
      </c>
    </row>
    <row r="26" spans="1:3" x14ac:dyDescent="0.3">
      <c r="A26" s="241" t="s">
        <v>220</v>
      </c>
      <c r="B26" s="241" t="s">
        <v>221</v>
      </c>
      <c r="C26" s="241" t="s">
        <v>222</v>
      </c>
    </row>
    <row r="27" spans="1:3" x14ac:dyDescent="0.3">
      <c r="A27" s="241" t="s">
        <v>223</v>
      </c>
      <c r="B27" s="241" t="s">
        <v>224</v>
      </c>
      <c r="C27" s="241" t="s">
        <v>213</v>
      </c>
    </row>
    <row r="28" spans="1:3" x14ac:dyDescent="0.3">
      <c r="A28" s="241" t="s">
        <v>225</v>
      </c>
      <c r="B28" s="241" t="s">
        <v>226</v>
      </c>
      <c r="C28" s="241" t="s">
        <v>213</v>
      </c>
    </row>
    <row r="29" spans="1:3" x14ac:dyDescent="0.3">
      <c r="A29" s="241" t="s">
        <v>227</v>
      </c>
      <c r="B29" s="241" t="s">
        <v>228</v>
      </c>
      <c r="C29" s="241" t="s">
        <v>213</v>
      </c>
    </row>
    <row r="30" spans="1:3" x14ac:dyDescent="0.3">
      <c r="A30" s="241" t="s">
        <v>229</v>
      </c>
      <c r="B30" s="241" t="s">
        <v>230</v>
      </c>
      <c r="C30" s="241" t="s">
        <v>213</v>
      </c>
    </row>
    <row r="31" spans="1:3" x14ac:dyDescent="0.3">
      <c r="A31" s="241" t="s">
        <v>231</v>
      </c>
      <c r="B31" s="241" t="s">
        <v>232</v>
      </c>
      <c r="C31" s="241" t="s">
        <v>213</v>
      </c>
    </row>
    <row r="33" spans="1:3" x14ac:dyDescent="0.3">
      <c r="A33" t="s">
        <v>189</v>
      </c>
      <c r="B33" t="s">
        <v>190</v>
      </c>
      <c r="C33" t="s">
        <v>191</v>
      </c>
    </row>
    <row r="34" spans="1:3" x14ac:dyDescent="0.3">
      <c r="A34" s="241" t="s">
        <v>189</v>
      </c>
      <c r="B34" s="241" t="s">
        <v>192</v>
      </c>
      <c r="C34" s="241" t="s">
        <v>191</v>
      </c>
    </row>
    <row r="35" spans="1:3" x14ac:dyDescent="0.3">
      <c r="A35" s="241" t="s">
        <v>193</v>
      </c>
      <c r="B35" s="241" t="s">
        <v>194</v>
      </c>
      <c r="C35" s="241" t="s">
        <v>195</v>
      </c>
    </row>
    <row r="36" spans="1:3" x14ac:dyDescent="0.3">
      <c r="A36" s="241" t="s">
        <v>196</v>
      </c>
      <c r="B36" s="241" t="s">
        <v>197</v>
      </c>
      <c r="C36" s="241" t="s">
        <v>198</v>
      </c>
    </row>
    <row r="37" spans="1:3" x14ac:dyDescent="0.3">
      <c r="A37" s="241" t="s">
        <v>199</v>
      </c>
      <c r="B37" s="241" t="s">
        <v>200</v>
      </c>
      <c r="C37" s="241" t="s">
        <v>201</v>
      </c>
    </row>
    <row r="38" spans="1:3" x14ac:dyDescent="0.3">
      <c r="A38" s="241" t="s">
        <v>202</v>
      </c>
      <c r="B38" s="241" t="s">
        <v>203</v>
      </c>
      <c r="C38" s="241" t="s">
        <v>204</v>
      </c>
    </row>
    <row r="39" spans="1:3" x14ac:dyDescent="0.3">
      <c r="A39" s="241" t="s">
        <v>205</v>
      </c>
      <c r="B39" s="241" t="s">
        <v>206</v>
      </c>
      <c r="C39" s="241" t="s">
        <v>207</v>
      </c>
    </row>
    <row r="40" spans="1:3" x14ac:dyDescent="0.3">
      <c r="A40" s="241" t="s">
        <v>208</v>
      </c>
      <c r="B40" s="241" t="s">
        <v>209</v>
      </c>
      <c r="C40" s="241" t="s">
        <v>210</v>
      </c>
    </row>
    <row r="41" spans="1:3" x14ac:dyDescent="0.3">
      <c r="A41" s="241" t="s">
        <v>211</v>
      </c>
      <c r="B41" s="241" t="s">
        <v>212</v>
      </c>
      <c r="C41" s="241" t="s">
        <v>213</v>
      </c>
    </row>
    <row r="43" spans="1:3" x14ac:dyDescent="0.3">
      <c r="A43" t="s">
        <v>189</v>
      </c>
      <c r="B43" t="s">
        <v>190</v>
      </c>
      <c r="C43" t="s">
        <v>191</v>
      </c>
    </row>
    <row r="44" spans="1:3" x14ac:dyDescent="0.3">
      <c r="A44" s="241" t="s">
        <v>189</v>
      </c>
      <c r="B44" s="241" t="s">
        <v>192</v>
      </c>
      <c r="C44" s="241" t="s">
        <v>191</v>
      </c>
    </row>
    <row r="45" spans="1:3" x14ac:dyDescent="0.3">
      <c r="A45" s="241" t="s">
        <v>199</v>
      </c>
      <c r="B45" s="241" t="s">
        <v>200</v>
      </c>
      <c r="C45" s="241" t="s">
        <v>201</v>
      </c>
    </row>
    <row r="46" spans="1:3" x14ac:dyDescent="0.3">
      <c r="A46" s="241" t="s">
        <v>233</v>
      </c>
      <c r="B46" s="241" t="s">
        <v>234</v>
      </c>
      <c r="C46" s="241" t="s">
        <v>235</v>
      </c>
    </row>
    <row r="47" spans="1:3" x14ac:dyDescent="0.3">
      <c r="A47" s="241" t="s">
        <v>236</v>
      </c>
      <c r="B47" s="241" t="s">
        <v>237</v>
      </c>
      <c r="C47" s="241" t="s">
        <v>238</v>
      </c>
    </row>
    <row r="48" spans="1:3" x14ac:dyDescent="0.3">
      <c r="A48" s="241" t="s">
        <v>239</v>
      </c>
      <c r="B48" s="241" t="s">
        <v>240</v>
      </c>
      <c r="C48" s="241" t="s">
        <v>241</v>
      </c>
    </row>
    <row r="49" spans="1:3" x14ac:dyDescent="0.3">
      <c r="A49" s="241" t="s">
        <v>242</v>
      </c>
      <c r="B49" s="241" t="s">
        <v>243</v>
      </c>
      <c r="C49" s="241" t="s">
        <v>244</v>
      </c>
    </row>
    <row r="50" spans="1:3" x14ac:dyDescent="0.3">
      <c r="A50" s="241" t="s">
        <v>245</v>
      </c>
      <c r="B50" s="241" t="s">
        <v>246</v>
      </c>
      <c r="C50" s="241" t="s">
        <v>247</v>
      </c>
    </row>
  </sheetData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73" t="s">
        <v>122</v>
      </c>
      <c r="C2" s="74" t="s">
        <v>113</v>
      </c>
      <c r="D2" s="74" t="s">
        <v>111</v>
      </c>
      <c r="E2" s="75" t="s">
        <v>112</v>
      </c>
      <c r="F2" s="92"/>
    </row>
    <row r="3" spans="1:7" x14ac:dyDescent="0.3">
      <c r="A3" s="91">
        <v>2022</v>
      </c>
      <c r="B3" s="72" t="s">
        <v>139</v>
      </c>
      <c r="C3" s="68">
        <v>904912596</v>
      </c>
      <c r="D3" s="68">
        <v>380745977</v>
      </c>
      <c r="E3" s="68">
        <f xml:space="preserve"> C3 - D3</f>
        <v>524166619</v>
      </c>
      <c r="F3" s="93"/>
    </row>
    <row r="4" spans="1:7" ht="17.25" thickBot="1" x14ac:dyDescent="0.35"/>
    <row r="5" spans="1:7" ht="66.75" thickBot="1" x14ac:dyDescent="0.35">
      <c r="B5" s="73" t="s">
        <v>122</v>
      </c>
      <c r="C5" s="76" t="s">
        <v>115</v>
      </c>
      <c r="D5" s="74" t="s">
        <v>116</v>
      </c>
      <c r="E5" s="74" t="s">
        <v>117</v>
      </c>
      <c r="F5" s="77" t="s">
        <v>101</v>
      </c>
    </row>
    <row r="6" spans="1:7" x14ac:dyDescent="0.3">
      <c r="A6" s="91">
        <v>2022</v>
      </c>
      <c r="B6" s="72" t="s">
        <v>139</v>
      </c>
      <c r="C6" s="68"/>
      <c r="D6" s="68"/>
      <c r="E6" s="68"/>
      <c r="F6" s="68"/>
    </row>
    <row r="7" spans="1:7" ht="17.25" thickBot="1" x14ac:dyDescent="0.35"/>
    <row r="8" spans="1:7" ht="116.25" thickBot="1" x14ac:dyDescent="0.35">
      <c r="B8" s="73" t="s">
        <v>122</v>
      </c>
      <c r="C8" s="89" t="s">
        <v>118</v>
      </c>
      <c r="D8" s="90" t="s">
        <v>126</v>
      </c>
      <c r="E8" s="94" t="s">
        <v>127</v>
      </c>
      <c r="F8" s="95" t="s">
        <v>129</v>
      </c>
      <c r="G8" s="95" t="s">
        <v>128</v>
      </c>
    </row>
    <row r="9" spans="1:7" x14ac:dyDescent="0.3">
      <c r="A9" s="91">
        <v>2022</v>
      </c>
      <c r="B9" s="72" t="s">
        <v>139</v>
      </c>
      <c r="C9" s="87">
        <f xml:space="preserve"> F6 / C3 * 100</f>
        <v>0</v>
      </c>
      <c r="D9" s="88" t="e">
        <f>(C6-F6)/C6 *100</f>
        <v>#DIV/0!</v>
      </c>
      <c r="E9" s="2">
        <v>5.6</v>
      </c>
      <c r="F9" s="97">
        <v>175430235</v>
      </c>
      <c r="G9" s="98">
        <f xml:space="preserve"> E9 * F9</f>
        <v>982409315.99999988</v>
      </c>
    </row>
    <row r="11" spans="1:7" ht="17.25" thickBot="1" x14ac:dyDescent="0.35"/>
    <row r="12" spans="1:7" ht="17.25" thickBot="1" x14ac:dyDescent="0.35">
      <c r="B12" s="73" t="s">
        <v>122</v>
      </c>
      <c r="C12" s="99" t="s">
        <v>130</v>
      </c>
      <c r="D12" s="101" t="s">
        <v>131</v>
      </c>
      <c r="E12" s="43" t="s">
        <v>133</v>
      </c>
      <c r="F12" s="43" t="s">
        <v>132</v>
      </c>
      <c r="G12" s="100" t="s">
        <v>134</v>
      </c>
    </row>
    <row r="13" spans="1:7" x14ac:dyDescent="0.3">
      <c r="A13" s="91">
        <v>2022</v>
      </c>
      <c r="B13" s="72" t="s">
        <v>139</v>
      </c>
      <c r="C13" s="2">
        <v>3939</v>
      </c>
      <c r="D13" s="2">
        <v>5.6</v>
      </c>
      <c r="E13" s="51" t="e">
        <f xml:space="preserve"> C9 -#REF!</f>
        <v>#REF!</v>
      </c>
      <c r="F13" s="2" t="e">
        <f xml:space="preserve"> (C13 -#REF!) /#REF! * 100</f>
        <v>#REF!</v>
      </c>
      <c r="G13" s="102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2E58-EFB1-4D22-9070-87BDA49DA55A}">
  <dimension ref="A1:B19"/>
  <sheetViews>
    <sheetView workbookViewId="0">
      <selection activeCell="H8" sqref="H8"/>
    </sheetView>
  </sheetViews>
  <sheetFormatPr defaultRowHeight="16.5" x14ac:dyDescent="0.3"/>
  <cols>
    <col min="1" max="1" width="15.375" bestFit="1" customWidth="1"/>
    <col min="2" max="2" width="14.75" bestFit="1" customWidth="1"/>
  </cols>
  <sheetData>
    <row r="1" spans="1:2" x14ac:dyDescent="0.3">
      <c r="A1" t="s">
        <v>248</v>
      </c>
      <c r="B1" t="s">
        <v>249</v>
      </c>
    </row>
    <row r="2" spans="1:2" x14ac:dyDescent="0.3">
      <c r="A2" s="241" t="s">
        <v>250</v>
      </c>
      <c r="B2" s="241" t="s">
        <v>289</v>
      </c>
    </row>
    <row r="3" spans="1:2" x14ac:dyDescent="0.3">
      <c r="A3" s="241" t="s">
        <v>251</v>
      </c>
      <c r="B3" s="241" t="s">
        <v>289</v>
      </c>
    </row>
    <row r="4" spans="1:2" x14ac:dyDescent="0.3">
      <c r="A4" s="241" t="s">
        <v>252</v>
      </c>
      <c r="B4" s="241" t="s">
        <v>290</v>
      </c>
    </row>
    <row r="5" spans="1:2" x14ac:dyDescent="0.3">
      <c r="A5" s="241" t="s">
        <v>253</v>
      </c>
      <c r="B5" s="241" t="s">
        <v>291</v>
      </c>
    </row>
    <row r="6" spans="1:2" x14ac:dyDescent="0.3">
      <c r="A6" s="241" t="s">
        <v>254</v>
      </c>
      <c r="B6" s="241" t="s">
        <v>292</v>
      </c>
    </row>
    <row r="7" spans="1:2" x14ac:dyDescent="0.3">
      <c r="A7" s="241" t="s">
        <v>255</v>
      </c>
      <c r="B7" s="241" t="s">
        <v>271</v>
      </c>
    </row>
    <row r="8" spans="1:2" x14ac:dyDescent="0.3">
      <c r="A8" s="241" t="s">
        <v>256</v>
      </c>
      <c r="B8" s="241" t="s">
        <v>293</v>
      </c>
    </row>
    <row r="9" spans="1:2" x14ac:dyDescent="0.3">
      <c r="A9" s="241" t="s">
        <v>257</v>
      </c>
      <c r="B9" s="241" t="s">
        <v>294</v>
      </c>
    </row>
    <row r="11" spans="1:2" x14ac:dyDescent="0.3">
      <c r="A11" t="s">
        <v>248</v>
      </c>
      <c r="B11" t="s">
        <v>249</v>
      </c>
    </row>
    <row r="12" spans="1:2" x14ac:dyDescent="0.3">
      <c r="A12" s="241" t="s">
        <v>258</v>
      </c>
      <c r="B12" s="241" t="s">
        <v>288</v>
      </c>
    </row>
    <row r="13" spans="1:2" x14ac:dyDescent="0.3">
      <c r="A13" s="241" t="s">
        <v>259</v>
      </c>
      <c r="B13" s="241" t="s">
        <v>272</v>
      </c>
    </row>
    <row r="14" spans="1:2" x14ac:dyDescent="0.3">
      <c r="A14" s="241" t="s">
        <v>261</v>
      </c>
      <c r="B14" s="241" t="s">
        <v>262</v>
      </c>
    </row>
    <row r="15" spans="1:2" x14ac:dyDescent="0.3">
      <c r="A15" s="241" t="s">
        <v>263</v>
      </c>
      <c r="B15" s="241" t="s">
        <v>273</v>
      </c>
    </row>
    <row r="16" spans="1:2" x14ac:dyDescent="0.3">
      <c r="A16" s="241" t="s">
        <v>264</v>
      </c>
      <c r="B16" s="241" t="s">
        <v>274</v>
      </c>
    </row>
    <row r="17" spans="1:2" x14ac:dyDescent="0.3">
      <c r="A17" s="241" t="s">
        <v>266</v>
      </c>
      <c r="B17" s="241" t="s">
        <v>275</v>
      </c>
    </row>
    <row r="18" spans="1:2" x14ac:dyDescent="0.3">
      <c r="A18" s="241" t="s">
        <v>268</v>
      </c>
      <c r="B18" s="241" t="s">
        <v>262</v>
      </c>
    </row>
    <row r="19" spans="1:2" x14ac:dyDescent="0.3">
      <c r="A19" s="241" t="s">
        <v>269</v>
      </c>
      <c r="B19" s="241" t="s">
        <v>276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13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163</v>
      </c>
    </row>
    <row r="3" spans="1:12" x14ac:dyDescent="0.3">
      <c r="C3" t="s">
        <v>22</v>
      </c>
      <c r="D3" t="s">
        <v>23</v>
      </c>
      <c r="E3" t="s">
        <v>24</v>
      </c>
      <c r="I3" t="s">
        <v>135</v>
      </c>
      <c r="J3" t="s">
        <v>136</v>
      </c>
      <c r="K3" t="s">
        <v>137</v>
      </c>
      <c r="L3" t="s">
        <v>138</v>
      </c>
    </row>
    <row r="4" spans="1:12" x14ac:dyDescent="0.3">
      <c r="A4" s="11">
        <v>44837</v>
      </c>
      <c r="B4" t="s">
        <v>25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1">
        <v>44839</v>
      </c>
      <c r="B5" t="s">
        <v>26</v>
      </c>
      <c r="C5">
        <v>56.9</v>
      </c>
      <c r="D5">
        <v>56</v>
      </c>
      <c r="E5">
        <v>56.7</v>
      </c>
    </row>
    <row r="6" spans="1:12" x14ac:dyDescent="0.3">
      <c r="A6" s="11">
        <v>44846</v>
      </c>
      <c r="B6" t="s">
        <v>27</v>
      </c>
      <c r="C6">
        <v>8.6999999999999993</v>
      </c>
      <c r="D6">
        <v>8.4</v>
      </c>
      <c r="E6">
        <v>8.5</v>
      </c>
    </row>
    <row r="7" spans="1:12" x14ac:dyDescent="0.3">
      <c r="A7" s="11"/>
      <c r="B7" t="s">
        <v>38</v>
      </c>
      <c r="C7">
        <v>7.2</v>
      </c>
      <c r="D7">
        <v>7.3</v>
      </c>
      <c r="E7">
        <v>7.2</v>
      </c>
    </row>
    <row r="8" spans="1:12" x14ac:dyDescent="0.3">
      <c r="A8" s="11">
        <v>44847</v>
      </c>
      <c r="B8" t="s">
        <v>28</v>
      </c>
      <c r="C8">
        <v>8.3000000000000007</v>
      </c>
      <c r="D8">
        <v>8.1</v>
      </c>
    </row>
    <row r="9" spans="1:12" x14ac:dyDescent="0.3">
      <c r="B9" t="s">
        <v>29</v>
      </c>
      <c r="C9">
        <v>6.3</v>
      </c>
      <c r="D9">
        <v>6.5</v>
      </c>
    </row>
    <row r="10" spans="1:12" x14ac:dyDescent="0.3">
      <c r="B10" t="s">
        <v>30</v>
      </c>
      <c r="C10" s="12" t="s">
        <v>31</v>
      </c>
      <c r="D10" s="12" t="s">
        <v>32</v>
      </c>
    </row>
    <row r="11" spans="1:12" x14ac:dyDescent="0.3">
      <c r="A11" s="11">
        <v>44848</v>
      </c>
      <c r="B11" t="s">
        <v>33</v>
      </c>
    </row>
    <row r="12" spans="1:12" x14ac:dyDescent="0.3">
      <c r="A12" s="11">
        <v>44853</v>
      </c>
      <c r="B12" t="s">
        <v>34</v>
      </c>
    </row>
    <row r="13" spans="1:12" x14ac:dyDescent="0.3">
      <c r="A13" s="11"/>
      <c r="B13" t="s">
        <v>35</v>
      </c>
    </row>
    <row r="14" spans="1:12" x14ac:dyDescent="0.3">
      <c r="A14" s="11">
        <v>44854</v>
      </c>
      <c r="B14" t="s">
        <v>36</v>
      </c>
    </row>
    <row r="15" spans="1:12" x14ac:dyDescent="0.3">
      <c r="B15" t="s">
        <v>37</v>
      </c>
    </row>
    <row r="18" spans="1:11" ht="17.25" thickBot="1" x14ac:dyDescent="0.35">
      <c r="A18" t="s">
        <v>65</v>
      </c>
      <c r="B18" s="17">
        <v>46.2</v>
      </c>
      <c r="G18" t="s">
        <v>67</v>
      </c>
    </row>
    <row r="19" spans="1:11" x14ac:dyDescent="0.3">
      <c r="A19" t="s">
        <v>64</v>
      </c>
      <c r="B19" s="13" t="s">
        <v>68</v>
      </c>
      <c r="G19" t="s">
        <v>64</v>
      </c>
      <c r="K19" t="s">
        <v>66</v>
      </c>
    </row>
    <row r="22" spans="1:11" x14ac:dyDescent="0.3">
      <c r="A22" t="s">
        <v>146</v>
      </c>
      <c r="B22" t="s">
        <v>140</v>
      </c>
      <c r="C22" t="s">
        <v>141</v>
      </c>
      <c r="D22" t="s">
        <v>142</v>
      </c>
    </row>
    <row r="23" spans="1:11" x14ac:dyDescent="0.3">
      <c r="A23" t="s">
        <v>149</v>
      </c>
    </row>
    <row r="24" spans="1:11" x14ac:dyDescent="0.3">
      <c r="A24" t="s">
        <v>147</v>
      </c>
    </row>
    <row r="25" spans="1:11" x14ac:dyDescent="0.3">
      <c r="A25" t="s">
        <v>148</v>
      </c>
    </row>
    <row r="26" spans="1:11" x14ac:dyDescent="0.3">
      <c r="A26" t="s">
        <v>145</v>
      </c>
    </row>
    <row r="27" spans="1:11" x14ac:dyDescent="0.3">
      <c r="A27" t="s">
        <v>144</v>
      </c>
      <c r="B27" t="s">
        <v>143</v>
      </c>
    </row>
    <row r="29" spans="1:11" x14ac:dyDescent="0.3">
      <c r="A29" s="276" t="s">
        <v>150</v>
      </c>
      <c r="B29" s="276"/>
      <c r="C29" s="276"/>
    </row>
    <row r="30" spans="1:11" x14ac:dyDescent="0.3">
      <c r="A30" s="2">
        <v>1</v>
      </c>
      <c r="B30" s="276" t="s">
        <v>151</v>
      </c>
      <c r="C30" s="2" t="s">
        <v>152</v>
      </c>
    </row>
    <row r="31" spans="1:11" x14ac:dyDescent="0.3">
      <c r="A31" s="2">
        <v>2</v>
      </c>
      <c r="B31" s="276"/>
      <c r="C31" s="2" t="s">
        <v>153</v>
      </c>
    </row>
    <row r="32" spans="1:11" x14ac:dyDescent="0.3">
      <c r="A32" s="2">
        <v>3</v>
      </c>
      <c r="B32" s="276"/>
      <c r="C32" s="2" t="s">
        <v>154</v>
      </c>
    </row>
    <row r="33" spans="1:3" x14ac:dyDescent="0.3">
      <c r="A33" s="2">
        <v>4</v>
      </c>
      <c r="B33" s="276"/>
      <c r="C33" s="2" t="s">
        <v>155</v>
      </c>
    </row>
    <row r="34" spans="1:3" x14ac:dyDescent="0.3">
      <c r="A34" s="2">
        <v>5</v>
      </c>
      <c r="B34" s="276" t="s">
        <v>159</v>
      </c>
      <c r="C34" s="2" t="s">
        <v>156</v>
      </c>
    </row>
    <row r="35" spans="1:3" x14ac:dyDescent="0.3">
      <c r="A35" s="2">
        <v>6</v>
      </c>
      <c r="B35" s="276"/>
      <c r="C35" s="2" t="s">
        <v>157</v>
      </c>
    </row>
    <row r="36" spans="1:3" x14ac:dyDescent="0.3">
      <c r="A36" s="2">
        <v>7</v>
      </c>
      <c r="B36" s="276"/>
      <c r="C36" s="2" t="s">
        <v>158</v>
      </c>
    </row>
    <row r="37" spans="1:3" x14ac:dyDescent="0.3">
      <c r="A37" s="2">
        <v>8</v>
      </c>
      <c r="B37" s="276" t="s">
        <v>160</v>
      </c>
      <c r="C37" s="2" t="s">
        <v>161</v>
      </c>
    </row>
    <row r="38" spans="1:3" x14ac:dyDescent="0.3">
      <c r="A38" s="2">
        <v>9</v>
      </c>
      <c r="B38" s="276"/>
      <c r="C38" s="2" t="s">
        <v>162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73" t="s">
        <v>69</v>
      </c>
      <c r="C2" s="273"/>
      <c r="E2" s="273" t="s">
        <v>70</v>
      </c>
      <c r="F2" s="273"/>
      <c r="H2" s="273" t="s">
        <v>71</v>
      </c>
      <c r="I2" s="273"/>
      <c r="K2" s="273" t="s">
        <v>72</v>
      </c>
      <c r="L2" s="273"/>
      <c r="N2" s="273" t="s">
        <v>73</v>
      </c>
      <c r="O2" s="273"/>
    </row>
    <row r="3" spans="2:15" x14ac:dyDescent="0.3">
      <c r="B3" s="6" t="s">
        <v>16</v>
      </c>
      <c r="C3" s="6" t="s">
        <v>17</v>
      </c>
      <c r="E3" s="6" t="s">
        <v>16</v>
      </c>
      <c r="F3" s="6" t="s">
        <v>17</v>
      </c>
      <c r="H3" s="6" t="s">
        <v>16</v>
      </c>
      <c r="I3" s="6" t="s">
        <v>17</v>
      </c>
      <c r="K3" s="6" t="s">
        <v>16</v>
      </c>
      <c r="L3" s="6" t="s">
        <v>17</v>
      </c>
      <c r="N3" s="6" t="s">
        <v>16</v>
      </c>
      <c r="O3" s="6" t="s">
        <v>17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18</v>
      </c>
      <c r="C14" s="7">
        <f>SUM(C4:C13)</f>
        <v>65414</v>
      </c>
      <c r="E14" s="6" t="s">
        <v>18</v>
      </c>
      <c r="F14" s="7">
        <f>SUM(F4:F13)</f>
        <v>38449</v>
      </c>
      <c r="H14" s="6" t="s">
        <v>18</v>
      </c>
      <c r="I14" s="7">
        <f>SUM(I4:I13)</f>
        <v>0</v>
      </c>
      <c r="K14" s="6" t="s">
        <v>18</v>
      </c>
      <c r="L14" s="7">
        <f>SUM(L4:L13)</f>
        <v>78297</v>
      </c>
      <c r="N14" s="6" t="s">
        <v>18</v>
      </c>
      <c r="O14" s="7">
        <f>SUM(O4:O13)</f>
        <v>119771</v>
      </c>
    </row>
    <row r="15" spans="2:15" x14ac:dyDescent="0.3">
      <c r="B15" s="6" t="s">
        <v>19</v>
      </c>
      <c r="C15" s="7">
        <v>1061029</v>
      </c>
      <c r="E15" s="6" t="s">
        <v>13</v>
      </c>
      <c r="F15" s="7">
        <v>1126443</v>
      </c>
      <c r="H15" s="6" t="s">
        <v>13</v>
      </c>
      <c r="I15" s="7">
        <v>1200000</v>
      </c>
      <c r="K15" s="6" t="s">
        <v>13</v>
      </c>
      <c r="L15" s="7">
        <v>1200000</v>
      </c>
      <c r="N15" s="6" t="s">
        <v>13</v>
      </c>
      <c r="O15" s="7">
        <v>1223000</v>
      </c>
    </row>
    <row r="16" spans="2:15" x14ac:dyDescent="0.3">
      <c r="B16" s="6" t="s">
        <v>20</v>
      </c>
      <c r="C16" s="5">
        <f xml:space="preserve">  ROUND( (C14 / C15) * 100, 2 )</f>
        <v>6.17</v>
      </c>
      <c r="E16" s="6" t="s">
        <v>20</v>
      </c>
      <c r="F16" s="5">
        <f xml:space="preserve">  ROUND( (F14 / F15) * 100, 2 )</f>
        <v>3.41</v>
      </c>
      <c r="H16" s="6" t="s">
        <v>20</v>
      </c>
      <c r="I16" s="5">
        <f xml:space="preserve">  ROUND( (I14 / I15) * 100, 2 )</f>
        <v>0</v>
      </c>
      <c r="K16" s="6" t="s">
        <v>20</v>
      </c>
      <c r="L16" s="5">
        <f xml:space="preserve">  ROUND( (L14 / L15) * 100, 2 )</f>
        <v>6.52</v>
      </c>
      <c r="N16" s="6" t="s">
        <v>20</v>
      </c>
      <c r="O16" s="5">
        <f xml:space="preserve">  ROUND( (O14 / O15) * 100, 2 )</f>
        <v>9.7899999999999991</v>
      </c>
    </row>
    <row r="17" spans="2:15" x14ac:dyDescent="0.3">
      <c r="B17" s="6" t="s">
        <v>21</v>
      </c>
      <c r="C17" s="3">
        <f xml:space="preserve"> C15 + C14</f>
        <v>1126443</v>
      </c>
      <c r="E17" s="6" t="s">
        <v>21</v>
      </c>
      <c r="F17" s="3">
        <f xml:space="preserve"> F15 + F14</f>
        <v>1164892</v>
      </c>
      <c r="H17" s="6" t="s">
        <v>21</v>
      </c>
      <c r="I17" s="3">
        <f xml:space="preserve"> I15 + I14</f>
        <v>1200000</v>
      </c>
      <c r="K17" s="6" t="s">
        <v>21</v>
      </c>
      <c r="L17" s="3">
        <f xml:space="preserve"> L15 + L14</f>
        <v>1278297</v>
      </c>
      <c r="N17" s="6" t="s">
        <v>21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t F F t V +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t F F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R b V d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t F F t V + w F C 2 K n A A A A + Q A A A B I A A A A A A A A A A A A A A A A A A A A A A E N v b m Z p Z y 9 Q Y W N r Y W d l L n h t b F B L A Q I t A B Q A A g A I A L R R b V c P y u m r p A A A A O k A A A A T A A A A A A A A A A A A A A A A A P M A A A B b Q 2 9 u d G V u d F 9 U e X B l c 1 0 u e G 1 s U E s B A i 0 A F A A C A A g A t F F t V 0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l E A A A A A A A A k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M 3 O D g x M D R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6 7 O A 6 r K 9 6 5 C c I O y c o O 2 Y l S 5 7 K F V T R C k s M H 0 m c X V v d D s s J n F 1 b 3 Q 7 U 2 V j d G l v b j E v V G F i b G U g M C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A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0 N j g 4 M T g 4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S / r s 4 D q s r 3 r k J w g 7 J y g 7 Z i V L n s o V V N E K S w w f S Z x d W 9 0 O y w m c X V v d D t T Z W N 0 a W 9 u M S 9 U Y W J s Z S A x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S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R h Y m x l X z B f X z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z Y u N z E 0 N T E x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F 1 Z X J 5 S U Q i I F Z h b H V l P S J z M D A 2 N T k z N 2 Q t Y T B h Z C 0 0 N W M 4 L W J i Z W U t M D Y x Y m Y x N z U 3 Y j d j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y K S / r s 4 D q s r 3 r k J w g 7 J y g 7 Z i V L n t D b 2 x 1 b W 4 x L D B 9 J n F 1 b 3 Q 7 L C Z x d W 9 0 O 1 N l Y 3 R p b 2 4 x L 1 R h Y m x l I D E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T E t M T N U M D E 6 M T M 6 M z g u M D I 2 O T g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l O G Y 5 Y T Y 4 M y 1 l O T A 4 L T Q y N W Q t Y T c z Y y 0 4 M T I y N D U 1 M D l m N m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0 K S / r s 4 D q s r 3 r k J w g 7 J y g 7 Z i V L n t D b 2 x 1 b W 4 x L D B 9 J n F 1 b 3 Q 7 L C Z x d W 9 0 O 1 N l Y 3 R p b 2 4 x L 1 R h Y m x l I D A g K D Q p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g v R 9 x U M m E S b m M K p N F Q w K A A A A A A C A A A A A A A D Z g A A w A A A A B A A A A D o N o N R F 8 z + n s g 5 H M Z U 0 v C I A A A A A A S A A A C g A A A A E A A A A B d e 3 V F 8 3 + V u x h j B / / U 6 x t B Q A A A A 0 E P 2 2 f B 5 p Y 6 v 5 k p o X l W m t V R W J Z c E 9 a W S n i q u N o c E F m 6 3 U e L 0 D w s t t l P 4 m E k H L 5 R c x r d J L 1 e X V 3 X M E y k i L X v J C j T 6 D d B f x y F 0 o X 8 r A N D C e u M U A A A A 4 T E q 0 P 7 a w 2 T H Z G H Q b 2 W D 7 Y R z D M I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시나리오</vt:lpstr>
      <vt:lpstr>생활패턴</vt:lpstr>
      <vt:lpstr>단타일지</vt:lpstr>
      <vt:lpstr>플러그파워</vt:lpstr>
      <vt:lpstr>PLUG</vt:lpstr>
      <vt:lpstr>리사이클</vt:lpstr>
      <vt:lpstr>LICY</vt:lpstr>
      <vt:lpstr>일정확인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2023-11-15T05:24:16Z</dcterms:modified>
</cp:coreProperties>
</file>