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597F6B2-91EB-45F6-81A7-DF94F231D5C4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5" l="1"/>
  <c r="C36" i="5"/>
  <c r="H13" i="19" l="1"/>
  <c r="I13" i="19" s="1"/>
  <c r="H12" i="19"/>
  <c r="I11" i="19"/>
  <c r="K11" i="19" s="1"/>
  <c r="L11" i="19" s="1"/>
  <c r="H11" i="19"/>
  <c r="L10" i="19"/>
  <c r="K10" i="19"/>
  <c r="I10" i="19"/>
  <c r="H10" i="19"/>
  <c r="L9" i="19"/>
  <c r="K9" i="19"/>
  <c r="J9" i="19"/>
  <c r="I9" i="19"/>
  <c r="I8" i="19"/>
  <c r="K13" i="19" l="1"/>
  <c r="L13" i="19" s="1"/>
  <c r="I12" i="19"/>
  <c r="K12" i="19" s="1"/>
  <c r="L12" i="19" s="1"/>
  <c r="H43" i="18"/>
  <c r="H42" i="18"/>
  <c r="H41" i="18"/>
  <c r="H40" i="18"/>
  <c r="H39" i="18"/>
  <c r="H38" i="18"/>
  <c r="H37" i="18"/>
  <c r="H36" i="18"/>
  <c r="H35" i="18"/>
  <c r="H34" i="18"/>
  <c r="H33" i="18"/>
  <c r="V20" i="5"/>
  <c r="V21" i="5" l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F68" i="11" l="1"/>
  <c r="E44" i="11"/>
  <c r="G60" i="11"/>
  <c r="F52" i="11"/>
  <c r="D60" i="11" l="1"/>
  <c r="C60" i="11"/>
  <c r="S17" i="5" l="1"/>
  <c r="S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<sst xmlns="http://schemas.openxmlformats.org/spreadsheetml/2006/main" count="386" uniqueCount="191">
  <si>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</si>
  <si>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</si>
  <si>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</si>
  <si>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</si>
  <si>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</si>
  <si>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</si>
  <si>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</si>
  <si>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</si>
  <si>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</si>
  <si>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</si>
  <si>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</si>
  <si>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</si>
  <si>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</si>
  <si>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</si>
  <si>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</si>
  <si>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</si>
  <si>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</si>
  <si>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</si>
  <si>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</si>
  <si>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</si>
  <si>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</si>
  <si>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</si>
  <si>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</si>
  <si>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</si>
  <si>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</si>
  <si>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</si>
  <si>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</si>
  <si>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</si>
  <si>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</si>
  <si>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</si>
  <si>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</si>
  <si>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</si>
  <si>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</si>
  <si>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</si>
  <si>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</si>
  <si>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</si>
  <si>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</si>
  <si>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</si>
  <si>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</si>
  <si>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</si>
  <si>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</si>
  <si>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</si>
  <si>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</si>
  <si>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</si>
  <si>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</si>
  <si>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</si>
  <si>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</si>
  <si>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</si>
  <si>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</si>
  <si>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</si>
  <si>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</si>
  <si>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</si>
  <si>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</si>
  <si>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</si>
  <si>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</si>
  <si>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</si>
  <si>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</si>
  <si>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</si>
  <si>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</si>
  <si>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</si>
  <si>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</si>
  <si>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</si>
  <si>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</si>
  <si>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</si>
  <si>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</si>
  <si>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</si>
  <si>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</si>
  <si>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</si>
  <si>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</si>
  <si>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</si>
  <si>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</si>
  <si>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</si>
  <si>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</si>
  <si>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</si>
  <si>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</si>
  <si>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</si>
  <si>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</si>
  <si>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</si>
  <si>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</si>
  <si>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</si>
  <si>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</si>
  <si>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</si>
  <si>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</si>
  <si>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</si>
  <si>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</si>
  <si>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</si>
  <si>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</si>
  <si>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</si>
  <si>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</si>
  <si>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</si>
  <si>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</si>
  <si>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</si>
  <si>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</si>
  <si>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</si>
  <si>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</si>
  <si>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</si>
  <si>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</si>
  <si>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</si>
  <si>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</si>
  <si>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</si>
  <si>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</si>
  <si>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</si>
  <si>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</si>
  <si>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</si>
  <si>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</si>
  <si>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</si>
  <si>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</si>
  <si>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</si>
  <si>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</si>
  <si>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</si>
  <si>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</si>
  <si>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</si>
  <si>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</si>
  <si>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</si>
  <si>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</si>
  <si>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</si>
  <si>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</si>
  <si>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</si>
  <si>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</si>
  <si>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</si>
  <si>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</si>
  <si>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</si>
  <si>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</si>
  <si>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</si>
  <si>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</si>
  <si>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</si>
  <si>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</si>
  <si>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</si>
  <si>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</si>
  <si>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</si>
  <si>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</si>
  <si>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</si>
  <si>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</si>
  <si>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</si>
  <si>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</si>
  <si>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</si>
  <si>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</si>
  <si>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</si>
  <si>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</si>
  <si>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</si>
  <si>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</si>
  <si>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</si>
  <si>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</si>
  <si>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</si>
  <si>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</si>
  <si>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</si>
  <si>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</si>
  <si>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</si>
  <si>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</si>
  <si>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</si>
  <si>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</si>
  <si>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</si>
  <si>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</si>
  <si>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</si>
  <si>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</si>
  <si>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</si>
  <si>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</si>
  <si>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</si>
  <si>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</si>
  <si>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</si>
  <si>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</si>
  <si>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</si>
  <si>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</si>
  <si>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</si>
  <si>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</si>
  <si>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</si>
  <si>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</si>
  <si>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</si>
  <si>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</si>
  <si>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</si>
  <si>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</si>
  <si>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</si>
  <si>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</si>
  <si>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</si>
  <si>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</si>
  <si>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</si>
  <si>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</si>
  <si>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</si>
  <si>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</si>
  <si>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</si>
  <si>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</si>
  <si>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</si>
  <si>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</si>
  <si>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</si>
  <si>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</si>
  <si>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원금 7400만원 대출 2억 1천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</si>
  <si>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</si>
  <si>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</si>
  <si>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</si>
  <si>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</si>
  <si>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차량 3천 2천 8퍼 차량대출 5년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</si>
</sst>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7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9" borderId="2" xfId="0" applyFont="1" applyFill="1" applyBorder="1" applyAlignment="1">
      <alignment horizontal="center" vertical="center"/>
    </xf>
    <xf numFmtId="177" fontId="2" fillId="49" borderId="1" xfId="0" applyNumberFormat="1" applyFont="1" applyFill="1" applyBorder="1">
      <alignment vertical="center"/>
    </xf>
    <xf numFmtId="0" fontId="2" fillId="49" borderId="1" xfId="0" applyFont="1" applyFill="1" applyBorder="1">
      <alignment vertical="center"/>
    </xf>
    <xf numFmtId="0" fontId="2" fillId="49" borderId="52" xfId="0" applyFont="1" applyFill="1" applyBorder="1">
      <alignment vertical="center"/>
    </xf>
    <xf numFmtId="0" fontId="0" fillId="50" borderId="21" xfId="0" applyFill="1" applyBorder="1">
      <alignment vertical="center"/>
    </xf>
    <xf numFmtId="176" fontId="0" fillId="50" borderId="1" xfId="0" applyNumberFormat="1" applyFill="1" applyBorder="1">
      <alignment vertical="center"/>
    </xf>
    <xf numFmtId="0" fontId="18" fillId="51" borderId="57" xfId="41" applyFill="1" applyBorder="1">
      <alignment vertical="center"/>
    </xf>
    <xf numFmtId="176" fontId="0" fillId="51" borderId="1" xfId="0" applyNumberFormat="1" applyFill="1" applyBorder="1">
      <alignment vertical="center"/>
    </xf>
    <xf numFmtId="0" fontId="18" fillId="51" borderId="1" xfId="41" applyFill="1" applyBorder="1">
      <alignment vertical="center"/>
    </xf>
    <xf numFmtId="176" fontId="18" fillId="51" borderId="1" xfId="41" applyNumberFormat="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0" fillId="50" borderId="1" xfId="0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176" fontId="26" fillId="50" borderId="1" xfId="0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179" fontId="0" fillId="51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34" workbookViewId="0">
      <selection activeCell="E44" sqref="E4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12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59"/>
      <c r="B1" s="259"/>
      <c r="C1" s="259"/>
      <c r="D1" s="260" t="s">
        <v>84</v>
      </c>
      <c r="E1" s="261"/>
      <c r="F1" s="261"/>
      <c r="G1" s="261"/>
      <c r="H1" s="265" t="s">
        <v>174</v>
      </c>
      <c r="I1" s="265"/>
      <c r="J1" s="262" t="s">
        <v>164</v>
      </c>
      <c r="K1" s="263"/>
      <c r="L1" s="264"/>
      <c r="M1" s="255" t="s">
        <v>165</v>
      </c>
      <c r="N1" s="256"/>
      <c r="O1" s="256"/>
      <c r="P1" s="257"/>
      <c r="Q1" s="253" t="s">
        <v>177</v>
      </c>
      <c r="R1" s="251" t="s">
        <v>178</v>
      </c>
      <c r="S1" s="252" t="s">
        <v>179</v>
      </c>
    </row>
    <row r="2" spans="1:20" ht="33" x14ac:dyDescent="0.3">
      <c r="A2" s="259"/>
      <c r="B2" s="259"/>
      <c r="C2" s="259"/>
      <c r="D2" s="149" t="s">
        <v>161</v>
      </c>
      <c r="E2" s="143" t="s">
        <v>160</v>
      </c>
      <c r="F2" s="98" t="s">
        <v>166</v>
      </c>
      <c r="G2" s="131" t="s">
        <v>167</v>
      </c>
      <c r="H2" s="142" t="s">
        <v>175</v>
      </c>
      <c r="I2" s="142" t="s">
        <v>176</v>
      </c>
      <c r="J2" s="142" t="s">
        <v>173</v>
      </c>
      <c r="K2" s="137" t="s">
        <v>85</v>
      </c>
      <c r="L2" s="115" t="s">
        <v>11</v>
      </c>
      <c r="M2" s="121" t="s">
        <v>170</v>
      </c>
      <c r="N2" s="117" t="s">
        <v>86</v>
      </c>
      <c r="O2" s="99" t="s">
        <v>11</v>
      </c>
      <c r="P2" s="209" t="s">
        <v>171</v>
      </c>
      <c r="Q2" s="253"/>
      <c r="R2" s="251"/>
      <c r="S2" s="252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10">
        <v>0</v>
      </c>
      <c r="Q3" s="152"/>
      <c r="R3" s="18"/>
      <c r="S3" s="18"/>
    </row>
    <row r="4" spans="1:20" s="22" customFormat="1" hidden="1" x14ac:dyDescent="0.3">
      <c r="A4" s="22">
        <v>1</v>
      </c>
      <c r="B4" s="258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11"/>
      <c r="Q4" s="152"/>
      <c r="T4" s="84"/>
    </row>
    <row r="5" spans="1:20" s="22" customFormat="1" hidden="1" x14ac:dyDescent="0.3">
      <c r="B5" s="258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11"/>
      <c r="Q5" s="152"/>
      <c r="T5" s="84"/>
    </row>
    <row r="6" spans="1:20" s="22" customFormat="1" hidden="1" x14ac:dyDescent="0.3">
      <c r="B6" s="258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11"/>
      <c r="Q6" s="152"/>
      <c r="T6" s="84"/>
    </row>
    <row r="7" spans="1:20" s="22" customFormat="1" hidden="1" x14ac:dyDescent="0.3">
      <c r="B7" s="258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11"/>
      <c r="Q7" s="152"/>
      <c r="T7" s="84"/>
    </row>
    <row r="8" spans="1:20" s="22" customFormat="1" hidden="1" x14ac:dyDescent="0.3">
      <c r="B8" s="258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11"/>
      <c r="Q8" s="152"/>
      <c r="T8" s="84"/>
    </row>
    <row r="9" spans="1:20" s="22" customFormat="1" hidden="1" x14ac:dyDescent="0.3">
      <c r="B9" s="258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11"/>
      <c r="Q9" s="152"/>
      <c r="T9" s="84"/>
    </row>
    <row r="10" spans="1:20" s="22" customFormat="1" hidden="1" x14ac:dyDescent="0.3">
      <c r="B10" s="258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11"/>
      <c r="Q10" s="152"/>
      <c r="T10" s="84"/>
    </row>
    <row r="11" spans="1:20" s="22" customFormat="1" hidden="1" x14ac:dyDescent="0.3">
      <c r="B11" s="258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11"/>
      <c r="Q11" s="152"/>
      <c r="T11" s="84"/>
    </row>
    <row r="12" spans="1:20" s="22" customFormat="1" hidden="1" x14ac:dyDescent="0.3">
      <c r="B12" s="258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11"/>
      <c r="Q12" s="152"/>
      <c r="T12" s="84"/>
    </row>
    <row r="13" spans="1:20" s="22" customFormat="1" hidden="1" x14ac:dyDescent="0.3">
      <c r="B13" s="258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11"/>
      <c r="Q13" s="152"/>
      <c r="T13" s="84"/>
    </row>
    <row r="14" spans="1:20" s="23" customFormat="1" ht="15.75" hidden="1" customHeight="1" thickBot="1" x14ac:dyDescent="0.3">
      <c r="A14" s="22"/>
      <c r="B14" s="258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11"/>
      <c r="Q14" s="152"/>
      <c r="R14" s="22"/>
      <c r="S14" s="22"/>
      <c r="T14" s="85"/>
    </row>
    <row r="15" spans="1:20" s="21" customFormat="1" ht="17.25" hidden="1" thickBot="1" x14ac:dyDescent="0.35">
      <c r="A15" s="39"/>
      <c r="B15" s="258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11"/>
      <c r="Q15" s="152"/>
      <c r="R15" s="39"/>
      <c r="S15" s="39"/>
      <c r="T15" s="37"/>
    </row>
    <row r="16" spans="1:20" s="34" customFormat="1" x14ac:dyDescent="0.3">
      <c r="A16" s="22">
        <v>2</v>
      </c>
      <c r="B16" s="250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11"/>
      <c r="Q16" s="129"/>
      <c r="R16" s="22"/>
      <c r="S16" s="22"/>
      <c r="T16" s="86"/>
    </row>
    <row r="17" spans="1:20" s="22" customFormat="1" x14ac:dyDescent="0.3">
      <c r="B17" s="250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11"/>
      <c r="Q17" s="129"/>
      <c r="T17" s="84"/>
    </row>
    <row r="18" spans="1:20" s="22" customFormat="1" x14ac:dyDescent="0.3">
      <c r="B18" s="250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11"/>
      <c r="Q18" s="129"/>
      <c r="T18" s="84"/>
    </row>
    <row r="19" spans="1:20" s="22" customFormat="1" x14ac:dyDescent="0.3">
      <c r="B19" s="250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11"/>
      <c r="Q19" s="129"/>
      <c r="T19" s="84"/>
    </row>
    <row r="20" spans="1:20" s="22" customFormat="1" x14ac:dyDescent="0.3">
      <c r="B20" s="250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10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50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10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50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10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50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10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50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10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50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10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50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10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0" customFormat="1" ht="17.25" thickBot="1" x14ac:dyDescent="0.35">
      <c r="A27" s="22"/>
      <c r="B27" s="250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10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79"/>
    </row>
    <row r="28" spans="1:20" s="34" customFormat="1" x14ac:dyDescent="0.3">
      <c r="A28" s="34">
        <v>3</v>
      </c>
      <c r="B28" s="254">
        <v>2024</v>
      </c>
      <c r="C28" s="199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00">
        <f t="shared" si="1"/>
        <v>12680106.729674673</v>
      </c>
      <c r="L28" s="201">
        <v>0.01</v>
      </c>
      <c r="M28" s="125">
        <v>0</v>
      </c>
      <c r="N28" s="126">
        <f t="shared" si="4"/>
        <v>29387.375748956947</v>
      </c>
      <c r="O28" s="127">
        <v>-0.22</v>
      </c>
      <c r="P28" s="210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50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02">
        <f t="shared" si="1"/>
        <v>13010148.650808817</v>
      </c>
      <c r="L29" s="201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10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50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202">
        <f t="shared" si="1"/>
        <v>13346131.326523375</v>
      </c>
      <c r="L30" s="201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50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202">
        <f t="shared" si="1"/>
        <v>13688161.690400796</v>
      </c>
      <c r="L31" s="201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22" customFormat="1" x14ac:dyDescent="0.3">
      <c r="B32" s="250"/>
      <c r="C32" s="113">
        <v>5</v>
      </c>
      <c r="D32" s="145">
        <v>14000000</v>
      </c>
      <c r="E32" s="145">
        <v>420000</v>
      </c>
      <c r="F32" s="145">
        <v>0</v>
      </c>
      <c r="G32" s="135">
        <v>100000</v>
      </c>
      <c r="H32" s="101">
        <v>18700000</v>
      </c>
      <c r="I32" s="101">
        <v>70000000</v>
      </c>
      <c r="J32" s="101">
        <v>54000000</v>
      </c>
      <c r="K32" s="202">
        <f t="shared" si="1"/>
        <v>14036348.600828011</v>
      </c>
      <c r="L32" s="201">
        <v>1.7999999999999999E-2</v>
      </c>
      <c r="M32" s="125">
        <v>0</v>
      </c>
      <c r="N32" s="126">
        <f t="shared" si="4"/>
        <v>14841656.545354554</v>
      </c>
      <c r="O32" s="127">
        <v>0.06</v>
      </c>
      <c r="P32" s="125">
        <f t="shared" si="2"/>
        <v>14841656.545354554</v>
      </c>
      <c r="Q32" s="123">
        <f t="shared" si="3"/>
        <v>28878005.146182567</v>
      </c>
      <c r="R32" s="101">
        <f t="shared" si="5"/>
        <v>88700000</v>
      </c>
      <c r="S32" s="101">
        <f t="shared" si="6"/>
        <v>82878005.146182567</v>
      </c>
      <c r="T32" s="84"/>
    </row>
    <row r="33" spans="1:20" s="18" customFormat="1" x14ac:dyDescent="0.3">
      <c r="B33" s="250"/>
      <c r="C33" s="28">
        <v>6</v>
      </c>
      <c r="D33" s="147">
        <v>0</v>
      </c>
      <c r="E33" s="147">
        <v>1500000</v>
      </c>
      <c r="F33" s="147">
        <v>300000</v>
      </c>
      <c r="G33" s="133">
        <v>300000</v>
      </c>
      <c r="H33" s="102">
        <f xml:space="preserve"> 18700000 - 1640000</f>
        <v>17060000</v>
      </c>
      <c r="I33" s="102">
        <v>70000000</v>
      </c>
      <c r="J33" s="102">
        <v>54000000</v>
      </c>
      <c r="K33" s="139">
        <f t="shared" si="1"/>
        <v>14899802.875642914</v>
      </c>
      <c r="L33" s="105">
        <v>1.7999999999999999E-2</v>
      </c>
      <c r="M33" s="38">
        <v>0</v>
      </c>
      <c r="N33" s="118">
        <f t="shared" si="4"/>
        <v>13581806.363170937</v>
      </c>
      <c r="O33" s="25">
        <v>1.7999999999999999E-2</v>
      </c>
      <c r="P33" s="210">
        <f t="shared" si="2"/>
        <v>13581806.363170937</v>
      </c>
      <c r="Q33" s="153">
        <f t="shared" si="3"/>
        <v>28481609.238813851</v>
      </c>
      <c r="R33" s="104">
        <f t="shared" si="5"/>
        <v>87060000</v>
      </c>
      <c r="S33" s="104">
        <f t="shared" si="6"/>
        <v>82481609.238813847</v>
      </c>
      <c r="T33" s="87"/>
    </row>
    <row r="34" spans="1:20" s="18" customFormat="1" x14ac:dyDescent="0.3">
      <c r="B34" s="250"/>
      <c r="C34" s="28">
        <v>7</v>
      </c>
      <c r="D34" s="147">
        <v>0</v>
      </c>
      <c r="E34" s="147">
        <v>500000</v>
      </c>
      <c r="F34" s="147">
        <v>300000</v>
      </c>
      <c r="G34" s="133">
        <v>300000</v>
      </c>
      <c r="H34" s="102">
        <f t="shared" ref="H34:H43" si="7" xml:space="preserve"> H33 - 1640000</f>
        <v>15420000</v>
      </c>
      <c r="I34" s="102">
        <v>70000000</v>
      </c>
      <c r="J34" s="102">
        <v>54000000</v>
      </c>
      <c r="K34" s="139">
        <f t="shared" si="1"/>
        <v>15778799.327404486</v>
      </c>
      <c r="L34" s="105">
        <v>1.7999999999999999E-2</v>
      </c>
      <c r="M34" s="38">
        <v>0</v>
      </c>
      <c r="N34" s="118">
        <f t="shared" si="4"/>
        <v>13317278.877708014</v>
      </c>
      <c r="O34" s="25">
        <v>1.7999999999999999E-2</v>
      </c>
      <c r="P34" s="210">
        <f t="shared" si="2"/>
        <v>13317278.877708014</v>
      </c>
      <c r="Q34" s="153">
        <f t="shared" si="3"/>
        <v>29096078.205112502</v>
      </c>
      <c r="R34" s="104">
        <f t="shared" si="5"/>
        <v>85420000</v>
      </c>
      <c r="S34" s="104">
        <f t="shared" si="6"/>
        <v>83096078.205112502</v>
      </c>
      <c r="T34" s="87"/>
    </row>
    <row r="35" spans="1:20" s="18" customFormat="1" x14ac:dyDescent="0.3">
      <c r="B35" s="250"/>
      <c r="C35" s="28">
        <v>8</v>
      </c>
      <c r="D35" s="147">
        <v>0</v>
      </c>
      <c r="E35" s="147">
        <v>500000</v>
      </c>
      <c r="F35" s="147">
        <v>300000</v>
      </c>
      <c r="G35" s="133">
        <v>300000</v>
      </c>
      <c r="H35" s="102">
        <f t="shared" si="7"/>
        <v>13780000</v>
      </c>
      <c r="I35" s="102">
        <v>70000000</v>
      </c>
      <c r="J35" s="102">
        <v>54000000</v>
      </c>
      <c r="K35" s="139">
        <f t="shared" si="1"/>
        <v>16673617.715297766</v>
      </c>
      <c r="L35" s="105">
        <v>1.7999999999999999E-2</v>
      </c>
      <c r="M35" s="38">
        <v>0</v>
      </c>
      <c r="N35" s="118">
        <f t="shared" si="4"/>
        <v>13047989.897506759</v>
      </c>
      <c r="O35" s="25">
        <v>1.7999999999999999E-2</v>
      </c>
      <c r="P35" s="210">
        <f t="shared" si="2"/>
        <v>13047989.897506759</v>
      </c>
      <c r="Q35" s="153">
        <f t="shared" si="3"/>
        <v>29721607.612804525</v>
      </c>
      <c r="R35" s="104">
        <f t="shared" si="5"/>
        <v>83780000</v>
      </c>
      <c r="S35" s="104">
        <f t="shared" si="6"/>
        <v>83721607.612804532</v>
      </c>
      <c r="T35" s="87"/>
    </row>
    <row r="36" spans="1:20" s="18" customFormat="1" x14ac:dyDescent="0.3">
      <c r="B36" s="250"/>
      <c r="C36" s="28">
        <v>9</v>
      </c>
      <c r="D36" s="147">
        <v>0</v>
      </c>
      <c r="E36" s="147">
        <v>500000</v>
      </c>
      <c r="F36" s="147">
        <v>300000</v>
      </c>
      <c r="G36" s="133">
        <v>300000</v>
      </c>
      <c r="H36" s="102">
        <f t="shared" si="7"/>
        <v>12140000</v>
      </c>
      <c r="I36" s="102">
        <v>70000000</v>
      </c>
      <c r="J36" s="102">
        <v>54000000</v>
      </c>
      <c r="K36" s="139">
        <f t="shared" si="1"/>
        <v>17584542.834173124</v>
      </c>
      <c r="L36" s="105">
        <v>1.7999999999999999E-2</v>
      </c>
      <c r="M36" s="38">
        <v>0</v>
      </c>
      <c r="N36" s="118">
        <f t="shared" si="4"/>
        <v>12773853.71566188</v>
      </c>
      <c r="O36" s="25">
        <v>1.7999999999999999E-2</v>
      </c>
      <c r="P36" s="210">
        <f t="shared" si="2"/>
        <v>12773853.71566188</v>
      </c>
      <c r="Q36" s="153">
        <f t="shared" si="3"/>
        <v>30358396.549835004</v>
      </c>
      <c r="R36" s="104">
        <f t="shared" si="5"/>
        <v>82140000</v>
      </c>
      <c r="S36" s="104">
        <f t="shared" si="6"/>
        <v>84358396.549834996</v>
      </c>
      <c r="T36" s="87"/>
    </row>
    <row r="37" spans="1:20" s="166" customFormat="1" x14ac:dyDescent="0.3">
      <c r="B37" s="250"/>
      <c r="C37" s="237">
        <v>10</v>
      </c>
      <c r="D37" s="238">
        <v>0</v>
      </c>
      <c r="E37" s="147">
        <v>500000</v>
      </c>
      <c r="F37" s="147">
        <v>300000</v>
      </c>
      <c r="G37" s="133">
        <v>300000</v>
      </c>
      <c r="H37" s="102">
        <f t="shared" si="7"/>
        <v>10500000</v>
      </c>
      <c r="I37" s="240">
        <v>70000000</v>
      </c>
      <c r="J37" s="240">
        <v>54000000</v>
      </c>
      <c r="K37" s="241">
        <f t="shared" si="1"/>
        <v>18511864.605188239</v>
      </c>
      <c r="L37" s="242">
        <v>1.7999999999999999E-2</v>
      </c>
      <c r="M37" s="243">
        <v>0</v>
      </c>
      <c r="N37" s="244">
        <f t="shared" si="4"/>
        <v>12494783.082543794</v>
      </c>
      <c r="O37" s="245">
        <v>1.7999999999999999E-2</v>
      </c>
      <c r="P37" s="243">
        <f t="shared" si="2"/>
        <v>12494783.082543794</v>
      </c>
      <c r="Q37" s="246">
        <f t="shared" si="3"/>
        <v>31006647.687732033</v>
      </c>
      <c r="R37" s="240">
        <f t="shared" si="5"/>
        <v>80500000</v>
      </c>
      <c r="S37" s="240">
        <f t="shared" si="6"/>
        <v>85006647.687732041</v>
      </c>
      <c r="T37" s="247"/>
    </row>
    <row r="38" spans="1:20" s="29" customFormat="1" ht="17.25" thickBot="1" x14ac:dyDescent="0.35">
      <c r="B38" s="250"/>
      <c r="C38" s="30">
        <v>11</v>
      </c>
      <c r="D38" s="147">
        <v>0</v>
      </c>
      <c r="E38" s="147">
        <v>500000</v>
      </c>
      <c r="F38" s="147">
        <v>300000</v>
      </c>
      <c r="G38" s="133">
        <v>300000</v>
      </c>
      <c r="H38" s="102">
        <f t="shared" si="7"/>
        <v>8860000</v>
      </c>
      <c r="I38" s="102">
        <v>70000000</v>
      </c>
      <c r="J38" s="102">
        <v>54000000</v>
      </c>
      <c r="K38" s="139">
        <f t="shared" si="1"/>
        <v>19455878.168081626</v>
      </c>
      <c r="L38" s="105">
        <v>1.7999999999999999E-2</v>
      </c>
      <c r="M38" s="38">
        <v>0</v>
      </c>
      <c r="N38" s="118">
        <f t="shared" si="4"/>
        <v>12210689.178029582</v>
      </c>
      <c r="O38" s="83">
        <v>1.7999999999999999E-2</v>
      </c>
      <c r="P38" s="210">
        <f t="shared" si="2"/>
        <v>12210689.178029582</v>
      </c>
      <c r="Q38" s="153">
        <f t="shared" si="3"/>
        <v>31666567.346111208</v>
      </c>
      <c r="R38" s="104">
        <f t="shared" si="5"/>
        <v>78860000</v>
      </c>
      <c r="S38" s="104">
        <f t="shared" si="6"/>
        <v>85666567.346111208</v>
      </c>
      <c r="T38" s="88"/>
    </row>
    <row r="39" spans="1:20" s="159" customFormat="1" ht="17.25" thickBot="1" x14ac:dyDescent="0.35">
      <c r="A39" s="160"/>
      <c r="B39" s="250"/>
      <c r="C39" s="161">
        <v>12</v>
      </c>
      <c r="D39" s="154">
        <v>0</v>
      </c>
      <c r="E39" s="147">
        <v>500000</v>
      </c>
      <c r="F39" s="147">
        <v>300000</v>
      </c>
      <c r="G39" s="133">
        <v>300000</v>
      </c>
      <c r="H39" s="102">
        <f t="shared" si="7"/>
        <v>7220000</v>
      </c>
      <c r="I39" s="155">
        <v>70000000</v>
      </c>
      <c r="J39" s="155">
        <v>54000000</v>
      </c>
      <c r="K39" s="162">
        <f t="shared" si="1"/>
        <v>20416883.975107096</v>
      </c>
      <c r="L39" s="163">
        <v>1.7999999999999999E-2</v>
      </c>
      <c r="M39" s="38">
        <v>0</v>
      </c>
      <c r="N39" s="156">
        <f t="shared" si="4"/>
        <v>11921481.583234115</v>
      </c>
      <c r="O39" s="164">
        <v>1.7999999999999999E-2</v>
      </c>
      <c r="P39" s="210">
        <f t="shared" si="2"/>
        <v>11921481.583234115</v>
      </c>
      <c r="Q39" s="157">
        <f t="shared" si="3"/>
        <v>32338365.558341213</v>
      </c>
      <c r="R39" s="155">
        <f t="shared" si="5"/>
        <v>77220000</v>
      </c>
      <c r="S39" s="155">
        <f t="shared" si="6"/>
        <v>86338365.558341205</v>
      </c>
      <c r="T39" s="158"/>
    </row>
    <row r="40" spans="1:20" s="26" customFormat="1" x14ac:dyDescent="0.3">
      <c r="A40" s="26">
        <v>4</v>
      </c>
      <c r="B40" s="250">
        <v>2025</v>
      </c>
      <c r="C40" s="27">
        <v>1</v>
      </c>
      <c r="D40" s="147">
        <v>0</v>
      </c>
      <c r="E40" s="147">
        <v>500000</v>
      </c>
      <c r="F40" s="147">
        <v>300000</v>
      </c>
      <c r="G40" s="133">
        <v>300000</v>
      </c>
      <c r="H40" s="102">
        <f t="shared" si="7"/>
        <v>5580000</v>
      </c>
      <c r="I40" s="102">
        <v>70000000</v>
      </c>
      <c r="J40" s="102">
        <v>54000000</v>
      </c>
      <c r="K40" s="139">
        <f t="shared" si="1"/>
        <v>21395187.886659022</v>
      </c>
      <c r="L40" s="105">
        <v>1.7999999999999999E-2</v>
      </c>
      <c r="M40" s="38">
        <v>0</v>
      </c>
      <c r="N40" s="118">
        <f t="shared" si="4"/>
        <v>11467167.50956705</v>
      </c>
      <c r="O40" s="82">
        <v>4.0000000000000001E-3</v>
      </c>
      <c r="P40" s="210">
        <f t="shared" si="2"/>
        <v>11467167.50956705</v>
      </c>
      <c r="Q40" s="153">
        <f t="shared" si="3"/>
        <v>32862355.396226071</v>
      </c>
      <c r="R40" s="104">
        <f t="shared" si="5"/>
        <v>75580000</v>
      </c>
      <c r="S40" s="104">
        <f t="shared" si="6"/>
        <v>86862355.396226078</v>
      </c>
      <c r="T40" s="89"/>
    </row>
    <row r="41" spans="1:20" s="18" customFormat="1" x14ac:dyDescent="0.3">
      <c r="B41" s="250"/>
      <c r="C41" s="28">
        <v>2</v>
      </c>
      <c r="D41" s="147">
        <v>0</v>
      </c>
      <c r="E41" s="147">
        <v>500000</v>
      </c>
      <c r="F41" s="147">
        <v>300000</v>
      </c>
      <c r="G41" s="133">
        <v>300000</v>
      </c>
      <c r="H41" s="102">
        <f t="shared" si="7"/>
        <v>3940000</v>
      </c>
      <c r="I41" s="102">
        <v>70000000</v>
      </c>
      <c r="J41" s="102">
        <v>54000000</v>
      </c>
      <c r="K41" s="139">
        <f t="shared" si="1"/>
        <v>22391101.268618885</v>
      </c>
      <c r="L41" s="105">
        <v>1.7999999999999999E-2</v>
      </c>
      <c r="M41" s="38">
        <v>0</v>
      </c>
      <c r="N41" s="118">
        <f t="shared" si="4"/>
        <v>11164576.524739258</v>
      </c>
      <c r="O41" s="25">
        <v>1.7999999999999999E-2</v>
      </c>
      <c r="P41" s="210">
        <f t="shared" si="2"/>
        <v>11164576.524739258</v>
      </c>
      <c r="Q41" s="153">
        <f t="shared" si="3"/>
        <v>33555677.793358147</v>
      </c>
      <c r="R41" s="104">
        <f t="shared" si="5"/>
        <v>73940000</v>
      </c>
      <c r="S41" s="104">
        <f t="shared" si="6"/>
        <v>87555677.793358147</v>
      </c>
      <c r="T41" s="87"/>
    </row>
    <row r="42" spans="1:20" s="18" customFormat="1" x14ac:dyDescent="0.3">
      <c r="B42" s="250"/>
      <c r="C42" s="28">
        <v>3</v>
      </c>
      <c r="D42" s="147">
        <v>0</v>
      </c>
      <c r="E42" s="147">
        <v>500000</v>
      </c>
      <c r="F42" s="147">
        <v>300000</v>
      </c>
      <c r="G42" s="133">
        <v>300000</v>
      </c>
      <c r="H42" s="102">
        <f t="shared" si="7"/>
        <v>2300000</v>
      </c>
      <c r="I42" s="102">
        <v>70000000</v>
      </c>
      <c r="J42" s="102">
        <v>54000000</v>
      </c>
      <c r="K42" s="139">
        <f t="shared" si="1"/>
        <v>23404941.091454025</v>
      </c>
      <c r="L42" s="105">
        <v>1.7999999999999999E-2</v>
      </c>
      <c r="M42" s="38">
        <v>0</v>
      </c>
      <c r="N42" s="118">
        <f t="shared" si="4"/>
        <v>10856538.902184565</v>
      </c>
      <c r="O42" s="25">
        <v>1.7999999999999999E-2</v>
      </c>
      <c r="P42" s="210">
        <f t="shared" si="2"/>
        <v>10856538.902184565</v>
      </c>
      <c r="Q42" s="153">
        <f t="shared" si="3"/>
        <v>34261479.99363859</v>
      </c>
      <c r="R42" s="104">
        <f t="shared" si="5"/>
        <v>72300000</v>
      </c>
      <c r="S42" s="104">
        <f t="shared" si="6"/>
        <v>88261479.99363859</v>
      </c>
      <c r="T42" s="87"/>
    </row>
    <row r="43" spans="1:20" s="18" customFormat="1" x14ac:dyDescent="0.3">
      <c r="B43" s="250"/>
      <c r="C43" s="28">
        <v>4</v>
      </c>
      <c r="D43" s="147">
        <v>0</v>
      </c>
      <c r="E43" s="147">
        <v>0</v>
      </c>
      <c r="F43" s="102">
        <v>300000</v>
      </c>
      <c r="G43" s="133">
        <v>300000</v>
      </c>
      <c r="H43" s="102">
        <f t="shared" si="7"/>
        <v>660000</v>
      </c>
      <c r="I43" s="102">
        <v>70000000</v>
      </c>
      <c r="J43" s="102">
        <v>54000000</v>
      </c>
      <c r="K43" s="139">
        <f t="shared" si="1"/>
        <v>24437030.031100199</v>
      </c>
      <c r="L43" s="105">
        <v>1.7999999999999999E-2</v>
      </c>
      <c r="M43" s="38">
        <v>0</v>
      </c>
      <c r="N43" s="118">
        <f t="shared" si="4"/>
        <v>11051956.602423888</v>
      </c>
      <c r="O43" s="25">
        <v>1.7999999999999999E-2</v>
      </c>
      <c r="P43" s="210">
        <f t="shared" si="2"/>
        <v>11051956.602423888</v>
      </c>
      <c r="Q43" s="153">
        <f t="shared" si="3"/>
        <v>35488986.63352409</v>
      </c>
      <c r="R43" s="104">
        <f t="shared" si="5"/>
        <v>70660000</v>
      </c>
      <c r="S43" s="104">
        <f t="shared" si="6"/>
        <v>89488986.63352409</v>
      </c>
      <c r="T43" s="87"/>
    </row>
    <row r="44" spans="1:20" s="18" customFormat="1" x14ac:dyDescent="0.3">
      <c r="B44" s="250"/>
      <c r="C44" s="28">
        <v>5</v>
      </c>
      <c r="D44" s="147">
        <v>0</v>
      </c>
      <c r="E44" s="147">
        <v>0</v>
      </c>
      <c r="F44" s="102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25487696.571660001</v>
      </c>
      <c r="L44" s="105">
        <v>1.7999999999999999E-2</v>
      </c>
      <c r="M44" s="38">
        <v>0</v>
      </c>
      <c r="N44" s="118">
        <f t="shared" si="4"/>
        <v>11250891.821267517</v>
      </c>
      <c r="O44" s="25">
        <v>1.7999999999999999E-2</v>
      </c>
      <c r="P44" s="210">
        <f t="shared" si="2"/>
        <v>11250891.821267517</v>
      </c>
      <c r="Q44" s="153">
        <f t="shared" si="3"/>
        <v>36738588.39292752</v>
      </c>
      <c r="R44" s="104">
        <f t="shared" si="5"/>
        <v>70000000</v>
      </c>
      <c r="S44" s="104">
        <f t="shared" si="6"/>
        <v>90738588.392927527</v>
      </c>
      <c r="T44" s="87"/>
    </row>
    <row r="45" spans="1:20" s="18" customFormat="1" x14ac:dyDescent="0.3">
      <c r="B45" s="250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26557275.109949879</v>
      </c>
      <c r="L45" s="105">
        <v>1.7999999999999999E-2</v>
      </c>
      <c r="M45" s="38">
        <v>0</v>
      </c>
      <c r="N45" s="118">
        <f t="shared" si="4"/>
        <v>11453407.874050332</v>
      </c>
      <c r="O45" s="25">
        <v>1.7999999999999999E-2</v>
      </c>
      <c r="P45" s="210">
        <f t="shared" si="2"/>
        <v>11453407.874050332</v>
      </c>
      <c r="Q45" s="153">
        <f t="shared" si="3"/>
        <v>38010682.984000213</v>
      </c>
      <c r="R45" s="104">
        <f t="shared" si="5"/>
        <v>70000000</v>
      </c>
      <c r="S45" s="104">
        <f t="shared" si="6"/>
        <v>92010682.984000206</v>
      </c>
      <c r="T45" s="87"/>
    </row>
    <row r="46" spans="1:20" s="18" customFormat="1" x14ac:dyDescent="0.3">
      <c r="B46" s="250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27646106.061928976</v>
      </c>
      <c r="L46" s="105">
        <v>1.7999999999999999E-2</v>
      </c>
      <c r="M46" s="38">
        <v>0</v>
      </c>
      <c r="N46" s="118">
        <f t="shared" si="4"/>
        <v>11659569.215783238</v>
      </c>
      <c r="O46" s="25">
        <v>1.7999999999999999E-2</v>
      </c>
      <c r="P46" s="210">
        <f t="shared" si="2"/>
        <v>11659569.215783238</v>
      </c>
      <c r="Q46" s="153">
        <f t="shared" si="3"/>
        <v>39305675.277712211</v>
      </c>
      <c r="R46" s="104">
        <f t="shared" si="5"/>
        <v>70000000</v>
      </c>
      <c r="S46" s="104">
        <f t="shared" si="6"/>
        <v>93305675.277712211</v>
      </c>
      <c r="T46" s="87"/>
    </row>
    <row r="47" spans="1:20" s="18" customFormat="1" x14ac:dyDescent="0.3">
      <c r="B47" s="250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28754535.971043698</v>
      </c>
      <c r="L47" s="105">
        <v>1.7999999999999999E-2</v>
      </c>
      <c r="M47" s="38">
        <v>0</v>
      </c>
      <c r="N47" s="118">
        <f t="shared" si="4"/>
        <v>11869441.461667337</v>
      </c>
      <c r="O47" s="25">
        <v>1.7999999999999999E-2</v>
      </c>
      <c r="P47" s="210">
        <f t="shared" si="2"/>
        <v>11869441.461667337</v>
      </c>
      <c r="Q47" s="153">
        <f t="shared" si="3"/>
        <v>40623977.432711035</v>
      </c>
      <c r="R47" s="104">
        <f t="shared" si="5"/>
        <v>70000000</v>
      </c>
      <c r="S47" s="104">
        <f t="shared" si="6"/>
        <v>94623977.432711035</v>
      </c>
      <c r="T47" s="87"/>
    </row>
    <row r="48" spans="1:20" s="78" customFormat="1" x14ac:dyDescent="0.3">
      <c r="B48" s="250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29882917.618522484</v>
      </c>
      <c r="L48" s="77">
        <v>1.7999999999999999E-2</v>
      </c>
      <c r="M48" s="38">
        <v>0</v>
      </c>
      <c r="N48" s="118">
        <f t="shared" si="4"/>
        <v>12083091.407977348</v>
      </c>
      <c r="O48" s="108">
        <v>1.7999999999999999E-2</v>
      </c>
      <c r="P48" s="210">
        <f t="shared" si="2"/>
        <v>12083091.407977348</v>
      </c>
      <c r="Q48" s="153">
        <f t="shared" si="3"/>
        <v>41966009.02649983</v>
      </c>
      <c r="R48" s="104">
        <f t="shared" si="5"/>
        <v>70000000</v>
      </c>
      <c r="S48" s="104">
        <f t="shared" si="6"/>
        <v>95966009.026499838</v>
      </c>
      <c r="T48" s="109"/>
    </row>
    <row r="49" spans="1:20" s="166" customFormat="1" x14ac:dyDescent="0.3">
      <c r="B49" s="250"/>
      <c r="C49" s="237">
        <v>10</v>
      </c>
      <c r="D49" s="238">
        <v>0</v>
      </c>
      <c r="E49" s="238">
        <v>12000000</v>
      </c>
      <c r="F49" s="240">
        <v>300000</v>
      </c>
      <c r="G49" s="239">
        <v>300000</v>
      </c>
      <c r="H49" s="240">
        <v>0</v>
      </c>
      <c r="I49" s="240">
        <v>230000000</v>
      </c>
      <c r="J49" s="240">
        <v>70000000</v>
      </c>
      <c r="K49" s="241">
        <f t="shared" si="1"/>
        <v>31031610.135655887</v>
      </c>
      <c r="L49" s="242">
        <v>1.7999999999999999E-2</v>
      </c>
      <c r="M49" s="243">
        <v>0</v>
      </c>
      <c r="N49" s="244">
        <f t="shared" si="4"/>
        <v>84587.053320940468</v>
      </c>
      <c r="O49" s="245">
        <v>1.7999999999999999E-2</v>
      </c>
      <c r="P49" s="243">
        <f t="shared" si="2"/>
        <v>84587.053320940468</v>
      </c>
      <c r="Q49" s="246">
        <f t="shared" si="3"/>
        <v>31116197.188976828</v>
      </c>
      <c r="R49" s="240">
        <f t="shared" si="5"/>
        <v>230000000</v>
      </c>
      <c r="S49" s="240">
        <f t="shared" si="6"/>
        <v>101116197.18897682</v>
      </c>
      <c r="T49" s="247"/>
    </row>
    <row r="50" spans="1:20" s="29" customFormat="1" ht="17.25" thickBot="1" x14ac:dyDescent="0.35">
      <c r="B50" s="250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32200979.118097693</v>
      </c>
      <c r="L50" s="105">
        <v>1.7999999999999999E-2</v>
      </c>
      <c r="M50" s="38">
        <v>0</v>
      </c>
      <c r="N50" s="118">
        <f t="shared" si="4"/>
        <v>86109.620280717398</v>
      </c>
      <c r="O50" s="83">
        <v>1.7999999999999999E-2</v>
      </c>
      <c r="P50" s="210">
        <f t="shared" si="2"/>
        <v>86109.620280717398</v>
      </c>
      <c r="Q50" s="153">
        <f t="shared" si="3"/>
        <v>32287088.738378409</v>
      </c>
      <c r="R50" s="104">
        <f t="shared" si="5"/>
        <v>230000000</v>
      </c>
      <c r="S50" s="104">
        <f t="shared" si="6"/>
        <v>102287088.73837841</v>
      </c>
      <c r="T50" s="88"/>
    </row>
    <row r="51" spans="1:20" s="96" customFormat="1" ht="17.25" thickBot="1" x14ac:dyDescent="0.35">
      <c r="A51" s="91"/>
      <c r="B51" s="250"/>
      <c r="C51" s="92">
        <v>12</v>
      </c>
      <c r="D51" s="147">
        <v>0</v>
      </c>
      <c r="E51" s="23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33391396.742223453</v>
      </c>
      <c r="L51" s="93">
        <v>1.7999999999999999E-2</v>
      </c>
      <c r="M51" s="38">
        <v>0</v>
      </c>
      <c r="N51" s="118">
        <f t="shared" si="4"/>
        <v>87659.593445770312</v>
      </c>
      <c r="O51" s="94">
        <v>1.7999999999999999E-2</v>
      </c>
      <c r="P51" s="210">
        <f t="shared" si="2"/>
        <v>87659.593445770312</v>
      </c>
      <c r="Q51" s="153">
        <f t="shared" si="3"/>
        <v>33479056.335669223</v>
      </c>
      <c r="R51" s="104">
        <f t="shared" si="5"/>
        <v>230000000</v>
      </c>
      <c r="S51" s="104">
        <f t="shared" si="6"/>
        <v>103479056.33566922</v>
      </c>
      <c r="T51" s="95"/>
    </row>
    <row r="52" spans="1:20" s="26" customFormat="1" x14ac:dyDescent="0.3">
      <c r="A52" s="26">
        <v>4</v>
      </c>
      <c r="B52" s="250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34603241.883583479</v>
      </c>
      <c r="L52" s="105">
        <v>1.7999999999999999E-2</v>
      </c>
      <c r="M52" s="38">
        <v>0</v>
      </c>
      <c r="N52" s="118">
        <f t="shared" si="4"/>
        <v>88010.231819553388</v>
      </c>
      <c r="O52" s="82">
        <v>4.0000000000000001E-3</v>
      </c>
      <c r="P52" s="210">
        <f t="shared" si="2"/>
        <v>88010.231819553388</v>
      </c>
      <c r="Q52" s="153">
        <f t="shared" si="3"/>
        <v>34691252.115403034</v>
      </c>
      <c r="R52" s="104">
        <f t="shared" si="5"/>
        <v>230000000</v>
      </c>
      <c r="S52" s="104">
        <f t="shared" si="6"/>
        <v>104691252.11540303</v>
      </c>
      <c r="T52" s="89"/>
    </row>
    <row r="53" spans="1:20" s="31" customFormat="1" x14ac:dyDescent="0.3">
      <c r="B53" s="250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35836900.237487979</v>
      </c>
      <c r="L53" s="105">
        <v>1.7999999999999999E-2</v>
      </c>
      <c r="M53" s="38">
        <v>0</v>
      </c>
      <c r="N53" s="118">
        <f t="shared" si="4"/>
        <v>89594.415992305352</v>
      </c>
      <c r="O53" s="25">
        <v>1.7999999999999999E-2</v>
      </c>
      <c r="P53" s="210">
        <f t="shared" si="2"/>
        <v>89594.415992305352</v>
      </c>
      <c r="Q53" s="153">
        <f t="shared" si="3"/>
        <v>35926494.653480284</v>
      </c>
      <c r="R53" s="104">
        <f t="shared" si="5"/>
        <v>230000000</v>
      </c>
      <c r="S53" s="104">
        <f t="shared" si="6"/>
        <v>105926494.65348029</v>
      </c>
      <c r="T53" s="90"/>
    </row>
    <row r="54" spans="1:20" s="18" customFormat="1" x14ac:dyDescent="0.3">
      <c r="B54" s="250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37092764.44176276</v>
      </c>
      <c r="L54" s="105">
        <v>1.7999999999999999E-2</v>
      </c>
      <c r="M54" s="38">
        <v>0</v>
      </c>
      <c r="N54" s="118">
        <f t="shared" si="4"/>
        <v>91207.115480166845</v>
      </c>
      <c r="O54" s="25">
        <v>1.7999999999999999E-2</v>
      </c>
      <c r="P54" s="210">
        <f t="shared" si="2"/>
        <v>91207.115480166845</v>
      </c>
      <c r="Q54" s="153">
        <f t="shared" si="3"/>
        <v>37183971.55724293</v>
      </c>
      <c r="R54" s="104">
        <f t="shared" si="5"/>
        <v>230000000</v>
      </c>
      <c r="S54" s="104">
        <f t="shared" si="6"/>
        <v>107183971.55724293</v>
      </c>
      <c r="T54" s="87"/>
    </row>
    <row r="55" spans="1:20" s="18" customFormat="1" x14ac:dyDescent="0.3">
      <c r="B55" s="250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38371234.201714493</v>
      </c>
      <c r="L55" s="105">
        <v>1.7999999999999999E-2</v>
      </c>
      <c r="M55" s="38">
        <v>0</v>
      </c>
      <c r="N55" s="118">
        <f t="shared" si="4"/>
        <v>92848.843558809851</v>
      </c>
      <c r="O55" s="25">
        <v>1.7999999999999999E-2</v>
      </c>
      <c r="P55" s="210">
        <f t="shared" si="2"/>
        <v>92848.843558809851</v>
      </c>
      <c r="Q55" s="153">
        <f t="shared" si="3"/>
        <v>38464083.045273304</v>
      </c>
      <c r="R55" s="104">
        <f t="shared" si="5"/>
        <v>230000000</v>
      </c>
      <c r="S55" s="104">
        <f t="shared" si="6"/>
        <v>108464083.0452733</v>
      </c>
      <c r="T55" s="87"/>
    </row>
    <row r="56" spans="1:20" s="18" customFormat="1" x14ac:dyDescent="0.3">
      <c r="B56" s="250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39672716.417345352</v>
      </c>
      <c r="L56" s="105">
        <v>1.7999999999999999E-2</v>
      </c>
      <c r="M56" s="38">
        <v>0</v>
      </c>
      <c r="N56" s="118">
        <f t="shared" si="4"/>
        <v>94520.122742868421</v>
      </c>
      <c r="O56" s="25">
        <v>1.7999999999999999E-2</v>
      </c>
      <c r="P56" s="210">
        <f t="shared" si="2"/>
        <v>94520.122742868421</v>
      </c>
      <c r="Q56" s="153">
        <f t="shared" si="3"/>
        <v>39767236.540088221</v>
      </c>
      <c r="R56" s="104">
        <f t="shared" si="5"/>
        <v>230000000</v>
      </c>
      <c r="S56" s="104">
        <f t="shared" si="6"/>
        <v>109767236.54008822</v>
      </c>
      <c r="T56" s="87"/>
    </row>
    <row r="57" spans="1:20" s="18" customFormat="1" x14ac:dyDescent="0.3">
      <c r="B57" s="250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40997625.312857568</v>
      </c>
      <c r="L57" s="105">
        <v>1.7999999999999999E-2</v>
      </c>
      <c r="M57" s="38">
        <v>0</v>
      </c>
      <c r="N57" s="118">
        <f t="shared" si="4"/>
        <v>96221.484952240047</v>
      </c>
      <c r="O57" s="25">
        <v>1.7999999999999999E-2</v>
      </c>
      <c r="P57" s="210">
        <f t="shared" si="2"/>
        <v>96221.484952240047</v>
      </c>
      <c r="Q57" s="153">
        <f t="shared" si="3"/>
        <v>41093846.797809809</v>
      </c>
      <c r="R57" s="104">
        <f t="shared" si="5"/>
        <v>230000000</v>
      </c>
      <c r="S57" s="104">
        <f t="shared" si="6"/>
        <v>111093846.79780981</v>
      </c>
      <c r="T57" s="87"/>
    </row>
    <row r="58" spans="1:20" s="18" customFormat="1" x14ac:dyDescent="0.3">
      <c r="B58" s="250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42346382.568489008</v>
      </c>
      <c r="L58" s="105">
        <v>1.7999999999999999E-2</v>
      </c>
      <c r="M58" s="38">
        <v>0</v>
      </c>
      <c r="N58" s="118">
        <f t="shared" si="4"/>
        <v>97953.471681380368</v>
      </c>
      <c r="O58" s="25">
        <v>1.7999999999999999E-2</v>
      </c>
      <c r="P58" s="210">
        <f t="shared" si="2"/>
        <v>97953.471681380368</v>
      </c>
      <c r="Q58" s="153">
        <f t="shared" si="3"/>
        <v>42444336.040170386</v>
      </c>
      <c r="R58" s="104">
        <f t="shared" si="5"/>
        <v>230000000</v>
      </c>
      <c r="S58" s="104">
        <f t="shared" si="6"/>
        <v>112444336.04017039</v>
      </c>
      <c r="T58" s="87"/>
    </row>
    <row r="59" spans="1:20" s="18" customFormat="1" x14ac:dyDescent="0.3">
      <c r="B59" s="250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43719417.454721808</v>
      </c>
      <c r="L59" s="105">
        <v>1.7999999999999999E-2</v>
      </c>
      <c r="M59" s="38">
        <v>0</v>
      </c>
      <c r="N59" s="118">
        <f t="shared" si="4"/>
        <v>99716.634171645215</v>
      </c>
      <c r="O59" s="25">
        <v>1.7999999999999999E-2</v>
      </c>
      <c r="P59" s="210">
        <f t="shared" si="2"/>
        <v>99716.634171645215</v>
      </c>
      <c r="Q59" s="153">
        <f t="shared" si="3"/>
        <v>43819134.088893451</v>
      </c>
      <c r="R59" s="104">
        <f t="shared" si="5"/>
        <v>230000000</v>
      </c>
      <c r="S59" s="104">
        <f t="shared" si="6"/>
        <v>113819134.08889344</v>
      </c>
      <c r="T59" s="87"/>
    </row>
    <row r="60" spans="1:20" s="18" customFormat="1" x14ac:dyDescent="0.3">
      <c r="B60" s="250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45117166.968906797</v>
      </c>
      <c r="L60" s="105">
        <v>1.7999999999999999E-2</v>
      </c>
      <c r="M60" s="38">
        <v>0</v>
      </c>
      <c r="N60" s="118">
        <f t="shared" si="4"/>
        <v>101511.53358673483</v>
      </c>
      <c r="O60" s="25">
        <v>1.7999999999999999E-2</v>
      </c>
      <c r="P60" s="210">
        <f t="shared" si="2"/>
        <v>101511.53358673483</v>
      </c>
      <c r="Q60" s="153">
        <f t="shared" si="3"/>
        <v>45218678.502493531</v>
      </c>
      <c r="R60" s="104">
        <f t="shared" si="5"/>
        <v>230000000</v>
      </c>
      <c r="S60" s="104">
        <f t="shared" si="6"/>
        <v>115218678.50249353</v>
      </c>
      <c r="T60" s="87"/>
    </row>
    <row r="61" spans="1:20" s="18" customFormat="1" x14ac:dyDescent="0.3">
      <c r="B61" s="250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46540075.974347122</v>
      </c>
      <c r="L61" s="105">
        <v>1.7999999999999999E-2</v>
      </c>
      <c r="M61" s="38">
        <v>0</v>
      </c>
      <c r="N61" s="118">
        <f t="shared" si="4"/>
        <v>103338.74119129607</v>
      </c>
      <c r="O61" s="25">
        <v>1.7999999999999999E-2</v>
      </c>
      <c r="P61" s="210">
        <f t="shared" si="2"/>
        <v>103338.74119129607</v>
      </c>
      <c r="Q61" s="153">
        <f t="shared" si="3"/>
        <v>46643414.71553842</v>
      </c>
      <c r="R61" s="104">
        <f t="shared" si="5"/>
        <v>230000000</v>
      </c>
      <c r="S61" s="104">
        <f t="shared" si="6"/>
        <v>116643414.71553841</v>
      </c>
      <c r="T61" s="87"/>
    </row>
    <row r="62" spans="1:20" s="29" customFormat="1" ht="17.25" thickBot="1" x14ac:dyDescent="0.35">
      <c r="B62" s="250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47988597.341885373</v>
      </c>
      <c r="L62" s="105">
        <v>1.7999999999999999E-2</v>
      </c>
      <c r="M62" s="38">
        <v>0</v>
      </c>
      <c r="N62" s="118">
        <f t="shared" si="4"/>
        <v>105198.83853273939</v>
      </c>
      <c r="O62" s="83">
        <v>1.7999999999999999E-2</v>
      </c>
      <c r="P62" s="210">
        <f t="shared" si="2"/>
        <v>105198.83853273939</v>
      </c>
      <c r="Q62" s="153">
        <f t="shared" si="3"/>
        <v>48093796.180418111</v>
      </c>
      <c r="R62" s="104">
        <f t="shared" si="5"/>
        <v>230000000</v>
      </c>
      <c r="S62" s="104">
        <f t="shared" si="6"/>
        <v>118093796.1804181</v>
      </c>
      <c r="T62" s="88"/>
    </row>
    <row r="63" spans="1:20" s="96" customFormat="1" ht="17.25" thickBot="1" x14ac:dyDescent="0.35">
      <c r="A63" s="91"/>
      <c r="B63" s="250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49463192.094039306</v>
      </c>
      <c r="L63" s="93">
        <v>1.7999999999999999E-2</v>
      </c>
      <c r="M63" s="38">
        <v>0</v>
      </c>
      <c r="N63" s="118">
        <f t="shared" si="4"/>
        <v>107092.41762632869</v>
      </c>
      <c r="O63" s="94">
        <v>1.7999999999999999E-2</v>
      </c>
      <c r="P63" s="210">
        <f t="shared" si="2"/>
        <v>107092.41762632869</v>
      </c>
      <c r="Q63" s="153">
        <f t="shared" si="3"/>
        <v>49570284.511665635</v>
      </c>
      <c r="R63" s="104">
        <f t="shared" si="5"/>
        <v>230000000</v>
      </c>
      <c r="S63" s="104">
        <f t="shared" si="6"/>
        <v>119570284.51166564</v>
      </c>
      <c r="T63" s="95"/>
    </row>
    <row r="64" spans="1:20" s="26" customFormat="1" x14ac:dyDescent="0.3">
      <c r="A64" s="26">
        <v>6</v>
      </c>
      <c r="B64" s="250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50964329.551732011</v>
      </c>
      <c r="L64" s="105">
        <v>1.7999999999999999E-2</v>
      </c>
      <c r="M64" s="38">
        <v>0</v>
      </c>
      <c r="N64" s="118">
        <f t="shared" si="4"/>
        <v>107520.78729683401</v>
      </c>
      <c r="O64" s="82">
        <v>4.0000000000000001E-3</v>
      </c>
      <c r="P64" s="210">
        <f t="shared" si="2"/>
        <v>107520.78729683401</v>
      </c>
      <c r="Q64" s="153">
        <f t="shared" si="3"/>
        <v>51071850.339028843</v>
      </c>
      <c r="R64" s="104">
        <f t="shared" si="5"/>
        <v>230000000</v>
      </c>
      <c r="S64" s="104">
        <f t="shared" si="6"/>
        <v>121071850.33902884</v>
      </c>
      <c r="T64" s="89"/>
    </row>
    <row r="65" spans="1:20" s="18" customFormat="1" x14ac:dyDescent="0.3">
      <c r="B65" s="250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52492487.483663186</v>
      </c>
      <c r="L65" s="105">
        <v>1.7999999999999999E-2</v>
      </c>
      <c r="M65" s="38">
        <v>0</v>
      </c>
      <c r="N65" s="118">
        <f t="shared" si="4"/>
        <v>109456.16146817702</v>
      </c>
      <c r="O65" s="25">
        <v>1.7999999999999999E-2</v>
      </c>
      <c r="P65" s="210">
        <f t="shared" si="2"/>
        <v>109456.16146817702</v>
      </c>
      <c r="Q65" s="153">
        <f t="shared" si="3"/>
        <v>52601943.645131364</v>
      </c>
      <c r="R65" s="104">
        <f t="shared" si="5"/>
        <v>230000000</v>
      </c>
      <c r="S65" s="104">
        <f t="shared" si="6"/>
        <v>122601943.64513136</v>
      </c>
      <c r="T65" s="87"/>
    </row>
    <row r="66" spans="1:20" s="18" customFormat="1" x14ac:dyDescent="0.3">
      <c r="B66" s="250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54048152.258369125</v>
      </c>
      <c r="L66" s="105">
        <v>1.7999999999999999E-2</v>
      </c>
      <c r="M66" s="38">
        <v>0</v>
      </c>
      <c r="N66" s="118">
        <f t="shared" si="4"/>
        <v>111426.37237460419</v>
      </c>
      <c r="O66" s="25">
        <v>1.7999999999999999E-2</v>
      </c>
      <c r="P66" s="210">
        <f t="shared" si="2"/>
        <v>111426.37237460419</v>
      </c>
      <c r="Q66" s="153">
        <f t="shared" si="3"/>
        <v>54159578.630743727</v>
      </c>
      <c r="R66" s="104">
        <f t="shared" si="5"/>
        <v>230000000</v>
      </c>
      <c r="S66" s="104">
        <f t="shared" si="6"/>
        <v>124159578.63074373</v>
      </c>
      <c r="T66" s="87"/>
    </row>
    <row r="67" spans="1:20" s="18" customFormat="1" x14ac:dyDescent="0.3">
      <c r="B67" s="250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55631818.999019772</v>
      </c>
      <c r="L67" s="105">
        <v>1.7999999999999999E-2</v>
      </c>
      <c r="M67" s="38">
        <v>0</v>
      </c>
      <c r="N67" s="118">
        <f t="shared" si="4"/>
        <v>113432.04707734707</v>
      </c>
      <c r="O67" s="25">
        <v>1.7999999999999999E-2</v>
      </c>
      <c r="P67" s="210">
        <f t="shared" si="2"/>
        <v>113432.04707734707</v>
      </c>
      <c r="Q67" s="153">
        <f t="shared" si="3"/>
        <v>55745251.046097122</v>
      </c>
      <c r="R67" s="104">
        <f t="shared" si="5"/>
        <v>230000000</v>
      </c>
      <c r="S67" s="104">
        <f t="shared" si="6"/>
        <v>125745251.04609713</v>
      </c>
      <c r="T67" s="87"/>
    </row>
    <row r="68" spans="1:20" s="18" customFormat="1" x14ac:dyDescent="0.3">
      <c r="B68" s="250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57243991.741002128</v>
      </c>
      <c r="L68" s="105">
        <v>1.7999999999999999E-2</v>
      </c>
      <c r="M68" s="38">
        <v>0</v>
      </c>
      <c r="N68" s="118">
        <f t="shared" si="4"/>
        <v>115473.82392473932</v>
      </c>
      <c r="O68" s="25">
        <v>1.7999999999999999E-2</v>
      </c>
      <c r="P68" s="210">
        <f t="shared" si="2"/>
        <v>115473.82392473932</v>
      </c>
      <c r="Q68" s="153">
        <f t="shared" si="3"/>
        <v>57359465.56492687</v>
      </c>
      <c r="R68" s="104">
        <f t="shared" si="5"/>
        <v>230000000</v>
      </c>
      <c r="S68" s="104">
        <f t="shared" si="6"/>
        <v>127359465.56492686</v>
      </c>
      <c r="T68" s="87"/>
    </row>
    <row r="69" spans="1:20" s="18" customFormat="1" x14ac:dyDescent="0.3">
      <c r="B69" s="250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58885183.592340164</v>
      </c>
      <c r="L69" s="105">
        <v>1.7999999999999999E-2</v>
      </c>
      <c r="M69" s="38">
        <v>0</v>
      </c>
      <c r="N69" s="118">
        <f t="shared" si="4"/>
        <v>117552.35275538464</v>
      </c>
      <c r="O69" s="25">
        <v>1.7999999999999999E-2</v>
      </c>
      <c r="P69" s="210">
        <f t="shared" si="2"/>
        <v>117552.35275538464</v>
      </c>
      <c r="Q69" s="153">
        <f t="shared" si="3"/>
        <v>59002735.945095547</v>
      </c>
      <c r="R69" s="104">
        <f t="shared" si="5"/>
        <v>230000000</v>
      </c>
      <c r="S69" s="104">
        <f t="shared" si="6"/>
        <v>129002735.94509554</v>
      </c>
      <c r="T69" s="87"/>
    </row>
    <row r="70" spans="1:20" s="18" customFormat="1" x14ac:dyDescent="0.3">
      <c r="B70" s="250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60555916.897002287</v>
      </c>
      <c r="L70" s="105">
        <v>1.7999999999999999E-2</v>
      </c>
      <c r="M70" s="38">
        <v>0</v>
      </c>
      <c r="N70" s="118">
        <f t="shared" si="4"/>
        <v>119668.29510498156</v>
      </c>
      <c r="O70" s="25">
        <v>1.7999999999999999E-2</v>
      </c>
      <c r="P70" s="210">
        <f t="shared" si="2"/>
        <v>119668.29510498156</v>
      </c>
      <c r="Q70" s="153">
        <f t="shared" si="3"/>
        <v>60675585.192107268</v>
      </c>
      <c r="R70" s="104">
        <f t="shared" si="5"/>
        <v>230000000</v>
      </c>
      <c r="S70" s="104">
        <f t="shared" si="6"/>
        <v>130675585.19210726</v>
      </c>
      <c r="T70" s="87"/>
    </row>
    <row r="71" spans="1:20" s="18" customFormat="1" x14ac:dyDescent="0.3">
      <c r="B71" s="250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62256723.401148327</v>
      </c>
      <c r="L71" s="105">
        <v>1.7999999999999999E-2</v>
      </c>
      <c r="M71" s="38">
        <v>0</v>
      </c>
      <c r="N71" s="118">
        <f t="shared" si="4"/>
        <v>121822.32441687123</v>
      </c>
      <c r="O71" s="25">
        <v>1.7999999999999999E-2</v>
      </c>
      <c r="P71" s="210">
        <f t="shared" si="2"/>
        <v>121822.32441687123</v>
      </c>
      <c r="Q71" s="153">
        <f t="shared" si="3"/>
        <v>62378545.725565195</v>
      </c>
      <c r="R71" s="104">
        <f t="shared" si="5"/>
        <v>230000000</v>
      </c>
      <c r="S71" s="104">
        <f t="shared" si="6"/>
        <v>132378545.7255652</v>
      </c>
      <c r="T71" s="87"/>
    </row>
    <row r="72" spans="1:20" s="18" customFormat="1" x14ac:dyDescent="0.3">
      <c r="B72" s="250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63988144.422368996</v>
      </c>
      <c r="L72" s="105">
        <v>1.7999999999999999E-2</v>
      </c>
      <c r="M72" s="38">
        <v>0</v>
      </c>
      <c r="N72" s="118">
        <f t="shared" si="4"/>
        <v>124015.1262563749</v>
      </c>
      <c r="O72" s="25">
        <v>1.7999999999999999E-2</v>
      </c>
      <c r="P72" s="210">
        <f t="shared" si="2"/>
        <v>124015.1262563749</v>
      </c>
      <c r="Q72" s="153">
        <f t="shared" si="3"/>
        <v>64112159.548625372</v>
      </c>
      <c r="R72" s="104">
        <f t="shared" si="5"/>
        <v>230000000</v>
      </c>
      <c r="S72" s="104">
        <f t="shared" si="6"/>
        <v>134112159.54862538</v>
      </c>
      <c r="T72" s="87"/>
    </row>
    <row r="73" spans="1:20" s="181" customFormat="1" x14ac:dyDescent="0.3">
      <c r="B73" s="250"/>
      <c r="C73" s="182">
        <v>10</v>
      </c>
      <c r="D73" s="147">
        <v>0</v>
      </c>
      <c r="E73" s="183">
        <v>0</v>
      </c>
      <c r="F73" s="184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85">
        <f t="shared" si="1"/>
        <v>65750731.021971636</v>
      </c>
      <c r="L73" s="186">
        <v>1.7999999999999999E-2</v>
      </c>
      <c r="M73" s="187">
        <v>0</v>
      </c>
      <c r="N73" s="188">
        <f t="shared" si="4"/>
        <v>126247.39852898965</v>
      </c>
      <c r="O73" s="189">
        <v>1.7999999999999999E-2</v>
      </c>
      <c r="P73" s="210">
        <f t="shared" si="2"/>
        <v>126247.39852898965</v>
      </c>
      <c r="Q73" s="190">
        <f t="shared" si="3"/>
        <v>65876978.420500629</v>
      </c>
      <c r="R73" s="184">
        <f t="shared" si="5"/>
        <v>230000000</v>
      </c>
      <c r="S73" s="184">
        <f t="shared" si="6"/>
        <v>135876978.42050064</v>
      </c>
      <c r="T73" s="191"/>
    </row>
    <row r="74" spans="1:20" s="29" customFormat="1" ht="17.25" thickBot="1" x14ac:dyDescent="0.35">
      <c r="B74" s="250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67545044.180367127</v>
      </c>
      <c r="L74" s="105">
        <v>1.7999999999999999E-2</v>
      </c>
      <c r="M74" s="38">
        <v>0</v>
      </c>
      <c r="N74" s="118">
        <f t="shared" si="4"/>
        <v>128519.85170251147</v>
      </c>
      <c r="O74" s="83">
        <v>1.7999999999999999E-2</v>
      </c>
      <c r="P74" s="210">
        <f t="shared" si="2"/>
        <v>128519.85170251147</v>
      </c>
      <c r="Q74" s="153">
        <f t="shared" si="3"/>
        <v>67673564.032069638</v>
      </c>
      <c r="R74" s="104">
        <f t="shared" si="5"/>
        <v>230000000</v>
      </c>
      <c r="S74" s="104">
        <f t="shared" si="6"/>
        <v>137673564.03206962</v>
      </c>
      <c r="T74" s="88"/>
    </row>
    <row r="75" spans="1:20" s="96" customFormat="1" ht="17.25" thickBot="1" x14ac:dyDescent="0.35">
      <c r="A75" s="91"/>
      <c r="B75" s="250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69371654.975613728</v>
      </c>
      <c r="L75" s="93">
        <v>1.7999999999999999E-2</v>
      </c>
      <c r="M75" s="38">
        <v>0</v>
      </c>
      <c r="N75" s="118">
        <f t="shared" si="4"/>
        <v>130833.20903315667</v>
      </c>
      <c r="O75" s="94">
        <v>1.7999999999999999E-2</v>
      </c>
      <c r="P75" s="210">
        <f t="shared" si="2"/>
        <v>130833.20903315667</v>
      </c>
      <c r="Q75" s="153">
        <f t="shared" si="3"/>
        <v>69502488.18464689</v>
      </c>
      <c r="R75" s="104">
        <f t="shared" si="5"/>
        <v>230000000</v>
      </c>
      <c r="S75" s="104">
        <f t="shared" si="6"/>
        <v>139502488.1846469</v>
      </c>
      <c r="T75" s="95"/>
    </row>
    <row r="76" spans="1:20" s="26" customFormat="1" x14ac:dyDescent="0.3">
      <c r="A76" s="26">
        <v>7</v>
      </c>
      <c r="B76" s="250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71231144.765174776</v>
      </c>
      <c r="L76" s="105">
        <v>1.7999999999999999E-2</v>
      </c>
      <c r="M76" s="38">
        <v>0</v>
      </c>
      <c r="N76" s="118">
        <f t="shared" si="4"/>
        <v>131356.5418692893</v>
      </c>
      <c r="O76" s="82">
        <v>4.0000000000000001E-3</v>
      </c>
      <c r="P76" s="210">
        <f t="shared" si="2"/>
        <v>131356.5418692893</v>
      </c>
      <c r="Q76" s="153">
        <f t="shared" si="3"/>
        <v>71362501.307044059</v>
      </c>
      <c r="R76" s="104">
        <f t="shared" si="5"/>
        <v>230000000</v>
      </c>
      <c r="S76" s="104">
        <f t="shared" si="6"/>
        <v>141362501.30704406</v>
      </c>
      <c r="T76" s="89"/>
    </row>
    <row r="77" spans="1:20" s="18" customFormat="1" x14ac:dyDescent="0.3">
      <c r="B77" s="250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73124105.370947927</v>
      </c>
      <c r="L77" s="105">
        <v>1.7999999999999999E-2</v>
      </c>
      <c r="M77" s="38">
        <v>0</v>
      </c>
      <c r="N77" s="118">
        <f t="shared" si="4"/>
        <v>133720.9596229365</v>
      </c>
      <c r="O77" s="25">
        <v>1.7999999999999999E-2</v>
      </c>
      <c r="P77" s="210">
        <f t="shared" si="2"/>
        <v>133720.9596229365</v>
      </c>
      <c r="Q77" s="153">
        <f t="shared" si="3"/>
        <v>73257826.330570862</v>
      </c>
      <c r="R77" s="104">
        <f t="shared" si="5"/>
        <v>230000000</v>
      </c>
      <c r="S77" s="104">
        <f t="shared" si="6"/>
        <v>143257826.33057088</v>
      </c>
      <c r="T77" s="87"/>
    </row>
    <row r="78" spans="1:20" s="18" customFormat="1" x14ac:dyDescent="0.3">
      <c r="B78" s="250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75051139.267624989</v>
      </c>
      <c r="L78" s="105">
        <v>1.7999999999999999E-2</v>
      </c>
      <c r="M78" s="38">
        <v>0</v>
      </c>
      <c r="N78" s="118">
        <f t="shared" si="4"/>
        <v>136127.93689614936</v>
      </c>
      <c r="O78" s="25">
        <v>1.7999999999999999E-2</v>
      </c>
      <c r="P78" s="210">
        <f t="shared" si="2"/>
        <v>136127.93689614936</v>
      </c>
      <c r="Q78" s="153">
        <f t="shared" si="3"/>
        <v>75187267.204521134</v>
      </c>
      <c r="R78" s="104">
        <f t="shared" si="5"/>
        <v>230000000</v>
      </c>
      <c r="S78" s="104">
        <f t="shared" si="6"/>
        <v>145187267.20452112</v>
      </c>
      <c r="T78" s="87"/>
    </row>
    <row r="79" spans="1:20" s="18" customFormat="1" x14ac:dyDescent="0.3">
      <c r="B79" s="250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77012859.774442241</v>
      </c>
      <c r="L79" s="105">
        <v>1.7999999999999999E-2</v>
      </c>
      <c r="M79" s="38">
        <v>0</v>
      </c>
      <c r="N79" s="118">
        <f t="shared" si="4"/>
        <v>138578.23976028006</v>
      </c>
      <c r="O79" s="25">
        <v>1.7999999999999999E-2</v>
      </c>
      <c r="P79" s="210">
        <f t="shared" si="2"/>
        <v>138578.23976028006</v>
      </c>
      <c r="Q79" s="153">
        <f t="shared" si="3"/>
        <v>77151438.01420252</v>
      </c>
      <c r="R79" s="104">
        <f t="shared" si="5"/>
        <v>230000000</v>
      </c>
      <c r="S79" s="104">
        <f t="shared" si="6"/>
        <v>147151438.01420254</v>
      </c>
      <c r="T79" s="87"/>
    </row>
    <row r="80" spans="1:20" s="18" customFormat="1" x14ac:dyDescent="0.3">
      <c r="B80" s="250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79009891.2503822</v>
      </c>
      <c r="L80" s="105">
        <v>1.7999999999999999E-2</v>
      </c>
      <c r="M80" s="38">
        <v>0</v>
      </c>
      <c r="N80" s="118">
        <f t="shared" si="4"/>
        <v>141072.64807596512</v>
      </c>
      <c r="O80" s="25">
        <v>1.7999999999999999E-2</v>
      </c>
      <c r="P80" s="210">
        <f t="shared" si="2"/>
        <v>141072.64807596512</v>
      </c>
      <c r="Q80" s="153">
        <f t="shared" si="3"/>
        <v>79150963.898458168</v>
      </c>
      <c r="R80" s="104">
        <f t="shared" si="5"/>
        <v>230000000</v>
      </c>
      <c r="S80" s="104">
        <f t="shared" si="6"/>
        <v>149150963.89845818</v>
      </c>
      <c r="T80" s="87"/>
    </row>
    <row r="81" spans="1:20" s="18" customFormat="1" x14ac:dyDescent="0.3">
      <c r="B81" s="250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81042869.292889073</v>
      </c>
      <c r="L81" s="105">
        <v>1.7999999999999999E-2</v>
      </c>
      <c r="M81" s="38">
        <v>0</v>
      </c>
      <c r="N81" s="118">
        <f t="shared" si="4"/>
        <v>143611.95574133249</v>
      </c>
      <c r="O81" s="25">
        <v>1.7999999999999999E-2</v>
      </c>
      <c r="P81" s="210">
        <f t="shared" si="2"/>
        <v>143611.95574133249</v>
      </c>
      <c r="Q81" s="153">
        <f t="shared" si="3"/>
        <v>81186481.248630404</v>
      </c>
      <c r="R81" s="104">
        <f t="shared" si="5"/>
        <v>230000000</v>
      </c>
      <c r="S81" s="104">
        <f t="shared" si="6"/>
        <v>151186481.2486304</v>
      </c>
      <c r="T81" s="87"/>
    </row>
    <row r="82" spans="1:20" s="18" customFormat="1" x14ac:dyDescent="0.3">
      <c r="B82" s="250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83112440.940161079</v>
      </c>
      <c r="L82" s="105">
        <v>1.7999999999999999E-2</v>
      </c>
      <c r="M82" s="38">
        <v>0</v>
      </c>
      <c r="N82" s="118">
        <f t="shared" si="4"/>
        <v>146196.97094467649</v>
      </c>
      <c r="O82" s="25">
        <v>1.7999999999999999E-2</v>
      </c>
      <c r="P82" s="210">
        <f t="shared" si="2"/>
        <v>146196.97094467649</v>
      </c>
      <c r="Q82" s="153">
        <f t="shared" si="3"/>
        <v>83258637.911105752</v>
      </c>
      <c r="R82" s="104">
        <f t="shared" si="5"/>
        <v>230000000</v>
      </c>
      <c r="S82" s="104">
        <f t="shared" si="6"/>
        <v>153258637.91110575</v>
      </c>
      <c r="T82" s="87"/>
    </row>
    <row r="83" spans="1:20" s="18" customFormat="1" x14ac:dyDescent="0.3">
      <c r="B83" s="250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85219264.877083972</v>
      </c>
      <c r="L83" s="105">
        <v>1.7999999999999999E-2</v>
      </c>
      <c r="M83" s="38">
        <v>0</v>
      </c>
      <c r="N83" s="118">
        <f t="shared" si="4"/>
        <v>148828.51642168066</v>
      </c>
      <c r="O83" s="25">
        <v>1.7999999999999999E-2</v>
      </c>
      <c r="P83" s="210">
        <f t="shared" si="2"/>
        <v>148828.51642168066</v>
      </c>
      <c r="Q83" s="153">
        <f t="shared" si="3"/>
        <v>85368093.393505648</v>
      </c>
      <c r="R83" s="104">
        <f t="shared" si="5"/>
        <v>230000000</v>
      </c>
      <c r="S83" s="104">
        <f t="shared" si="6"/>
        <v>155368093.39350563</v>
      </c>
      <c r="T83" s="87"/>
    </row>
    <row r="84" spans="1:20" s="18" customFormat="1" x14ac:dyDescent="0.3">
      <c r="B84" s="250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87364011.644871488</v>
      </c>
      <c r="L84" s="105">
        <v>1.7999999999999999E-2</v>
      </c>
      <c r="M84" s="38">
        <v>0</v>
      </c>
      <c r="N84" s="118">
        <f t="shared" si="4"/>
        <v>151507.42971727092</v>
      </c>
      <c r="O84" s="25">
        <v>1.7999999999999999E-2</v>
      </c>
      <c r="P84" s="210">
        <f t="shared" si="2"/>
        <v>151507.42971727092</v>
      </c>
      <c r="Q84" s="153">
        <f t="shared" si="3"/>
        <v>87515519.074588761</v>
      </c>
      <c r="R84" s="104">
        <f t="shared" si="5"/>
        <v>230000000</v>
      </c>
      <c r="S84" s="104">
        <f t="shared" si="6"/>
        <v>157515519.07458878</v>
      </c>
      <c r="T84" s="87"/>
    </row>
    <row r="85" spans="1:20" s="18" customFormat="1" x14ac:dyDescent="0.3">
      <c r="B85" s="250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89547363.854479179</v>
      </c>
      <c r="L85" s="105">
        <v>1.7999999999999999E-2</v>
      </c>
      <c r="M85" s="38">
        <v>0</v>
      </c>
      <c r="N85" s="118">
        <f t="shared" si="4"/>
        <v>154234.56345218178</v>
      </c>
      <c r="O85" s="25">
        <v>1.7999999999999999E-2</v>
      </c>
      <c r="P85" s="210">
        <f t="shared" si="2"/>
        <v>154234.56345218178</v>
      </c>
      <c r="Q85" s="153">
        <f t="shared" si="3"/>
        <v>89701598.417931363</v>
      </c>
      <c r="R85" s="104">
        <f t="shared" si="5"/>
        <v>230000000</v>
      </c>
      <c r="S85" s="104">
        <f t="shared" si="6"/>
        <v>159701598.41793138</v>
      </c>
      <c r="T85" s="87"/>
    </row>
    <row r="86" spans="1:20" s="18" customFormat="1" ht="17.25" thickBot="1" x14ac:dyDescent="0.35">
      <c r="B86" s="250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8" xml:space="preserve"> (K85 + G86 + F86) + ((K85 + G86 + F86) * L86 )</f>
        <v>91770016.403859809</v>
      </c>
      <c r="L86" s="105">
        <v>1.7999999999999999E-2</v>
      </c>
      <c r="M86" s="38">
        <v>0</v>
      </c>
      <c r="N86" s="118">
        <f t="shared" si="4"/>
        <v>157010.78559432106</v>
      </c>
      <c r="O86" s="83">
        <v>1.7999999999999999E-2</v>
      </c>
      <c r="P86" s="210">
        <f t="shared" ref="P86:P147" si="9" xml:space="preserve"> M86 + N86</f>
        <v>157010.78559432106</v>
      </c>
      <c r="Q86" s="153">
        <f t="shared" ref="Q86:Q147" si="10" xml:space="preserve"> K86 + P86</f>
        <v>91927027.189454123</v>
      </c>
      <c r="R86" s="104">
        <f t="shared" si="5"/>
        <v>230000000</v>
      </c>
      <c r="S86" s="104">
        <f t="shared" si="6"/>
        <v>161927027.18945414</v>
      </c>
      <c r="T86" s="87"/>
    </row>
    <row r="87" spans="1:20" s="97" customFormat="1" ht="17.25" thickBot="1" x14ac:dyDescent="0.35">
      <c r="B87" s="250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8"/>
        <v>94032676.699129283</v>
      </c>
      <c r="L87" s="93">
        <v>1.7999999999999999E-2</v>
      </c>
      <c r="M87" s="38">
        <v>0</v>
      </c>
      <c r="N87" s="118">
        <f t="shared" si="4"/>
        <v>159836.97973501883</v>
      </c>
      <c r="O87" s="94">
        <v>1.7999999999999999E-2</v>
      </c>
      <c r="P87" s="210">
        <f t="shared" si="9"/>
        <v>159836.97973501883</v>
      </c>
      <c r="Q87" s="153">
        <f t="shared" si="10"/>
        <v>94192513.6788643</v>
      </c>
      <c r="R87" s="104">
        <f t="shared" si="5"/>
        <v>230000000</v>
      </c>
      <c r="S87" s="104">
        <f t="shared" si="6"/>
        <v>164192513.6788643</v>
      </c>
      <c r="T87" s="110"/>
    </row>
    <row r="88" spans="1:20" s="18" customFormat="1" x14ac:dyDescent="0.3">
      <c r="A88" s="18">
        <v>8</v>
      </c>
      <c r="B88" s="250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8"/>
        <v>96336064.87971361</v>
      </c>
      <c r="L88" s="105">
        <v>1.7999999999999999E-2</v>
      </c>
      <c r="M88" s="38">
        <v>0</v>
      </c>
      <c r="N88" s="118">
        <f t="shared" ref="N88:N147" si="11" xml:space="preserve"> (N87 + D88 - E88 - M88) + ((N87 + D88 - E88 - M88) * O88)</f>
        <v>160476.3276539589</v>
      </c>
      <c r="O88" s="82">
        <v>4.0000000000000001E-3</v>
      </c>
      <c r="P88" s="210">
        <f t="shared" si="9"/>
        <v>160476.3276539589</v>
      </c>
      <c r="Q88" s="153">
        <f t="shared" si="10"/>
        <v>96496541.207367569</v>
      </c>
      <c r="R88" s="104">
        <f t="shared" si="5"/>
        <v>230000000</v>
      </c>
      <c r="S88" s="104">
        <f t="shared" si="6"/>
        <v>166496541.20736757</v>
      </c>
      <c r="T88" s="87"/>
    </row>
    <row r="89" spans="1:20" s="18" customFormat="1" x14ac:dyDescent="0.3">
      <c r="B89" s="250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8"/>
        <v>98680914.047548458</v>
      </c>
      <c r="L89" s="105">
        <v>1.7999999999999999E-2</v>
      </c>
      <c r="M89" s="38">
        <v>0</v>
      </c>
      <c r="N89" s="118">
        <f t="shared" si="11"/>
        <v>163364.90155173015</v>
      </c>
      <c r="O89" s="25">
        <v>1.7999999999999999E-2</v>
      </c>
      <c r="P89" s="210">
        <f t="shared" si="9"/>
        <v>163364.90155173015</v>
      </c>
      <c r="Q89" s="153">
        <f t="shared" si="10"/>
        <v>98844278.949100181</v>
      </c>
      <c r="R89" s="104">
        <f t="shared" si="5"/>
        <v>230000000</v>
      </c>
      <c r="S89" s="104">
        <f t="shared" si="6"/>
        <v>168844278.9491002</v>
      </c>
      <c r="T89" s="87"/>
    </row>
    <row r="90" spans="1:20" s="18" customFormat="1" x14ac:dyDescent="0.3">
      <c r="B90" s="250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8"/>
        <v>101067970.50040433</v>
      </c>
      <c r="L90" s="105">
        <v>1.7999999999999999E-2</v>
      </c>
      <c r="M90" s="38">
        <v>0</v>
      </c>
      <c r="N90" s="118">
        <f t="shared" si="11"/>
        <v>166305.46977966127</v>
      </c>
      <c r="O90" s="25">
        <v>1.7999999999999999E-2</v>
      </c>
      <c r="P90" s="210">
        <f t="shared" si="9"/>
        <v>166305.46977966127</v>
      </c>
      <c r="Q90" s="153">
        <f t="shared" si="10"/>
        <v>101234275.97018398</v>
      </c>
      <c r="R90" s="104">
        <f t="shared" si="5"/>
        <v>230000000</v>
      </c>
      <c r="S90" s="104">
        <f t="shared" si="6"/>
        <v>171234275.97018397</v>
      </c>
      <c r="T90" s="87"/>
    </row>
    <row r="91" spans="1:20" s="18" customFormat="1" x14ac:dyDescent="0.3">
      <c r="B91" s="250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8"/>
        <v>103497993.96941161</v>
      </c>
      <c r="L91" s="105">
        <v>1.7999999999999999E-2</v>
      </c>
      <c r="M91" s="38">
        <v>0</v>
      </c>
      <c r="N91" s="118">
        <f t="shared" si="11"/>
        <v>169298.96823569518</v>
      </c>
      <c r="O91" s="25">
        <v>1.7999999999999999E-2</v>
      </c>
      <c r="P91" s="210">
        <f t="shared" si="9"/>
        <v>169298.96823569518</v>
      </c>
      <c r="Q91" s="153">
        <f t="shared" si="10"/>
        <v>103667292.93764731</v>
      </c>
      <c r="R91" s="104">
        <f t="shared" ref="R91:R147" si="12" xml:space="preserve"> H91 + I91</f>
        <v>230000000</v>
      </c>
      <c r="S91" s="104">
        <f t="shared" ref="S91:S147" si="13" xml:space="preserve"> J91 + Q91</f>
        <v>173667292.93764731</v>
      </c>
      <c r="T91" s="87"/>
    </row>
    <row r="92" spans="1:20" s="18" customFormat="1" x14ac:dyDescent="0.3">
      <c r="B92" s="250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8"/>
        <v>105971757.86086102</v>
      </c>
      <c r="L92" s="105">
        <v>1.7999999999999999E-2</v>
      </c>
      <c r="M92" s="38">
        <v>0</v>
      </c>
      <c r="N92" s="118">
        <f t="shared" si="11"/>
        <v>172346.3496639377</v>
      </c>
      <c r="O92" s="25">
        <v>1.7999999999999999E-2</v>
      </c>
      <c r="P92" s="210">
        <f t="shared" si="9"/>
        <v>172346.3496639377</v>
      </c>
      <c r="Q92" s="153">
        <f t="shared" si="10"/>
        <v>106144104.21052496</v>
      </c>
      <c r="R92" s="104">
        <f t="shared" si="12"/>
        <v>230000000</v>
      </c>
      <c r="S92" s="104">
        <f t="shared" si="13"/>
        <v>176144104.21052498</v>
      </c>
      <c r="T92" s="87"/>
    </row>
    <row r="93" spans="1:20" s="18" customFormat="1" x14ac:dyDescent="0.3">
      <c r="B93" s="250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8"/>
        <v>108490049.50235651</v>
      </c>
      <c r="L93" s="105">
        <v>1.7999999999999999E-2</v>
      </c>
      <c r="M93" s="38">
        <v>0</v>
      </c>
      <c r="N93" s="118">
        <f t="shared" si="11"/>
        <v>175448.58395788856</v>
      </c>
      <c r="O93" s="25">
        <v>1.7999999999999999E-2</v>
      </c>
      <c r="P93" s="210">
        <f t="shared" si="9"/>
        <v>175448.58395788856</v>
      </c>
      <c r="Q93" s="153">
        <f t="shared" si="10"/>
        <v>108665498.08631441</v>
      </c>
      <c r="R93" s="104">
        <f t="shared" si="12"/>
        <v>230000000</v>
      </c>
      <c r="S93" s="104">
        <f t="shared" si="13"/>
        <v>178665498.08631441</v>
      </c>
      <c r="T93" s="87"/>
    </row>
    <row r="94" spans="1:20" s="18" customFormat="1" x14ac:dyDescent="0.3">
      <c r="B94" s="250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8"/>
        <v>111053670.39339893</v>
      </c>
      <c r="L94" s="105">
        <v>1.7999999999999999E-2</v>
      </c>
      <c r="M94" s="38">
        <v>0</v>
      </c>
      <c r="N94" s="118">
        <f t="shared" si="11"/>
        <v>178606.65846913055</v>
      </c>
      <c r="O94" s="25">
        <v>1.7999999999999999E-2</v>
      </c>
      <c r="P94" s="210">
        <f t="shared" si="9"/>
        <v>178606.65846913055</v>
      </c>
      <c r="Q94" s="153">
        <f t="shared" si="10"/>
        <v>111232277.05186805</v>
      </c>
      <c r="R94" s="104">
        <f t="shared" si="12"/>
        <v>230000000</v>
      </c>
      <c r="S94" s="104">
        <f t="shared" si="13"/>
        <v>181232277.05186805</v>
      </c>
      <c r="T94" s="87"/>
    </row>
    <row r="95" spans="1:20" s="18" customFormat="1" x14ac:dyDescent="0.3">
      <c r="B95" s="250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8"/>
        <v>113663436.46048011</v>
      </c>
      <c r="L95" s="105">
        <v>1.7999999999999999E-2</v>
      </c>
      <c r="M95" s="38">
        <v>0</v>
      </c>
      <c r="N95" s="118">
        <f t="shared" si="11"/>
        <v>181821.5783215749</v>
      </c>
      <c r="O95" s="25">
        <v>1.7999999999999999E-2</v>
      </c>
      <c r="P95" s="210">
        <f t="shared" si="9"/>
        <v>181821.5783215749</v>
      </c>
      <c r="Q95" s="153">
        <f t="shared" si="10"/>
        <v>113845258.03880168</v>
      </c>
      <c r="R95" s="104">
        <f t="shared" si="12"/>
        <v>230000000</v>
      </c>
      <c r="S95" s="104">
        <f t="shared" si="13"/>
        <v>183845258.03880167</v>
      </c>
      <c r="T95" s="87"/>
    </row>
    <row r="96" spans="1:20" s="18" customFormat="1" x14ac:dyDescent="0.3">
      <c r="B96" s="250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8"/>
        <v>116320178.31676875</v>
      </c>
      <c r="L96" s="105">
        <v>1.7999999999999999E-2</v>
      </c>
      <c r="M96" s="38">
        <v>0</v>
      </c>
      <c r="N96" s="118">
        <f t="shared" si="11"/>
        <v>185094.36673136323</v>
      </c>
      <c r="O96" s="25">
        <v>1.7999999999999999E-2</v>
      </c>
      <c r="P96" s="210">
        <f t="shared" si="9"/>
        <v>185094.36673136323</v>
      </c>
      <c r="Q96" s="153">
        <f t="shared" si="10"/>
        <v>116505272.68350011</v>
      </c>
      <c r="R96" s="104">
        <f t="shared" si="12"/>
        <v>230000000</v>
      </c>
      <c r="S96" s="104">
        <f t="shared" si="13"/>
        <v>186505272.68350011</v>
      </c>
      <c r="T96" s="87"/>
    </row>
    <row r="97" spans="1:20" s="18" customFormat="1" x14ac:dyDescent="0.3">
      <c r="B97" s="250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8"/>
        <v>119024741.52647059</v>
      </c>
      <c r="L97" s="105">
        <v>1.7999999999999999E-2</v>
      </c>
      <c r="M97" s="38">
        <v>0</v>
      </c>
      <c r="N97" s="118">
        <f t="shared" si="11"/>
        <v>188426.06533252777</v>
      </c>
      <c r="O97" s="25">
        <v>1.7999999999999999E-2</v>
      </c>
      <c r="P97" s="210">
        <f t="shared" si="9"/>
        <v>188426.06533252777</v>
      </c>
      <c r="Q97" s="153">
        <f t="shared" si="10"/>
        <v>119213167.59180312</v>
      </c>
      <c r="R97" s="104">
        <f t="shared" si="12"/>
        <v>230000000</v>
      </c>
      <c r="S97" s="104">
        <f t="shared" si="13"/>
        <v>189213167.59180313</v>
      </c>
      <c r="T97" s="87"/>
    </row>
    <row r="98" spans="1:20" s="18" customFormat="1" ht="17.25" thickBot="1" x14ac:dyDescent="0.35">
      <c r="B98" s="250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8"/>
        <v>121777986.87394705</v>
      </c>
      <c r="L98" s="105">
        <v>1.7999999999999999E-2</v>
      </c>
      <c r="M98" s="38">
        <v>0</v>
      </c>
      <c r="N98" s="118">
        <f t="shared" si="11"/>
        <v>191817.73450851327</v>
      </c>
      <c r="O98" s="83">
        <v>1.7999999999999999E-2</v>
      </c>
      <c r="P98" s="210">
        <f t="shared" si="9"/>
        <v>191817.73450851327</v>
      </c>
      <c r="Q98" s="153">
        <f t="shared" si="10"/>
        <v>121969804.60845557</v>
      </c>
      <c r="R98" s="104">
        <f t="shared" si="12"/>
        <v>230000000</v>
      </c>
      <c r="S98" s="104">
        <f t="shared" si="13"/>
        <v>191969804.60845557</v>
      </c>
      <c r="T98" s="87"/>
    </row>
    <row r="99" spans="1:20" s="97" customFormat="1" ht="17.25" thickBot="1" x14ac:dyDescent="0.35">
      <c r="B99" s="250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8"/>
        <v>124580790.6376781</v>
      </c>
      <c r="L99" s="93">
        <v>1.7999999999999999E-2</v>
      </c>
      <c r="M99" s="38">
        <v>0</v>
      </c>
      <c r="N99" s="118">
        <f t="shared" si="11"/>
        <v>195270.45372966651</v>
      </c>
      <c r="O99" s="94">
        <v>1.7999999999999999E-2</v>
      </c>
      <c r="P99" s="210">
        <f t="shared" si="9"/>
        <v>195270.45372966651</v>
      </c>
      <c r="Q99" s="153">
        <f t="shared" si="10"/>
        <v>124776061.09140776</v>
      </c>
      <c r="R99" s="104">
        <f t="shared" si="12"/>
        <v>230000000</v>
      </c>
      <c r="S99" s="104">
        <f t="shared" si="13"/>
        <v>194776061.09140778</v>
      </c>
      <c r="T99" s="110"/>
    </row>
    <row r="100" spans="1:20" s="18" customFormat="1" x14ac:dyDescent="0.3">
      <c r="A100" s="18">
        <v>9</v>
      </c>
      <c r="B100" s="250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8"/>
        <v>127434044.8691563</v>
      </c>
      <c r="L100" s="105">
        <v>1.7999999999999999E-2</v>
      </c>
      <c r="M100" s="38">
        <v>0</v>
      </c>
      <c r="N100" s="118">
        <f t="shared" si="11"/>
        <v>196051.53554458517</v>
      </c>
      <c r="O100" s="82">
        <v>4.0000000000000001E-3</v>
      </c>
      <c r="P100" s="210">
        <f t="shared" si="9"/>
        <v>196051.53554458517</v>
      </c>
      <c r="Q100" s="153">
        <f t="shared" si="10"/>
        <v>127630096.40470089</v>
      </c>
      <c r="R100" s="104">
        <f t="shared" si="12"/>
        <v>230000000</v>
      </c>
      <c r="S100" s="104">
        <f t="shared" si="13"/>
        <v>197630096.40470088</v>
      </c>
      <c r="T100" s="87"/>
    </row>
    <row r="101" spans="1:20" s="18" customFormat="1" x14ac:dyDescent="0.3">
      <c r="B101" s="250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8"/>
        <v>130338657.67680112</v>
      </c>
      <c r="L101" s="105">
        <v>1.7999999999999999E-2</v>
      </c>
      <c r="M101" s="38">
        <v>0</v>
      </c>
      <c r="N101" s="118">
        <f t="shared" si="11"/>
        <v>199580.46318438771</v>
      </c>
      <c r="O101" s="25">
        <v>1.7999999999999999E-2</v>
      </c>
      <c r="P101" s="210">
        <f t="shared" si="9"/>
        <v>199580.46318438771</v>
      </c>
      <c r="Q101" s="153">
        <f t="shared" si="10"/>
        <v>130538238.1399855</v>
      </c>
      <c r="R101" s="104">
        <f t="shared" si="12"/>
        <v>230000000</v>
      </c>
      <c r="S101" s="104">
        <f t="shared" si="13"/>
        <v>200538238.1399855</v>
      </c>
      <c r="T101" s="87"/>
    </row>
    <row r="102" spans="1:20" s="18" customFormat="1" x14ac:dyDescent="0.3">
      <c r="B102" s="250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8"/>
        <v>133295553.51498353</v>
      </c>
      <c r="L102" s="105">
        <v>1.7999999999999999E-2</v>
      </c>
      <c r="M102" s="38">
        <v>0</v>
      </c>
      <c r="N102" s="118">
        <f t="shared" si="11"/>
        <v>203172.9115217067</v>
      </c>
      <c r="O102" s="25">
        <v>1.7999999999999999E-2</v>
      </c>
      <c r="P102" s="210">
        <f t="shared" si="9"/>
        <v>203172.9115217067</v>
      </c>
      <c r="Q102" s="153">
        <f t="shared" si="10"/>
        <v>133498726.42650524</v>
      </c>
      <c r="R102" s="104">
        <f t="shared" si="12"/>
        <v>230000000</v>
      </c>
      <c r="S102" s="104">
        <f t="shared" si="13"/>
        <v>203498726.42650524</v>
      </c>
      <c r="T102" s="87"/>
    </row>
    <row r="103" spans="1:20" s="18" customFormat="1" x14ac:dyDescent="0.3">
      <c r="B103" s="250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8"/>
        <v>136305673.47825325</v>
      </c>
      <c r="L103" s="105">
        <v>1.7999999999999999E-2</v>
      </c>
      <c r="M103" s="38">
        <v>0</v>
      </c>
      <c r="N103" s="118">
        <f t="shared" si="11"/>
        <v>206830.02392909743</v>
      </c>
      <c r="O103" s="25">
        <v>1.7999999999999999E-2</v>
      </c>
      <c r="P103" s="210">
        <f t="shared" si="9"/>
        <v>206830.02392909743</v>
      </c>
      <c r="Q103" s="153">
        <f t="shared" si="10"/>
        <v>136512503.50218233</v>
      </c>
      <c r="R103" s="104">
        <f t="shared" si="12"/>
        <v>230000000</v>
      </c>
      <c r="S103" s="104">
        <f t="shared" si="13"/>
        <v>206512503.50218233</v>
      </c>
      <c r="T103" s="87"/>
    </row>
    <row r="104" spans="1:20" s="18" customFormat="1" x14ac:dyDescent="0.3">
      <c r="B104" s="250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8"/>
        <v>139369975.60086182</v>
      </c>
      <c r="L104" s="105">
        <v>1.7999999999999999E-2</v>
      </c>
      <c r="M104" s="38">
        <v>0</v>
      </c>
      <c r="N104" s="118">
        <f t="shared" si="11"/>
        <v>210552.96435982117</v>
      </c>
      <c r="O104" s="25">
        <v>1.7999999999999999E-2</v>
      </c>
      <c r="P104" s="210">
        <f t="shared" si="9"/>
        <v>210552.96435982117</v>
      </c>
      <c r="Q104" s="153">
        <f t="shared" si="10"/>
        <v>139580528.56522164</v>
      </c>
      <c r="R104" s="104">
        <f t="shared" si="12"/>
        <v>230000000</v>
      </c>
      <c r="S104" s="104">
        <f t="shared" si="13"/>
        <v>209580528.56522164</v>
      </c>
      <c r="T104" s="87"/>
    </row>
    <row r="105" spans="1:20" s="18" customFormat="1" x14ac:dyDescent="0.3">
      <c r="B105" s="250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8"/>
        <v>142489435.16167733</v>
      </c>
      <c r="L105" s="105">
        <v>1.7999999999999999E-2</v>
      </c>
      <c r="M105" s="38">
        <v>0</v>
      </c>
      <c r="N105" s="118">
        <f t="shared" si="11"/>
        <v>214342.91771829795</v>
      </c>
      <c r="O105" s="25">
        <v>1.7999999999999999E-2</v>
      </c>
      <c r="P105" s="210">
        <f t="shared" si="9"/>
        <v>214342.91771829795</v>
      </c>
      <c r="Q105" s="153">
        <f t="shared" si="10"/>
        <v>142703778.07939562</v>
      </c>
      <c r="R105" s="104">
        <f t="shared" si="12"/>
        <v>230000000</v>
      </c>
      <c r="S105" s="104">
        <f t="shared" si="13"/>
        <v>212703778.07939562</v>
      </c>
      <c r="T105" s="87"/>
    </row>
    <row r="106" spans="1:20" s="18" customFormat="1" x14ac:dyDescent="0.3">
      <c r="B106" s="250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8"/>
        <v>145665044.99458751</v>
      </c>
      <c r="L106" s="105">
        <v>1.7999999999999999E-2</v>
      </c>
      <c r="M106" s="38">
        <v>0</v>
      </c>
      <c r="N106" s="118">
        <f t="shared" si="11"/>
        <v>218201.0902372273</v>
      </c>
      <c r="O106" s="25">
        <v>1.7999999999999999E-2</v>
      </c>
      <c r="P106" s="210">
        <f t="shared" si="9"/>
        <v>218201.0902372273</v>
      </c>
      <c r="Q106" s="153">
        <f t="shared" si="10"/>
        <v>145883246.08482474</v>
      </c>
      <c r="R106" s="104">
        <f t="shared" si="12"/>
        <v>230000000</v>
      </c>
      <c r="S106" s="104">
        <f t="shared" si="13"/>
        <v>215883246.08482474</v>
      </c>
      <c r="T106" s="87"/>
    </row>
    <row r="107" spans="1:20" s="18" customFormat="1" x14ac:dyDescent="0.3">
      <c r="B107" s="250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8"/>
        <v>148897815.80449009</v>
      </c>
      <c r="L107" s="105">
        <v>1.7999999999999999E-2</v>
      </c>
      <c r="M107" s="38">
        <v>0</v>
      </c>
      <c r="N107" s="118">
        <f t="shared" si="11"/>
        <v>222128.70986149739</v>
      </c>
      <c r="O107" s="25">
        <v>1.7999999999999999E-2</v>
      </c>
      <c r="P107" s="210">
        <f t="shared" si="9"/>
        <v>222128.70986149739</v>
      </c>
      <c r="Q107" s="153">
        <f t="shared" si="10"/>
        <v>149119944.51435158</v>
      </c>
      <c r="R107" s="104">
        <f t="shared" si="12"/>
        <v>230000000</v>
      </c>
      <c r="S107" s="104">
        <f t="shared" si="13"/>
        <v>219119944.51435158</v>
      </c>
      <c r="T107" s="87"/>
    </row>
    <row r="108" spans="1:20" s="18" customFormat="1" x14ac:dyDescent="0.3">
      <c r="B108" s="250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8"/>
        <v>152188776.48897091</v>
      </c>
      <c r="L108" s="105">
        <v>1.7999999999999999E-2</v>
      </c>
      <c r="M108" s="38">
        <v>0</v>
      </c>
      <c r="N108" s="118">
        <f t="shared" si="11"/>
        <v>226127.02663900435</v>
      </c>
      <c r="O108" s="25">
        <v>1.7999999999999999E-2</v>
      </c>
      <c r="P108" s="210">
        <f t="shared" si="9"/>
        <v>226127.02663900435</v>
      </c>
      <c r="Q108" s="153">
        <f t="shared" si="10"/>
        <v>152414903.51560992</v>
      </c>
      <c r="R108" s="104">
        <f t="shared" si="12"/>
        <v>230000000</v>
      </c>
      <c r="S108" s="104">
        <f t="shared" si="13"/>
        <v>222414903.51560992</v>
      </c>
      <c r="T108" s="87"/>
    </row>
    <row r="109" spans="1:20" s="18" customFormat="1" x14ac:dyDescent="0.3">
      <c r="B109" s="250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8"/>
        <v>155538974.46577239</v>
      </c>
      <c r="L109" s="105">
        <v>1.7999999999999999E-2</v>
      </c>
      <c r="M109" s="38">
        <v>0</v>
      </c>
      <c r="N109" s="118">
        <f t="shared" si="11"/>
        <v>230197.31311850643</v>
      </c>
      <c r="O109" s="25">
        <v>1.7999999999999999E-2</v>
      </c>
      <c r="P109" s="210">
        <f t="shared" si="9"/>
        <v>230197.31311850643</v>
      </c>
      <c r="Q109" s="153">
        <f t="shared" si="10"/>
        <v>155769171.77889091</v>
      </c>
      <c r="R109" s="104">
        <f t="shared" si="12"/>
        <v>230000000</v>
      </c>
      <c r="S109" s="104">
        <f t="shared" si="13"/>
        <v>225769171.77889091</v>
      </c>
      <c r="T109" s="87"/>
    </row>
    <row r="110" spans="1:20" s="18" customFormat="1" ht="17.25" thickBot="1" x14ac:dyDescent="0.35">
      <c r="B110" s="250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8"/>
        <v>158949476.0061563</v>
      </c>
      <c r="L110" s="105">
        <v>1.7999999999999999E-2</v>
      </c>
      <c r="M110" s="38">
        <v>0</v>
      </c>
      <c r="N110" s="118">
        <f t="shared" si="11"/>
        <v>234340.86475463954</v>
      </c>
      <c r="O110" s="83">
        <v>1.7999999999999999E-2</v>
      </c>
      <c r="P110" s="210">
        <f t="shared" si="9"/>
        <v>234340.86475463954</v>
      </c>
      <c r="Q110" s="153">
        <f t="shared" si="10"/>
        <v>159183816.87091094</v>
      </c>
      <c r="R110" s="104">
        <f t="shared" si="12"/>
        <v>230000000</v>
      </c>
      <c r="S110" s="104">
        <f t="shared" si="13"/>
        <v>229183816.87091094</v>
      </c>
      <c r="T110" s="87"/>
    </row>
    <row r="111" spans="1:20" s="97" customFormat="1" ht="17.25" thickBot="1" x14ac:dyDescent="0.35">
      <c r="B111" s="250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8"/>
        <v>162421366.57426712</v>
      </c>
      <c r="L111" s="93">
        <v>1.7999999999999999E-2</v>
      </c>
      <c r="M111" s="38">
        <v>0</v>
      </c>
      <c r="N111" s="118">
        <f t="shared" si="11"/>
        <v>238559.00032022304</v>
      </c>
      <c r="O111" s="94">
        <v>1.7999999999999999E-2</v>
      </c>
      <c r="P111" s="210">
        <f t="shared" si="9"/>
        <v>238559.00032022304</v>
      </c>
      <c r="Q111" s="153">
        <f t="shared" si="10"/>
        <v>162659925.57458735</v>
      </c>
      <c r="R111" s="104">
        <f t="shared" si="12"/>
        <v>230000000</v>
      </c>
      <c r="S111" s="104">
        <f t="shared" si="13"/>
        <v>232659925.57458735</v>
      </c>
      <c r="T111" s="110"/>
    </row>
    <row r="112" spans="1:20" s="18" customFormat="1" x14ac:dyDescent="0.3">
      <c r="A112" s="18">
        <v>10</v>
      </c>
      <c r="B112" s="250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8"/>
        <v>165955751.17260394</v>
      </c>
      <c r="L112" s="105">
        <v>1.7999999999999999E-2</v>
      </c>
      <c r="M112" s="38">
        <v>0</v>
      </c>
      <c r="N112" s="118">
        <f t="shared" si="11"/>
        <v>239513.23632150394</v>
      </c>
      <c r="O112" s="82">
        <v>4.0000000000000001E-3</v>
      </c>
      <c r="P112" s="210">
        <f t="shared" si="9"/>
        <v>239513.23632150394</v>
      </c>
      <c r="Q112" s="153">
        <f t="shared" si="10"/>
        <v>166195264.40892544</v>
      </c>
      <c r="R112" s="104">
        <f t="shared" si="12"/>
        <v>230000000</v>
      </c>
      <c r="S112" s="104">
        <f t="shared" si="13"/>
        <v>236195264.40892544</v>
      </c>
      <c r="T112" s="87"/>
    </row>
    <row r="113" spans="1:20" s="18" customFormat="1" x14ac:dyDescent="0.3">
      <c r="B113" s="250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8"/>
        <v>169553754.6937108</v>
      </c>
      <c r="L113" s="105">
        <v>1.7999999999999999E-2</v>
      </c>
      <c r="M113" s="38">
        <v>0</v>
      </c>
      <c r="N113" s="118">
        <f t="shared" si="11"/>
        <v>243824.47457529101</v>
      </c>
      <c r="O113" s="25">
        <v>1.7999999999999999E-2</v>
      </c>
      <c r="P113" s="210">
        <f t="shared" si="9"/>
        <v>243824.47457529101</v>
      </c>
      <c r="Q113" s="153">
        <f t="shared" si="10"/>
        <v>169797579.16828609</v>
      </c>
      <c r="R113" s="104">
        <f t="shared" si="12"/>
        <v>230000000</v>
      </c>
      <c r="S113" s="104">
        <f t="shared" si="13"/>
        <v>239797579.16828609</v>
      </c>
      <c r="T113" s="87"/>
    </row>
    <row r="114" spans="1:20" s="18" customFormat="1" x14ac:dyDescent="0.3">
      <c r="B114" s="250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8"/>
        <v>173216522.27819759</v>
      </c>
      <c r="L114" s="105">
        <v>1.7999999999999999E-2</v>
      </c>
      <c r="M114" s="38">
        <v>0</v>
      </c>
      <c r="N114" s="118">
        <f t="shared" si="11"/>
        <v>248213.31511764624</v>
      </c>
      <c r="O114" s="25">
        <v>1.7999999999999999E-2</v>
      </c>
      <c r="P114" s="210">
        <f t="shared" si="9"/>
        <v>248213.31511764624</v>
      </c>
      <c r="Q114" s="153">
        <f t="shared" si="10"/>
        <v>173464735.59331524</v>
      </c>
      <c r="R114" s="104">
        <f t="shared" si="12"/>
        <v>230000000</v>
      </c>
      <c r="S114" s="104">
        <f t="shared" si="13"/>
        <v>243464735.59331524</v>
      </c>
      <c r="T114" s="87"/>
    </row>
    <row r="115" spans="1:20" s="18" customFormat="1" x14ac:dyDescent="0.3">
      <c r="B115" s="250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8"/>
        <v>176945219.67920515</v>
      </c>
      <c r="L115" s="105">
        <v>1.7999999999999999E-2</v>
      </c>
      <c r="M115" s="38">
        <v>0</v>
      </c>
      <c r="N115" s="118">
        <f t="shared" si="11"/>
        <v>252681.15478976388</v>
      </c>
      <c r="O115" s="25">
        <v>1.7999999999999999E-2</v>
      </c>
      <c r="P115" s="210">
        <f t="shared" si="9"/>
        <v>252681.15478976388</v>
      </c>
      <c r="Q115" s="153">
        <f t="shared" si="10"/>
        <v>177197900.83399493</v>
      </c>
      <c r="R115" s="104">
        <f t="shared" si="12"/>
        <v>230000000</v>
      </c>
      <c r="S115" s="104">
        <f t="shared" si="13"/>
        <v>247197900.83399493</v>
      </c>
      <c r="T115" s="87"/>
    </row>
    <row r="116" spans="1:20" s="18" customFormat="1" x14ac:dyDescent="0.3">
      <c r="B116" s="250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8"/>
        <v>180741033.63343084</v>
      </c>
      <c r="L116" s="105">
        <v>1.7999999999999999E-2</v>
      </c>
      <c r="M116" s="38">
        <v>0</v>
      </c>
      <c r="N116" s="118">
        <f t="shared" si="11"/>
        <v>257229.41557597963</v>
      </c>
      <c r="O116" s="25">
        <v>1.7999999999999999E-2</v>
      </c>
      <c r="P116" s="210">
        <f t="shared" si="9"/>
        <v>257229.41557597963</v>
      </c>
      <c r="Q116" s="153">
        <f t="shared" si="10"/>
        <v>180998263.04900682</v>
      </c>
      <c r="R116" s="104">
        <f t="shared" si="12"/>
        <v>230000000</v>
      </c>
      <c r="S116" s="104">
        <f t="shared" si="13"/>
        <v>250998263.04900682</v>
      </c>
      <c r="T116" s="87"/>
    </row>
    <row r="117" spans="1:20" s="18" customFormat="1" x14ac:dyDescent="0.3">
      <c r="B117" s="250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8"/>
        <v>184605172.23883259</v>
      </c>
      <c r="L117" s="105">
        <v>1.7999999999999999E-2</v>
      </c>
      <c r="M117" s="38">
        <v>0</v>
      </c>
      <c r="N117" s="118">
        <f t="shared" si="11"/>
        <v>261859.54505634727</v>
      </c>
      <c r="O117" s="25">
        <v>1.7999999999999999E-2</v>
      </c>
      <c r="P117" s="210">
        <f t="shared" si="9"/>
        <v>261859.54505634727</v>
      </c>
      <c r="Q117" s="153">
        <f t="shared" si="10"/>
        <v>184867031.78388894</v>
      </c>
      <c r="R117" s="104">
        <f t="shared" si="12"/>
        <v>230000000</v>
      </c>
      <c r="S117" s="104">
        <f t="shared" si="13"/>
        <v>254867031.78388894</v>
      </c>
      <c r="T117" s="87"/>
    </row>
    <row r="118" spans="1:20" s="18" customFormat="1" x14ac:dyDescent="0.3">
      <c r="B118" s="250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8"/>
        <v>188538865.33913159</v>
      </c>
      <c r="L118" s="105">
        <v>1.7999999999999999E-2</v>
      </c>
      <c r="M118" s="38">
        <v>0</v>
      </c>
      <c r="N118" s="118">
        <f t="shared" si="11"/>
        <v>266573.0168673615</v>
      </c>
      <c r="O118" s="25">
        <v>1.7999999999999999E-2</v>
      </c>
      <c r="P118" s="210">
        <f t="shared" si="9"/>
        <v>266573.0168673615</v>
      </c>
      <c r="Q118" s="153">
        <f t="shared" si="10"/>
        <v>188805438.35599896</v>
      </c>
      <c r="R118" s="104">
        <f t="shared" si="12"/>
        <v>230000000</v>
      </c>
      <c r="S118" s="104">
        <f t="shared" si="13"/>
        <v>258805438.35599896</v>
      </c>
      <c r="T118" s="87"/>
    </row>
    <row r="119" spans="1:20" s="18" customFormat="1" x14ac:dyDescent="0.3">
      <c r="B119" s="250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8"/>
        <v>192543364.91523597</v>
      </c>
      <c r="L119" s="105">
        <v>1.7999999999999999E-2</v>
      </c>
      <c r="M119" s="38">
        <v>0</v>
      </c>
      <c r="N119" s="118">
        <f t="shared" si="11"/>
        <v>271371.33117097401</v>
      </c>
      <c r="O119" s="25">
        <v>1.7999999999999999E-2</v>
      </c>
      <c r="P119" s="210">
        <f t="shared" si="9"/>
        <v>271371.33117097401</v>
      </c>
      <c r="Q119" s="153">
        <f t="shared" si="10"/>
        <v>192814736.24640694</v>
      </c>
      <c r="R119" s="104">
        <f t="shared" si="12"/>
        <v>230000000</v>
      </c>
      <c r="S119" s="104">
        <f t="shared" si="13"/>
        <v>262814736.24640694</v>
      </c>
      <c r="T119" s="87"/>
    </row>
    <row r="120" spans="1:20" s="18" customFormat="1" x14ac:dyDescent="0.3">
      <c r="B120" s="250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8"/>
        <v>196619945.4837102</v>
      </c>
      <c r="L120" s="105">
        <v>1.7999999999999999E-2</v>
      </c>
      <c r="M120" s="38">
        <v>0</v>
      </c>
      <c r="N120" s="118">
        <f t="shared" si="11"/>
        <v>276256.01513205154</v>
      </c>
      <c r="O120" s="25">
        <v>1.7999999999999999E-2</v>
      </c>
      <c r="P120" s="210">
        <f t="shared" si="9"/>
        <v>276256.01513205154</v>
      </c>
      <c r="Q120" s="153">
        <f t="shared" si="10"/>
        <v>196896201.49884224</v>
      </c>
      <c r="R120" s="104">
        <f t="shared" si="12"/>
        <v>230000000</v>
      </c>
      <c r="S120" s="104">
        <f t="shared" si="13"/>
        <v>266896201.49884224</v>
      </c>
      <c r="T120" s="87"/>
    </row>
    <row r="121" spans="1:20" s="18" customFormat="1" x14ac:dyDescent="0.3">
      <c r="B121" s="250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8"/>
        <v>200769904.50241697</v>
      </c>
      <c r="L121" s="105">
        <v>1.7999999999999999E-2</v>
      </c>
      <c r="M121" s="38">
        <v>0</v>
      </c>
      <c r="N121" s="118">
        <f t="shared" si="11"/>
        <v>281228.62340442848</v>
      </c>
      <c r="O121" s="25">
        <v>1.7999999999999999E-2</v>
      </c>
      <c r="P121" s="210">
        <f t="shared" si="9"/>
        <v>281228.62340442848</v>
      </c>
      <c r="Q121" s="153">
        <f t="shared" si="10"/>
        <v>201051133.12582141</v>
      </c>
      <c r="R121" s="104">
        <f t="shared" si="12"/>
        <v>230000000</v>
      </c>
      <c r="S121" s="104">
        <f t="shared" si="13"/>
        <v>271051133.12582141</v>
      </c>
      <c r="T121" s="87"/>
    </row>
    <row r="122" spans="1:20" s="18" customFormat="1" ht="17.25" thickBot="1" x14ac:dyDescent="0.35">
      <c r="B122" s="250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8"/>
        <v>204994562.78346047</v>
      </c>
      <c r="L122" s="105">
        <v>1.7999999999999999E-2</v>
      </c>
      <c r="M122" s="38">
        <v>0</v>
      </c>
      <c r="N122" s="118">
        <f t="shared" si="11"/>
        <v>286290.73862570821</v>
      </c>
      <c r="O122" s="83">
        <v>1.7999999999999999E-2</v>
      </c>
      <c r="P122" s="210">
        <f t="shared" si="9"/>
        <v>286290.73862570821</v>
      </c>
      <c r="Q122" s="153">
        <f t="shared" si="10"/>
        <v>205280853.52208617</v>
      </c>
      <c r="R122" s="104">
        <f t="shared" si="12"/>
        <v>230000000</v>
      </c>
      <c r="S122" s="104">
        <f t="shared" si="13"/>
        <v>275280853.52208614</v>
      </c>
      <c r="T122" s="87"/>
    </row>
    <row r="123" spans="1:20" s="97" customFormat="1" ht="17.25" thickBot="1" x14ac:dyDescent="0.35">
      <c r="B123" s="250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8"/>
        <v>209295264.91356274</v>
      </c>
      <c r="L123" s="93">
        <v>1.7999999999999999E-2</v>
      </c>
      <c r="M123" s="38">
        <v>0</v>
      </c>
      <c r="N123" s="118">
        <f t="shared" si="11"/>
        <v>291443.97192097094</v>
      </c>
      <c r="O123" s="94">
        <v>1.7999999999999999E-2</v>
      </c>
      <c r="P123" s="210">
        <f t="shared" si="9"/>
        <v>291443.97192097094</v>
      </c>
      <c r="Q123" s="153">
        <f t="shared" si="10"/>
        <v>209586708.88548371</v>
      </c>
      <c r="R123" s="104">
        <f t="shared" si="12"/>
        <v>230000000</v>
      </c>
      <c r="S123" s="104">
        <f t="shared" si="13"/>
        <v>279586708.88548374</v>
      </c>
      <c r="T123" s="110"/>
    </row>
    <row r="124" spans="1:20" s="18" customFormat="1" x14ac:dyDescent="0.3">
      <c r="A124" s="18">
        <v>11</v>
      </c>
      <c r="B124" s="250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8"/>
        <v>213673379.68200687</v>
      </c>
      <c r="L124" s="105">
        <v>1.7999999999999999E-2</v>
      </c>
      <c r="M124" s="38">
        <v>0</v>
      </c>
      <c r="N124" s="118">
        <f t="shared" si="11"/>
        <v>292609.74780865485</v>
      </c>
      <c r="O124" s="82">
        <v>4.0000000000000001E-3</v>
      </c>
      <c r="P124" s="210">
        <f t="shared" si="9"/>
        <v>292609.74780865485</v>
      </c>
      <c r="Q124" s="153">
        <f t="shared" si="10"/>
        <v>213965989.42981553</v>
      </c>
      <c r="R124" s="104">
        <f t="shared" si="12"/>
        <v>230000000</v>
      </c>
      <c r="S124" s="104">
        <f t="shared" si="13"/>
        <v>283965989.42981553</v>
      </c>
      <c r="T124" s="87"/>
    </row>
    <row r="125" spans="1:20" s="18" customFormat="1" x14ac:dyDescent="0.3">
      <c r="B125" s="250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8"/>
        <v>218130300.51628298</v>
      </c>
      <c r="L125" s="105">
        <v>1.7999999999999999E-2</v>
      </c>
      <c r="M125" s="38">
        <v>0</v>
      </c>
      <c r="N125" s="118">
        <f t="shared" si="11"/>
        <v>297876.72326921066</v>
      </c>
      <c r="O125" s="25">
        <v>1.7999999999999999E-2</v>
      </c>
      <c r="P125" s="210">
        <f t="shared" si="9"/>
        <v>297876.72326921066</v>
      </c>
      <c r="Q125" s="153">
        <f t="shared" si="10"/>
        <v>218428177.2395522</v>
      </c>
      <c r="R125" s="104">
        <f t="shared" si="12"/>
        <v>230000000</v>
      </c>
      <c r="S125" s="104">
        <f t="shared" si="13"/>
        <v>288428177.2395522</v>
      </c>
      <c r="T125" s="87"/>
    </row>
    <row r="126" spans="1:20" s="18" customFormat="1" x14ac:dyDescent="0.3">
      <c r="B126" s="250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8"/>
        <v>222667445.92557606</v>
      </c>
      <c r="L126" s="105">
        <v>1.7999999999999999E-2</v>
      </c>
      <c r="M126" s="38">
        <v>0</v>
      </c>
      <c r="N126" s="118">
        <f t="shared" si="11"/>
        <v>303238.50428805646</v>
      </c>
      <c r="O126" s="25">
        <v>1.7999999999999999E-2</v>
      </c>
      <c r="P126" s="210">
        <f t="shared" si="9"/>
        <v>303238.50428805646</v>
      </c>
      <c r="Q126" s="153">
        <f t="shared" si="10"/>
        <v>222970684.42986411</v>
      </c>
      <c r="R126" s="104">
        <f t="shared" si="12"/>
        <v>230000000</v>
      </c>
      <c r="S126" s="104">
        <f t="shared" si="13"/>
        <v>292970684.42986411</v>
      </c>
      <c r="T126" s="87"/>
    </row>
    <row r="127" spans="1:20" s="18" customFormat="1" x14ac:dyDescent="0.3">
      <c r="B127" s="250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8"/>
        <v>227286259.95223644</v>
      </c>
      <c r="L127" s="105">
        <v>1.7999999999999999E-2</v>
      </c>
      <c r="M127" s="38">
        <v>0</v>
      </c>
      <c r="N127" s="118">
        <f t="shared" si="11"/>
        <v>308696.79736524145</v>
      </c>
      <c r="O127" s="25">
        <v>1.7999999999999999E-2</v>
      </c>
      <c r="P127" s="210">
        <f t="shared" si="9"/>
        <v>308696.79736524145</v>
      </c>
      <c r="Q127" s="153">
        <f t="shared" si="10"/>
        <v>227594956.74960169</v>
      </c>
      <c r="R127" s="104">
        <f t="shared" si="12"/>
        <v>230000000</v>
      </c>
      <c r="S127" s="104">
        <f t="shared" si="13"/>
        <v>297594956.74960172</v>
      </c>
      <c r="T127" s="87"/>
    </row>
    <row r="128" spans="1:20" s="18" customFormat="1" x14ac:dyDescent="0.3">
      <c r="B128" s="250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8"/>
        <v>231988212.63137671</v>
      </c>
      <c r="L128" s="105">
        <v>1.7999999999999999E-2</v>
      </c>
      <c r="M128" s="38">
        <v>0</v>
      </c>
      <c r="N128" s="118">
        <f t="shared" si="11"/>
        <v>314253.3397178158</v>
      </c>
      <c r="O128" s="25">
        <v>1.7999999999999999E-2</v>
      </c>
      <c r="P128" s="210">
        <f t="shared" si="9"/>
        <v>314253.3397178158</v>
      </c>
      <c r="Q128" s="153">
        <f t="shared" si="10"/>
        <v>232302465.97109452</v>
      </c>
      <c r="R128" s="104">
        <f t="shared" si="12"/>
        <v>230000000</v>
      </c>
      <c r="S128" s="104">
        <f t="shared" si="13"/>
        <v>302302465.97109449</v>
      </c>
      <c r="T128" s="87"/>
    </row>
    <row r="129" spans="1:20" s="18" customFormat="1" x14ac:dyDescent="0.3">
      <c r="B129" s="250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8"/>
        <v>236774800.45874149</v>
      </c>
      <c r="L129" s="105">
        <v>1.7999999999999999E-2</v>
      </c>
      <c r="M129" s="38">
        <v>0</v>
      </c>
      <c r="N129" s="118">
        <f t="shared" si="11"/>
        <v>319909.89983273647</v>
      </c>
      <c r="O129" s="25">
        <v>1.7999999999999999E-2</v>
      </c>
      <c r="P129" s="210">
        <f t="shared" si="9"/>
        <v>319909.89983273647</v>
      </c>
      <c r="Q129" s="153">
        <f t="shared" si="10"/>
        <v>237094710.35857421</v>
      </c>
      <c r="R129" s="104">
        <f t="shared" si="12"/>
        <v>230000000</v>
      </c>
      <c r="S129" s="104">
        <f t="shared" si="13"/>
        <v>307094710.35857421</v>
      </c>
      <c r="T129" s="87"/>
    </row>
    <row r="130" spans="1:20" s="18" customFormat="1" x14ac:dyDescent="0.3">
      <c r="B130" s="250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8"/>
        <v>241647546.86699882</v>
      </c>
      <c r="L130" s="105">
        <v>1.7999999999999999E-2</v>
      </c>
      <c r="M130" s="38">
        <v>0</v>
      </c>
      <c r="N130" s="118">
        <f t="shared" si="11"/>
        <v>325668.27802972571</v>
      </c>
      <c r="O130" s="25">
        <v>1.7999999999999999E-2</v>
      </c>
      <c r="P130" s="210">
        <f t="shared" si="9"/>
        <v>325668.27802972571</v>
      </c>
      <c r="Q130" s="153">
        <f t="shared" si="10"/>
        <v>241973215.14502856</v>
      </c>
      <c r="R130" s="104">
        <f t="shared" si="12"/>
        <v>230000000</v>
      </c>
      <c r="S130" s="104">
        <f t="shared" si="13"/>
        <v>311973215.14502859</v>
      </c>
      <c r="T130" s="87"/>
    </row>
    <row r="131" spans="1:20" s="18" customFormat="1" x14ac:dyDescent="0.3">
      <c r="B131" s="250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8"/>
        <v>246608002.71060479</v>
      </c>
      <c r="L131" s="105">
        <v>1.7999999999999999E-2</v>
      </c>
      <c r="M131" s="38">
        <v>0</v>
      </c>
      <c r="N131" s="118">
        <f t="shared" si="11"/>
        <v>331530.30703426077</v>
      </c>
      <c r="O131" s="25">
        <v>1.7999999999999999E-2</v>
      </c>
      <c r="P131" s="210">
        <f t="shared" si="9"/>
        <v>331530.30703426077</v>
      </c>
      <c r="Q131" s="153">
        <f t="shared" si="10"/>
        <v>246939533.01763904</v>
      </c>
      <c r="R131" s="104">
        <f t="shared" si="12"/>
        <v>230000000</v>
      </c>
      <c r="S131" s="104">
        <f t="shared" si="13"/>
        <v>316939533.01763904</v>
      </c>
      <c r="T131" s="87"/>
    </row>
    <row r="132" spans="1:20" s="18" customFormat="1" x14ac:dyDescent="0.3">
      <c r="B132" s="250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8"/>
        <v>251657746.75939566</v>
      </c>
      <c r="L132" s="105">
        <v>1.7999999999999999E-2</v>
      </c>
      <c r="M132" s="38">
        <v>0</v>
      </c>
      <c r="N132" s="118">
        <f t="shared" si="11"/>
        <v>337497.85256087745</v>
      </c>
      <c r="O132" s="25">
        <v>1.7999999999999999E-2</v>
      </c>
      <c r="P132" s="210">
        <f t="shared" si="9"/>
        <v>337497.85256087745</v>
      </c>
      <c r="Q132" s="153">
        <f t="shared" si="10"/>
        <v>251995244.61195654</v>
      </c>
      <c r="R132" s="104">
        <f t="shared" si="12"/>
        <v>230000000</v>
      </c>
      <c r="S132" s="104">
        <f t="shared" si="13"/>
        <v>321995244.61195654</v>
      </c>
      <c r="T132" s="87"/>
    </row>
    <row r="133" spans="1:20" s="18" customFormat="1" x14ac:dyDescent="0.3">
      <c r="B133" s="250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8"/>
        <v>256798386.20106477</v>
      </c>
      <c r="L133" s="105">
        <v>1.7999999999999999E-2</v>
      </c>
      <c r="M133" s="38">
        <v>0</v>
      </c>
      <c r="N133" s="118">
        <f t="shared" si="11"/>
        <v>343572.81390697323</v>
      </c>
      <c r="O133" s="25">
        <v>1.7999999999999999E-2</v>
      </c>
      <c r="P133" s="210">
        <f t="shared" si="9"/>
        <v>343572.81390697323</v>
      </c>
      <c r="Q133" s="153">
        <f t="shared" si="10"/>
        <v>257141959.01497173</v>
      </c>
      <c r="R133" s="104">
        <f t="shared" si="12"/>
        <v>230000000</v>
      </c>
      <c r="S133" s="104">
        <f t="shared" si="13"/>
        <v>327141959.01497173</v>
      </c>
      <c r="T133" s="87"/>
    </row>
    <row r="134" spans="1:20" s="18" customFormat="1" ht="18" customHeight="1" thickBot="1" x14ac:dyDescent="0.35">
      <c r="B134" s="250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8"/>
        <v>262031557.15268394</v>
      </c>
      <c r="L134" s="105">
        <v>1.7999999999999999E-2</v>
      </c>
      <c r="M134" s="38">
        <v>0</v>
      </c>
      <c r="N134" s="118">
        <f t="shared" si="11"/>
        <v>349757.12455729872</v>
      </c>
      <c r="O134" s="83">
        <v>1.7999999999999999E-2</v>
      </c>
      <c r="P134" s="210">
        <f t="shared" si="9"/>
        <v>349757.12455729872</v>
      </c>
      <c r="Q134" s="153">
        <f t="shared" si="10"/>
        <v>262381314.27724123</v>
      </c>
      <c r="R134" s="104">
        <f t="shared" si="12"/>
        <v>230000000</v>
      </c>
      <c r="S134" s="104">
        <f t="shared" si="13"/>
        <v>332381314.27724123</v>
      </c>
      <c r="T134" s="87"/>
    </row>
    <row r="135" spans="1:20" s="39" customFormat="1" ht="17.25" thickBot="1" x14ac:dyDescent="0.35">
      <c r="B135" s="250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203">
        <f t="shared" si="8"/>
        <v>267358925.18143225</v>
      </c>
      <c r="L135" s="204">
        <v>1.7999999999999999E-2</v>
      </c>
      <c r="M135" s="205">
        <v>0</v>
      </c>
      <c r="N135" s="118">
        <f t="shared" si="11"/>
        <v>356052.7527993301</v>
      </c>
      <c r="O135" s="206">
        <v>1.7999999999999999E-2</v>
      </c>
      <c r="P135" s="210">
        <f t="shared" si="9"/>
        <v>356052.7527993301</v>
      </c>
      <c r="Q135" s="207">
        <f t="shared" si="10"/>
        <v>267714977.93423158</v>
      </c>
      <c r="R135" s="103">
        <f t="shared" si="12"/>
        <v>230000000</v>
      </c>
      <c r="S135" s="103">
        <f t="shared" si="13"/>
        <v>337714977.93423158</v>
      </c>
      <c r="T135" s="208"/>
    </row>
    <row r="136" spans="1:20" s="36" customFormat="1" x14ac:dyDescent="0.3">
      <c r="A136" s="31">
        <v>12</v>
      </c>
      <c r="B136" s="250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8"/>
        <v>272782185.83469802</v>
      </c>
      <c r="L136" s="105">
        <v>1.7999999999999999E-2</v>
      </c>
      <c r="M136" s="38">
        <v>0</v>
      </c>
      <c r="N136" s="118">
        <f t="shared" si="11"/>
        <v>357476.96381052741</v>
      </c>
      <c r="O136" s="82">
        <v>4.0000000000000001E-3</v>
      </c>
      <c r="P136" s="210">
        <f t="shared" si="9"/>
        <v>357476.96381052741</v>
      </c>
      <c r="Q136" s="153">
        <f t="shared" si="10"/>
        <v>273139662.79850852</v>
      </c>
      <c r="R136" s="104">
        <f t="shared" si="12"/>
        <v>230000000</v>
      </c>
      <c r="S136" s="104">
        <f t="shared" si="13"/>
        <v>343139662.79850852</v>
      </c>
    </row>
    <row r="137" spans="1:20" x14ac:dyDescent="0.3">
      <c r="A137" s="18"/>
      <c r="B137" s="250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8"/>
        <v>278303065.17972261</v>
      </c>
      <c r="L137" s="105">
        <v>1.7999999999999999E-2</v>
      </c>
      <c r="M137" s="38">
        <v>0</v>
      </c>
      <c r="N137" s="118">
        <f t="shared" si="11"/>
        <v>363911.54915911693</v>
      </c>
      <c r="O137" s="25">
        <v>1.7999999999999999E-2</v>
      </c>
      <c r="P137" s="210">
        <f t="shared" si="9"/>
        <v>363911.54915911693</v>
      </c>
      <c r="Q137" s="153">
        <f t="shared" si="10"/>
        <v>278666976.72888172</v>
      </c>
      <c r="R137" s="104">
        <f t="shared" si="12"/>
        <v>230000000</v>
      </c>
      <c r="S137" s="104">
        <f t="shared" si="13"/>
        <v>348666976.72888172</v>
      </c>
    </row>
    <row r="138" spans="1:20" x14ac:dyDescent="0.3">
      <c r="A138" s="18"/>
      <c r="B138" s="250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8"/>
        <v>283923320.35295761</v>
      </c>
      <c r="L138" s="105">
        <v>1.7999999999999999E-2</v>
      </c>
      <c r="M138" s="38">
        <v>0</v>
      </c>
      <c r="N138" s="118">
        <f t="shared" si="11"/>
        <v>370461.957043981</v>
      </c>
      <c r="O138" s="25">
        <v>1.7999999999999999E-2</v>
      </c>
      <c r="P138" s="210">
        <f t="shared" si="9"/>
        <v>370461.957043981</v>
      </c>
      <c r="Q138" s="153">
        <f t="shared" si="10"/>
        <v>284293782.31000161</v>
      </c>
      <c r="R138" s="104">
        <f t="shared" si="12"/>
        <v>230000000</v>
      </c>
      <c r="S138" s="104">
        <f t="shared" si="13"/>
        <v>354293782.31000161</v>
      </c>
    </row>
    <row r="139" spans="1:20" x14ac:dyDescent="0.3">
      <c r="A139" s="18"/>
      <c r="B139" s="250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8"/>
        <v>289644740.11931086</v>
      </c>
      <c r="L139" s="105">
        <v>1.7999999999999999E-2</v>
      </c>
      <c r="M139" s="38">
        <v>0</v>
      </c>
      <c r="N139" s="118">
        <f t="shared" si="11"/>
        <v>377130.27227077266</v>
      </c>
      <c r="O139" s="25">
        <v>1.7999999999999999E-2</v>
      </c>
      <c r="P139" s="210">
        <f t="shared" si="9"/>
        <v>377130.27227077266</v>
      </c>
      <c r="Q139" s="153">
        <f t="shared" si="10"/>
        <v>290021870.39158165</v>
      </c>
      <c r="R139" s="104">
        <f t="shared" si="12"/>
        <v>230000000</v>
      </c>
      <c r="S139" s="104">
        <f t="shared" si="13"/>
        <v>360021870.39158165</v>
      </c>
    </row>
    <row r="140" spans="1:20" x14ac:dyDescent="0.3">
      <c r="A140" s="18"/>
      <c r="B140" s="250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8"/>
        <v>295469145.44145846</v>
      </c>
      <c r="L140" s="105">
        <v>1.7999999999999999E-2</v>
      </c>
      <c r="M140" s="38">
        <v>0</v>
      </c>
      <c r="N140" s="118">
        <f t="shared" si="11"/>
        <v>383918.61717164656</v>
      </c>
      <c r="O140" s="25">
        <v>1.7999999999999999E-2</v>
      </c>
      <c r="P140" s="210">
        <f t="shared" si="9"/>
        <v>383918.61717164656</v>
      </c>
      <c r="Q140" s="153">
        <f t="shared" si="10"/>
        <v>295853064.05863011</v>
      </c>
      <c r="R140" s="104">
        <f t="shared" si="12"/>
        <v>230000000</v>
      </c>
      <c r="S140" s="104">
        <f t="shared" si="13"/>
        <v>365853064.05863011</v>
      </c>
    </row>
    <row r="141" spans="1:20" x14ac:dyDescent="0.3">
      <c r="A141" s="18"/>
      <c r="B141" s="250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8"/>
        <v>301398390.05940473</v>
      </c>
      <c r="L141" s="105">
        <v>1.7999999999999999E-2</v>
      </c>
      <c r="M141" s="38">
        <v>0</v>
      </c>
      <c r="N141" s="118">
        <f t="shared" si="11"/>
        <v>390829.15228073619</v>
      </c>
      <c r="O141" s="25">
        <v>1.7999999999999999E-2</v>
      </c>
      <c r="P141" s="210">
        <f t="shared" si="9"/>
        <v>390829.15228073619</v>
      </c>
      <c r="Q141" s="153">
        <f t="shared" si="10"/>
        <v>301789219.21168548</v>
      </c>
      <c r="R141" s="104">
        <f t="shared" si="12"/>
        <v>230000000</v>
      </c>
      <c r="S141" s="104">
        <f t="shared" si="13"/>
        <v>371789219.21168548</v>
      </c>
    </row>
    <row r="142" spans="1:20" x14ac:dyDescent="0.3">
      <c r="A142" s="18"/>
      <c r="B142" s="250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8"/>
        <v>307434361.08047402</v>
      </c>
      <c r="L142" s="105">
        <v>1.7999999999999999E-2</v>
      </c>
      <c r="M142" s="38">
        <v>0</v>
      </c>
      <c r="N142" s="118">
        <f t="shared" si="11"/>
        <v>397864.07702178945</v>
      </c>
      <c r="O142" s="25">
        <v>1.7999999999999999E-2</v>
      </c>
      <c r="P142" s="210">
        <f t="shared" si="9"/>
        <v>397864.07702178945</v>
      </c>
      <c r="Q142" s="153">
        <f t="shared" si="10"/>
        <v>307832225.1574958</v>
      </c>
      <c r="R142" s="104">
        <f t="shared" si="12"/>
        <v>230000000</v>
      </c>
      <c r="S142" s="104">
        <f t="shared" si="13"/>
        <v>377832225.1574958</v>
      </c>
    </row>
    <row r="143" spans="1:20" x14ac:dyDescent="0.3">
      <c r="A143" s="18"/>
      <c r="B143" s="250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8"/>
        <v>313578979.57992256</v>
      </c>
      <c r="L143" s="105">
        <v>1.7999999999999999E-2</v>
      </c>
      <c r="M143" s="38">
        <v>0</v>
      </c>
      <c r="N143" s="118">
        <f t="shared" si="11"/>
        <v>405025.63040818163</v>
      </c>
      <c r="O143" s="25">
        <v>1.7999999999999999E-2</v>
      </c>
      <c r="P143" s="210">
        <f t="shared" si="9"/>
        <v>405025.63040818163</v>
      </c>
      <c r="Q143" s="153">
        <f t="shared" si="10"/>
        <v>313984005.21033072</v>
      </c>
      <c r="R143" s="104">
        <f t="shared" si="12"/>
        <v>230000000</v>
      </c>
      <c r="S143" s="104">
        <f t="shared" si="13"/>
        <v>383984005.21033072</v>
      </c>
    </row>
    <row r="144" spans="1:20" x14ac:dyDescent="0.3">
      <c r="A144" s="18"/>
      <c r="B144" s="250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8"/>
        <v>319834201.21236116</v>
      </c>
      <c r="L144" s="105">
        <v>1.7999999999999999E-2</v>
      </c>
      <c r="M144" s="38">
        <v>0</v>
      </c>
      <c r="N144" s="118">
        <f t="shared" si="11"/>
        <v>412316.09175552888</v>
      </c>
      <c r="O144" s="25">
        <v>1.7999999999999999E-2</v>
      </c>
      <c r="P144" s="210">
        <f t="shared" si="9"/>
        <v>412316.09175552888</v>
      </c>
      <c r="Q144" s="153">
        <f t="shared" si="10"/>
        <v>320246517.30411667</v>
      </c>
      <c r="R144" s="104">
        <f t="shared" si="12"/>
        <v>230000000</v>
      </c>
      <c r="S144" s="104">
        <f t="shared" si="13"/>
        <v>390246517.30411667</v>
      </c>
    </row>
    <row r="145" spans="1:19" x14ac:dyDescent="0.3">
      <c r="A145" s="18"/>
      <c r="B145" s="250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8"/>
        <v>326202016.83418363</v>
      </c>
      <c r="L145" s="105">
        <v>1.7999999999999999E-2</v>
      </c>
      <c r="M145" s="38">
        <v>0</v>
      </c>
      <c r="N145" s="118">
        <f t="shared" si="11"/>
        <v>419737.78140712838</v>
      </c>
      <c r="O145" s="25">
        <v>1.7999999999999999E-2</v>
      </c>
      <c r="P145" s="210">
        <f t="shared" si="9"/>
        <v>419737.78140712838</v>
      </c>
      <c r="Q145" s="153">
        <f t="shared" si="10"/>
        <v>326621754.61559075</v>
      </c>
      <c r="R145" s="104">
        <f t="shared" si="12"/>
        <v>230000000</v>
      </c>
      <c r="S145" s="104">
        <f t="shared" si="13"/>
        <v>396621754.61559075</v>
      </c>
    </row>
    <row r="146" spans="1:19" ht="17.25" thickBot="1" x14ac:dyDescent="0.35">
      <c r="A146" s="18"/>
      <c r="B146" s="250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8"/>
        <v>332684453.13719893</v>
      </c>
      <c r="L146" s="105">
        <v>1.7999999999999999E-2</v>
      </c>
      <c r="M146" s="38">
        <v>0</v>
      </c>
      <c r="N146" s="118">
        <f t="shared" si="11"/>
        <v>427293.06147245667</v>
      </c>
      <c r="O146" s="83">
        <v>1.7999999999999999E-2</v>
      </c>
      <c r="P146" s="210">
        <f t="shared" si="9"/>
        <v>427293.06147245667</v>
      </c>
      <c r="Q146" s="153">
        <f t="shared" si="10"/>
        <v>333111746.1986714</v>
      </c>
      <c r="R146" s="104">
        <f t="shared" si="12"/>
        <v>230000000</v>
      </c>
      <c r="S146" s="104">
        <f t="shared" si="13"/>
        <v>403111746.1986714</v>
      </c>
    </row>
    <row r="147" spans="1:19" s="111" customFormat="1" ht="17.25" thickBot="1" x14ac:dyDescent="0.35">
      <c r="A147" s="97"/>
      <c r="B147" s="250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8"/>
        <v>339283573.29366851</v>
      </c>
      <c r="L147" s="93">
        <v>1.7999999999999999E-2</v>
      </c>
      <c r="M147" s="38">
        <v>0</v>
      </c>
      <c r="N147" s="118">
        <f t="shared" si="11"/>
        <v>434984.33657896088</v>
      </c>
      <c r="O147" s="94">
        <v>1.7999999999999999E-2</v>
      </c>
      <c r="P147" s="210">
        <f t="shared" si="9"/>
        <v>434984.33657896088</v>
      </c>
      <c r="Q147" s="153">
        <f t="shared" si="10"/>
        <v>339718557.63024747</v>
      </c>
      <c r="R147" s="104">
        <f t="shared" si="12"/>
        <v>230000000</v>
      </c>
      <c r="S147" s="104">
        <f t="shared" si="13"/>
        <v>409718557.63024747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G7" zoomScale="85" zoomScaleNormal="85" workbookViewId="0">
      <selection activeCell="E31" sqref="E3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9.875" style="1" bestFit="1" customWidth="1"/>
    <col min="23" max="16384" width="9" style="1"/>
  </cols>
  <sheetData>
    <row r="1" spans="1:22" x14ac:dyDescent="0.3">
      <c r="G1" s="266" t="s">
        <v>159</v>
      </c>
      <c r="H1" s="266"/>
    </row>
    <row r="2" spans="1:22" s="121" customFormat="1" x14ac:dyDescent="0.3">
      <c r="C2" s="121" t="s">
        <v>180</v>
      </c>
      <c r="D2" s="121" t="s">
        <v>0</v>
      </c>
      <c r="E2" s="121" t="s">
        <v>1</v>
      </c>
      <c r="F2" s="121" t="s">
        <v>162</v>
      </c>
      <c r="G2" s="121" t="s">
        <v>163</v>
      </c>
      <c r="H2" s="121" t="s">
        <v>158</v>
      </c>
      <c r="I2" s="121" t="s">
        <v>2</v>
      </c>
      <c r="J2" s="121" t="s">
        <v>182</v>
      </c>
      <c r="K2" s="121" t="s">
        <v>3</v>
      </c>
      <c r="L2" s="121" t="s">
        <v>183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184</v>
      </c>
      <c r="R2" s="121" t="s">
        <v>187</v>
      </c>
      <c r="S2" s="121" t="s">
        <v>186</v>
      </c>
      <c r="T2" s="121" t="s">
        <v>9</v>
      </c>
      <c r="U2" s="121" t="s">
        <v>7</v>
      </c>
      <c r="V2" s="121" t="s">
        <v>189</v>
      </c>
    </row>
    <row r="3" spans="1:22" s="167" customFormat="1" x14ac:dyDescent="0.3">
      <c r="A3" s="267">
        <v>2023</v>
      </c>
      <c r="B3" s="167" t="s">
        <v>72</v>
      </c>
      <c r="C3" s="168">
        <v>8340000</v>
      </c>
      <c r="D3" s="168">
        <v>0</v>
      </c>
      <c r="E3" s="168">
        <v>2500000</v>
      </c>
      <c r="F3" s="168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31"/>
    </row>
    <row r="4" spans="1:22" s="167" customFormat="1" x14ac:dyDescent="0.3">
      <c r="A4" s="267"/>
      <c r="B4" s="167" t="s">
        <v>73</v>
      </c>
      <c r="C4" s="168"/>
      <c r="D4" s="168">
        <v>0</v>
      </c>
      <c r="E4" s="168">
        <v>2500000</v>
      </c>
      <c r="F4" s="168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31"/>
    </row>
    <row r="5" spans="1:22" s="169" customFormat="1" x14ac:dyDescent="0.3">
      <c r="A5" s="267"/>
      <c r="B5" s="169" t="s">
        <v>74</v>
      </c>
      <c r="C5" s="170"/>
      <c r="D5" s="170">
        <v>650000</v>
      </c>
      <c r="E5" s="170">
        <v>2500000</v>
      </c>
      <c r="F5" s="170"/>
      <c r="G5" s="224"/>
      <c r="H5" s="224"/>
      <c r="I5" s="224">
        <v>300000</v>
      </c>
      <c r="J5" s="224">
        <v>100000</v>
      </c>
      <c r="K5" s="224">
        <v>450000</v>
      </c>
      <c r="L5" s="224">
        <v>100000</v>
      </c>
      <c r="M5" s="224">
        <v>170000</v>
      </c>
      <c r="N5" s="224">
        <v>0</v>
      </c>
      <c r="O5" s="224">
        <v>100000</v>
      </c>
      <c r="P5" s="224">
        <v>0</v>
      </c>
      <c r="Q5" s="224">
        <v>2500000</v>
      </c>
      <c r="R5" s="224">
        <v>0</v>
      </c>
      <c r="S5" s="224">
        <v>0</v>
      </c>
      <c r="T5" s="224">
        <f t="shared" si="0"/>
        <v>6870000</v>
      </c>
      <c r="U5" s="225"/>
      <c r="V5" s="232"/>
    </row>
    <row r="6" spans="1:22" s="167" customFormat="1" x14ac:dyDescent="0.3">
      <c r="A6" s="267"/>
      <c r="B6" s="167" t="s">
        <v>75</v>
      </c>
      <c r="C6" s="168"/>
      <c r="D6" s="168">
        <v>1885000</v>
      </c>
      <c r="E6" s="168">
        <v>500000</v>
      </c>
      <c r="F6" s="168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31"/>
    </row>
    <row r="7" spans="1:22" s="167" customFormat="1" x14ac:dyDescent="0.3">
      <c r="A7" s="267"/>
      <c r="B7" s="167" t="s">
        <v>76</v>
      </c>
      <c r="C7" s="168"/>
      <c r="D7" s="168">
        <v>1000000</v>
      </c>
      <c r="E7" s="168">
        <v>100000</v>
      </c>
      <c r="F7" s="168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31"/>
    </row>
    <row r="8" spans="1:22" s="167" customFormat="1" x14ac:dyDescent="0.3">
      <c r="A8" s="267"/>
      <c r="B8" s="167" t="s">
        <v>77</v>
      </c>
      <c r="C8" s="168"/>
      <c r="D8" s="168">
        <v>1000000</v>
      </c>
      <c r="E8" s="168">
        <v>1000000</v>
      </c>
      <c r="F8" s="168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31"/>
    </row>
    <row r="9" spans="1:22" s="167" customFormat="1" x14ac:dyDescent="0.3">
      <c r="A9" s="267"/>
      <c r="B9" s="167" t="s">
        <v>78</v>
      </c>
      <c r="C9" s="168"/>
      <c r="D9" s="168">
        <v>1000000</v>
      </c>
      <c r="E9" s="168">
        <v>1000000</v>
      </c>
      <c r="F9" s="168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31"/>
    </row>
    <row r="10" spans="1:22" s="167" customFormat="1" x14ac:dyDescent="0.3">
      <c r="A10" s="267"/>
      <c r="B10" s="167" t="s">
        <v>79</v>
      </c>
      <c r="C10" s="168"/>
      <c r="D10" s="168">
        <v>1000000</v>
      </c>
      <c r="E10" s="168">
        <v>1000000</v>
      </c>
      <c r="F10" s="168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31"/>
    </row>
    <row r="11" spans="1:22" s="167" customFormat="1" x14ac:dyDescent="0.3">
      <c r="A11" s="267"/>
      <c r="B11" s="167" t="s">
        <v>80</v>
      </c>
      <c r="C11" s="168"/>
      <c r="D11" s="168">
        <v>1000000</v>
      </c>
      <c r="E11" s="168">
        <v>1000000</v>
      </c>
      <c r="F11" s="168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31"/>
    </row>
    <row r="12" spans="1:22" s="167" customFormat="1" x14ac:dyDescent="0.3">
      <c r="A12" s="267"/>
      <c r="B12" s="167" t="s">
        <v>81</v>
      </c>
      <c r="C12" s="168"/>
      <c r="D12" s="168">
        <v>0</v>
      </c>
      <c r="E12" s="168">
        <v>7000000</v>
      </c>
      <c r="F12" s="168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31"/>
    </row>
    <row r="13" spans="1:22" s="167" customFormat="1" x14ac:dyDescent="0.3">
      <c r="A13" s="267"/>
      <c r="B13" s="167" t="s">
        <v>82</v>
      </c>
      <c r="C13" s="168">
        <f xml:space="preserve"> U12 + 7150000</f>
        <v>18650000</v>
      </c>
      <c r="D13" s="168">
        <v>0</v>
      </c>
      <c r="E13" s="168">
        <v>4000000</v>
      </c>
      <c r="F13" s="168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2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31"/>
    </row>
    <row r="14" spans="1:22" s="194" customFormat="1" ht="17.25" thickBot="1" x14ac:dyDescent="0.35">
      <c r="A14" s="267"/>
      <c r="B14" s="226" t="s">
        <v>83</v>
      </c>
      <c r="C14" s="227">
        <f xml:space="preserve"> U13 + 7150000</f>
        <v>8420000</v>
      </c>
      <c r="D14" s="227">
        <v>0</v>
      </c>
      <c r="E14" s="227">
        <v>1400000</v>
      </c>
      <c r="F14" s="227">
        <v>420000</v>
      </c>
      <c r="G14" s="228">
        <v>0</v>
      </c>
      <c r="H14" s="228">
        <v>100000</v>
      </c>
      <c r="I14" s="228">
        <v>200000</v>
      </c>
      <c r="J14" s="228">
        <v>100000</v>
      </c>
      <c r="K14" s="228">
        <v>630000</v>
      </c>
      <c r="L14" s="228">
        <v>100000</v>
      </c>
      <c r="M14" s="228">
        <v>600000</v>
      </c>
      <c r="N14" s="228">
        <v>0</v>
      </c>
      <c r="O14" s="228">
        <v>100000</v>
      </c>
      <c r="P14" s="228">
        <v>300000</v>
      </c>
      <c r="Q14" s="228">
        <v>3000000</v>
      </c>
      <c r="R14" s="224">
        <v>0</v>
      </c>
      <c r="S14" s="228">
        <v>1580000</v>
      </c>
      <c r="T14" s="228">
        <f t="shared" si="0"/>
        <v>8530000</v>
      </c>
      <c r="U14" s="228">
        <f xml:space="preserve"> C14 - T14 +1000000</f>
        <v>890000</v>
      </c>
      <c r="V14" s="233"/>
    </row>
    <row r="15" spans="1:22" s="195" customFormat="1" x14ac:dyDescent="0.3">
      <c r="A15" s="267">
        <v>2024</v>
      </c>
      <c r="B15" s="167" t="s">
        <v>72</v>
      </c>
      <c r="C15" s="168">
        <f xml:space="preserve"> U14 + 7150000 +340000</f>
        <v>8380000</v>
      </c>
      <c r="D15" s="168">
        <v>0</v>
      </c>
      <c r="E15" s="168">
        <v>0</v>
      </c>
      <c r="F15" s="168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234"/>
    </row>
    <row r="16" spans="1:22" s="167" customFormat="1" x14ac:dyDescent="0.3">
      <c r="A16" s="267"/>
      <c r="B16" s="167" t="s">
        <v>73</v>
      </c>
      <c r="C16" s="168">
        <f xml:space="preserve"> U15 + 7370000 + 1800000 + 1500000</f>
        <v>11380000</v>
      </c>
      <c r="D16" s="168">
        <v>0</v>
      </c>
      <c r="E16" s="168">
        <v>0</v>
      </c>
      <c r="F16" s="168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31"/>
    </row>
    <row r="17" spans="1:22" s="167" customFormat="1" x14ac:dyDescent="0.3">
      <c r="A17" s="267"/>
      <c r="B17" s="167" t="s">
        <v>74</v>
      </c>
      <c r="C17" s="168">
        <f xml:space="preserve"> U16 + 7370000</f>
        <v>11950000</v>
      </c>
      <c r="D17" s="168">
        <v>0</v>
      </c>
      <c r="E17" s="168">
        <v>350000</v>
      </c>
      <c r="F17" s="168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31"/>
    </row>
    <row r="18" spans="1:22" s="167" customFormat="1" ht="17.25" customHeight="1" x14ac:dyDescent="0.3">
      <c r="A18" s="267"/>
      <c r="B18" s="167" t="s">
        <v>75</v>
      </c>
      <c r="C18" s="168">
        <f xml:space="preserve"> U17 + 7370000</f>
        <v>10130000</v>
      </c>
      <c r="D18" s="168">
        <v>0</v>
      </c>
      <c r="E18" s="168">
        <v>0</v>
      </c>
      <c r="F18" s="168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31"/>
    </row>
    <row r="19" spans="1:22" s="167" customFormat="1" x14ac:dyDescent="0.3">
      <c r="A19" s="267"/>
      <c r="B19" s="167" t="s">
        <v>76</v>
      </c>
      <c r="C19" s="168">
        <f xml:space="preserve"> U18 + 7370000 +18700000</f>
        <v>27960000</v>
      </c>
      <c r="D19" s="168">
        <v>1900000</v>
      </c>
      <c r="E19" s="168">
        <v>14000000</v>
      </c>
      <c r="F19" s="168">
        <v>420000</v>
      </c>
      <c r="G19" s="168">
        <v>0</v>
      </c>
      <c r="H19" s="168">
        <v>100000</v>
      </c>
      <c r="I19" s="168">
        <v>200000</v>
      </c>
      <c r="J19" s="168">
        <v>100000</v>
      </c>
      <c r="K19" s="168">
        <v>630000</v>
      </c>
      <c r="L19" s="168">
        <v>100000</v>
      </c>
      <c r="M19" s="168">
        <v>190000</v>
      </c>
      <c r="N19" s="168">
        <v>0</v>
      </c>
      <c r="O19" s="168">
        <v>100000</v>
      </c>
      <c r="P19" s="168">
        <v>0</v>
      </c>
      <c r="Q19" s="168">
        <v>3100000</v>
      </c>
      <c r="R19" s="168">
        <v>400000</v>
      </c>
      <c r="S19" s="168">
        <v>5800000</v>
      </c>
      <c r="T19" s="168">
        <f t="shared" si="0"/>
        <v>27040000</v>
      </c>
      <c r="U19" s="168">
        <f t="shared" si="1"/>
        <v>920000</v>
      </c>
      <c r="V19" s="248">
        <v>18700000</v>
      </c>
    </row>
    <row r="20" spans="1:22" ht="15.75" customHeight="1" x14ac:dyDescent="0.3">
      <c r="A20" s="267"/>
      <c r="B20" s="1" t="s">
        <v>77</v>
      </c>
      <c r="C20" s="171">
        <f xml:space="preserve"> U19 + 7370000 +1000000</f>
        <v>9290000</v>
      </c>
      <c r="D20" s="172">
        <v>0</v>
      </c>
      <c r="E20" s="172">
        <v>0</v>
      </c>
      <c r="F20" s="2">
        <v>420000</v>
      </c>
      <c r="G20" s="172">
        <v>0</v>
      </c>
      <c r="H20" s="173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74">
        <v>190000</v>
      </c>
      <c r="N20" s="2">
        <v>0</v>
      </c>
      <c r="O20" s="2">
        <v>100000</v>
      </c>
      <c r="P20" s="2">
        <v>500000</v>
      </c>
      <c r="Q20" s="2">
        <v>2800000</v>
      </c>
      <c r="R20" s="172">
        <v>0</v>
      </c>
      <c r="S20" s="175">
        <v>1640000</v>
      </c>
      <c r="T20" s="2">
        <f>SUM(D20:S20)</f>
        <v>6780000</v>
      </c>
      <c r="U20" s="2">
        <f t="shared" si="1"/>
        <v>2510000</v>
      </c>
      <c r="V20" s="235">
        <f xml:space="preserve"> V19 - 1640000</f>
        <v>17060000</v>
      </c>
    </row>
    <row r="21" spans="1:22" s="31" customFormat="1" x14ac:dyDescent="0.3">
      <c r="A21" s="267"/>
      <c r="B21" s="31" t="s">
        <v>78</v>
      </c>
      <c r="C21" s="171">
        <f t="shared" ref="C21:C25" si="2" xml:space="preserve"> U20 + 7370000</f>
        <v>9880000</v>
      </c>
      <c r="D21" s="172">
        <v>1800000</v>
      </c>
      <c r="E21" s="172">
        <v>0</v>
      </c>
      <c r="F21" s="171">
        <v>420000</v>
      </c>
      <c r="G21" s="172">
        <v>0</v>
      </c>
      <c r="H21" s="173">
        <v>100000</v>
      </c>
      <c r="I21" s="171">
        <v>200000</v>
      </c>
      <c r="J21" s="171">
        <v>100000</v>
      </c>
      <c r="K21" s="171">
        <v>630000</v>
      </c>
      <c r="L21" s="171">
        <v>100000</v>
      </c>
      <c r="M21" s="168">
        <v>190000</v>
      </c>
      <c r="N21" s="171">
        <v>0</v>
      </c>
      <c r="O21" s="171">
        <v>100000</v>
      </c>
      <c r="P21" s="2">
        <v>500000</v>
      </c>
      <c r="Q21" s="2">
        <v>2000000</v>
      </c>
      <c r="R21" s="223">
        <v>300000</v>
      </c>
      <c r="S21" s="175">
        <v>1640000</v>
      </c>
      <c r="T21" s="171">
        <f t="shared" si="0"/>
        <v>8080000</v>
      </c>
      <c r="U21" s="171">
        <f t="shared" si="1"/>
        <v>1800000</v>
      </c>
      <c r="V21" s="235">
        <f xml:space="preserve"> V20 - 1640000</f>
        <v>15420000</v>
      </c>
    </row>
    <row r="22" spans="1:22" x14ac:dyDescent="0.3">
      <c r="A22" s="267"/>
      <c r="B22" s="1" t="s">
        <v>79</v>
      </c>
      <c r="C22" s="171">
        <f t="shared" si="2"/>
        <v>9170000</v>
      </c>
      <c r="D22" s="172">
        <v>0</v>
      </c>
      <c r="E22" s="172">
        <v>0</v>
      </c>
      <c r="F22" s="2">
        <v>420000</v>
      </c>
      <c r="G22" s="172">
        <v>0</v>
      </c>
      <c r="H22" s="173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74">
        <v>190000</v>
      </c>
      <c r="N22" s="2">
        <v>0</v>
      </c>
      <c r="O22" s="2">
        <v>100000</v>
      </c>
      <c r="P22" s="2">
        <v>500000</v>
      </c>
      <c r="Q22" s="2">
        <v>1500000</v>
      </c>
      <c r="R22" s="172">
        <v>0</v>
      </c>
      <c r="S22" s="175">
        <v>1640000</v>
      </c>
      <c r="T22" s="2">
        <f t="shared" si="0"/>
        <v>5480000</v>
      </c>
      <c r="U22" s="2">
        <f t="shared" si="1"/>
        <v>3690000</v>
      </c>
      <c r="V22" s="235">
        <f t="shared" ref="V22:V31" si="3" xml:space="preserve"> V21 - 1640000</f>
        <v>13780000</v>
      </c>
    </row>
    <row r="23" spans="1:22" x14ac:dyDescent="0.3">
      <c r="A23" s="267"/>
      <c r="B23" s="1" t="s">
        <v>80</v>
      </c>
      <c r="C23" s="171">
        <f t="shared" si="2"/>
        <v>11060000</v>
      </c>
      <c r="D23" s="172">
        <v>0</v>
      </c>
      <c r="E23" s="172">
        <v>0</v>
      </c>
      <c r="F23" s="2">
        <v>420000</v>
      </c>
      <c r="G23" s="172">
        <v>0</v>
      </c>
      <c r="H23" s="173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68">
        <v>190000</v>
      </c>
      <c r="N23" s="2">
        <v>0</v>
      </c>
      <c r="O23" s="2">
        <v>100000</v>
      </c>
      <c r="P23" s="2">
        <v>500000</v>
      </c>
      <c r="Q23" s="2">
        <v>1500000</v>
      </c>
      <c r="R23" s="172">
        <v>400000</v>
      </c>
      <c r="S23" s="175">
        <v>1640000</v>
      </c>
      <c r="T23" s="2">
        <f t="shared" si="0"/>
        <v>5880000</v>
      </c>
      <c r="U23" s="2">
        <f t="shared" si="1"/>
        <v>5180000</v>
      </c>
      <c r="V23" s="235">
        <f t="shared" si="3"/>
        <v>12140000</v>
      </c>
    </row>
    <row r="24" spans="1:22" s="220" customFormat="1" x14ac:dyDescent="0.3">
      <c r="A24" s="267"/>
      <c r="B24" s="220" t="s">
        <v>81</v>
      </c>
      <c r="C24" s="214">
        <f xml:space="preserve"> U23 + 7370000</f>
        <v>12550000</v>
      </c>
      <c r="D24" s="214">
        <v>1800000</v>
      </c>
      <c r="E24" s="214">
        <v>0</v>
      </c>
      <c r="F24" s="214">
        <v>420000</v>
      </c>
      <c r="G24" s="214">
        <v>0</v>
      </c>
      <c r="H24" s="214">
        <v>100000</v>
      </c>
      <c r="I24" s="214">
        <v>200000</v>
      </c>
      <c r="J24" s="214">
        <v>100000</v>
      </c>
      <c r="K24" s="214">
        <v>630000</v>
      </c>
      <c r="L24" s="214">
        <v>100000</v>
      </c>
      <c r="M24" s="214">
        <v>190000</v>
      </c>
      <c r="N24" s="214">
        <v>0</v>
      </c>
      <c r="O24" s="214">
        <v>100000</v>
      </c>
      <c r="P24" s="2">
        <v>500000</v>
      </c>
      <c r="Q24" s="2">
        <v>1500000</v>
      </c>
      <c r="R24" s="229">
        <v>0</v>
      </c>
      <c r="S24" s="214">
        <v>1640000</v>
      </c>
      <c r="T24" s="214">
        <f>SUM(D24:S24)</f>
        <v>7280000</v>
      </c>
      <c r="U24" s="214">
        <f t="shared" si="1"/>
        <v>5270000</v>
      </c>
      <c r="V24" s="235">
        <f t="shared" si="3"/>
        <v>10500000</v>
      </c>
    </row>
    <row r="25" spans="1:22" x14ac:dyDescent="0.3">
      <c r="A25" s="267"/>
      <c r="B25" s="1" t="s">
        <v>82</v>
      </c>
      <c r="C25" s="171">
        <f t="shared" si="2"/>
        <v>12640000</v>
      </c>
      <c r="D25" s="172">
        <v>0</v>
      </c>
      <c r="E25" s="172">
        <v>0</v>
      </c>
      <c r="F25" s="2">
        <v>420000</v>
      </c>
      <c r="G25" s="172">
        <v>0</v>
      </c>
      <c r="H25" s="173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68">
        <v>190000</v>
      </c>
      <c r="N25" s="2">
        <v>0</v>
      </c>
      <c r="O25" s="2">
        <v>100000</v>
      </c>
      <c r="P25" s="2">
        <v>500000</v>
      </c>
      <c r="Q25" s="2">
        <v>1500000</v>
      </c>
      <c r="R25" s="172">
        <v>0</v>
      </c>
      <c r="S25" s="175">
        <v>1640000</v>
      </c>
      <c r="T25" s="2">
        <f t="shared" si="0"/>
        <v>5480000</v>
      </c>
      <c r="U25" s="2">
        <f t="shared" si="1"/>
        <v>7160000</v>
      </c>
      <c r="V25" s="235">
        <f t="shared" si="3"/>
        <v>8860000</v>
      </c>
    </row>
    <row r="26" spans="1:22" s="215" customFormat="1" ht="17.25" thickBot="1" x14ac:dyDescent="0.35">
      <c r="A26" s="267"/>
      <c r="B26" s="217" t="s">
        <v>83</v>
      </c>
      <c r="C26" s="218">
        <f xml:space="preserve"> U25 + 7370000</f>
        <v>14530000</v>
      </c>
      <c r="D26" s="218">
        <v>0</v>
      </c>
      <c r="E26" s="216">
        <v>0</v>
      </c>
      <c r="F26" s="218">
        <v>420000</v>
      </c>
      <c r="G26" s="216">
        <v>0</v>
      </c>
      <c r="H26" s="173">
        <v>100000</v>
      </c>
      <c r="I26" s="218">
        <v>200000</v>
      </c>
      <c r="J26" s="218">
        <v>100000</v>
      </c>
      <c r="K26" s="216">
        <v>800000</v>
      </c>
      <c r="L26" s="216">
        <v>150000</v>
      </c>
      <c r="M26" s="216">
        <v>300000</v>
      </c>
      <c r="N26" s="218">
        <v>0</v>
      </c>
      <c r="O26" s="216">
        <v>100000</v>
      </c>
      <c r="P26" s="216">
        <v>500000</v>
      </c>
      <c r="Q26" s="216">
        <v>2000000</v>
      </c>
      <c r="R26" s="216">
        <v>400000</v>
      </c>
      <c r="S26" s="216">
        <v>1640000</v>
      </c>
      <c r="T26" s="218">
        <f t="shared" si="0"/>
        <v>6710000</v>
      </c>
      <c r="U26" s="218">
        <f t="shared" si="1"/>
        <v>7820000</v>
      </c>
      <c r="V26" s="249">
        <f t="shared" si="3"/>
        <v>7220000</v>
      </c>
    </row>
    <row r="27" spans="1:22" s="68" customFormat="1" x14ac:dyDescent="0.3">
      <c r="A27" s="267">
        <v>2025</v>
      </c>
      <c r="B27" s="1" t="s">
        <v>72</v>
      </c>
      <c r="C27" s="171">
        <f xml:space="preserve"> U26 + 7590000</f>
        <v>15410000</v>
      </c>
      <c r="D27" s="2">
        <v>1800000</v>
      </c>
      <c r="E27" s="172">
        <v>0</v>
      </c>
      <c r="F27" s="2">
        <v>420000</v>
      </c>
      <c r="G27" s="172">
        <v>0</v>
      </c>
      <c r="H27" s="173">
        <v>100000</v>
      </c>
      <c r="I27" s="2">
        <v>200000</v>
      </c>
      <c r="J27" s="2">
        <v>100000</v>
      </c>
      <c r="K27" s="2">
        <v>800000</v>
      </c>
      <c r="L27" s="2">
        <v>150000</v>
      </c>
      <c r="M27" s="216">
        <v>300000</v>
      </c>
      <c r="N27" s="2">
        <v>0</v>
      </c>
      <c r="O27" s="2">
        <v>200000</v>
      </c>
      <c r="P27" s="2">
        <v>500000</v>
      </c>
      <c r="Q27" s="2">
        <v>2000000</v>
      </c>
      <c r="R27" s="2">
        <v>600000</v>
      </c>
      <c r="S27" s="175">
        <v>1640000</v>
      </c>
      <c r="T27" s="2">
        <f>SUM(D27:S27)</f>
        <v>8810000</v>
      </c>
      <c r="U27" s="2">
        <f t="shared" si="1"/>
        <v>6600000</v>
      </c>
      <c r="V27" s="235">
        <f t="shared" si="3"/>
        <v>5580000</v>
      </c>
    </row>
    <row r="28" spans="1:22" x14ac:dyDescent="0.3">
      <c r="A28" s="267"/>
      <c r="B28" s="1" t="s">
        <v>73</v>
      </c>
      <c r="C28" s="171">
        <f xml:space="preserve"> U27 + 7590000</f>
        <v>14190000</v>
      </c>
      <c r="D28" s="172">
        <v>0</v>
      </c>
      <c r="E28" s="172">
        <v>0</v>
      </c>
      <c r="F28" s="2">
        <v>420000</v>
      </c>
      <c r="G28" s="172">
        <v>0</v>
      </c>
      <c r="H28" s="173">
        <v>100000</v>
      </c>
      <c r="I28" s="2">
        <v>200000</v>
      </c>
      <c r="J28" s="2">
        <v>100000</v>
      </c>
      <c r="K28" s="2">
        <v>800000</v>
      </c>
      <c r="L28" s="2">
        <v>150000</v>
      </c>
      <c r="M28" s="216">
        <v>300000</v>
      </c>
      <c r="N28" s="2">
        <v>0</v>
      </c>
      <c r="O28" s="2">
        <v>200000</v>
      </c>
      <c r="P28" s="2">
        <v>500000</v>
      </c>
      <c r="Q28" s="2">
        <v>2000000</v>
      </c>
      <c r="R28" s="2">
        <v>0</v>
      </c>
      <c r="S28" s="175">
        <v>1640000</v>
      </c>
      <c r="T28" s="2">
        <f t="shared" si="0"/>
        <v>6410000</v>
      </c>
      <c r="U28" s="2">
        <f t="shared" si="1"/>
        <v>7780000</v>
      </c>
      <c r="V28" s="235">
        <f t="shared" si="3"/>
        <v>3940000</v>
      </c>
    </row>
    <row r="29" spans="1:22" x14ac:dyDescent="0.3">
      <c r="A29" s="267"/>
      <c r="B29" s="1" t="s">
        <v>74</v>
      </c>
      <c r="C29" s="171">
        <f t="shared" ref="C29:C92" si="4" xml:space="preserve"> U28 + 7590000</f>
        <v>15370000</v>
      </c>
      <c r="D29" s="172">
        <v>0</v>
      </c>
      <c r="E29" s="172">
        <v>0</v>
      </c>
      <c r="F29" s="2">
        <v>420000</v>
      </c>
      <c r="G29" s="172">
        <v>0</v>
      </c>
      <c r="H29" s="173">
        <v>100000</v>
      </c>
      <c r="I29" s="2">
        <v>200000</v>
      </c>
      <c r="J29" s="2">
        <v>100000</v>
      </c>
      <c r="K29" s="2">
        <v>800000</v>
      </c>
      <c r="L29" s="2">
        <v>150000</v>
      </c>
      <c r="M29" s="216">
        <v>300000</v>
      </c>
      <c r="N29" s="2">
        <v>0</v>
      </c>
      <c r="O29" s="2">
        <v>200000</v>
      </c>
      <c r="P29" s="2">
        <v>500000</v>
      </c>
      <c r="Q29" s="2">
        <v>2000000</v>
      </c>
      <c r="R29" s="2">
        <v>0</v>
      </c>
      <c r="S29" s="175">
        <v>1640000</v>
      </c>
      <c r="T29" s="2">
        <f t="shared" si="0"/>
        <v>6410000</v>
      </c>
      <c r="U29" s="2">
        <f t="shared" si="1"/>
        <v>8960000</v>
      </c>
      <c r="V29" s="235">
        <f t="shared" si="3"/>
        <v>2300000</v>
      </c>
    </row>
    <row r="30" spans="1:22" x14ac:dyDescent="0.3">
      <c r="A30" s="267"/>
      <c r="B30" s="1" t="s">
        <v>75</v>
      </c>
      <c r="C30" s="171">
        <f t="shared" si="4"/>
        <v>16550000</v>
      </c>
      <c r="D30" s="2">
        <v>1800000</v>
      </c>
      <c r="E30" s="172">
        <v>0</v>
      </c>
      <c r="F30" s="2">
        <v>420000</v>
      </c>
      <c r="G30" s="172">
        <v>0</v>
      </c>
      <c r="H30" s="173">
        <v>100000</v>
      </c>
      <c r="I30" s="2">
        <v>200000</v>
      </c>
      <c r="J30" s="2">
        <v>100000</v>
      </c>
      <c r="K30" s="2">
        <v>800000</v>
      </c>
      <c r="L30" s="2">
        <v>150000</v>
      </c>
      <c r="M30" s="216">
        <v>300000</v>
      </c>
      <c r="N30" s="2">
        <v>0</v>
      </c>
      <c r="O30" s="2">
        <v>200000</v>
      </c>
      <c r="P30" s="2">
        <v>500000</v>
      </c>
      <c r="Q30" s="2">
        <v>2000000</v>
      </c>
      <c r="R30" s="2">
        <v>0</v>
      </c>
      <c r="S30" s="175">
        <v>1640000</v>
      </c>
      <c r="T30" s="2">
        <f t="shared" si="0"/>
        <v>8210000</v>
      </c>
      <c r="U30" s="2">
        <f t="shared" si="1"/>
        <v>8340000</v>
      </c>
      <c r="V30" s="235">
        <f t="shared" si="3"/>
        <v>660000</v>
      </c>
    </row>
    <row r="31" spans="1:22" x14ac:dyDescent="0.3">
      <c r="A31" s="267"/>
      <c r="B31" s="1" t="s">
        <v>76</v>
      </c>
      <c r="C31" s="171">
        <f t="shared" si="4"/>
        <v>15930000</v>
      </c>
      <c r="D31" s="172">
        <v>2000000</v>
      </c>
      <c r="E31" s="172">
        <v>0</v>
      </c>
      <c r="F31" s="2">
        <v>420000</v>
      </c>
      <c r="G31" s="172">
        <v>300000</v>
      </c>
      <c r="H31" s="173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216">
        <v>300000</v>
      </c>
      <c r="N31" s="2">
        <v>0</v>
      </c>
      <c r="O31" s="2">
        <v>200000</v>
      </c>
      <c r="P31" s="2">
        <v>500000</v>
      </c>
      <c r="Q31" s="2">
        <v>2000000</v>
      </c>
      <c r="R31" s="2">
        <v>600000</v>
      </c>
      <c r="S31" s="175">
        <v>700000</v>
      </c>
      <c r="T31" s="2">
        <f t="shared" si="0"/>
        <v>8570000</v>
      </c>
      <c r="U31" s="2">
        <f t="shared" si="1"/>
        <v>7360000</v>
      </c>
      <c r="V31" s="235">
        <f t="shared" si="3"/>
        <v>-980000</v>
      </c>
    </row>
    <row r="32" spans="1:22" x14ac:dyDescent="0.3">
      <c r="A32" s="267"/>
      <c r="B32" s="1" t="s">
        <v>77</v>
      </c>
      <c r="C32" s="171">
        <f t="shared" si="4"/>
        <v>14950000</v>
      </c>
      <c r="D32" s="172">
        <v>0</v>
      </c>
      <c r="E32" s="172">
        <v>0</v>
      </c>
      <c r="F32" s="2">
        <v>420000</v>
      </c>
      <c r="G32" s="172">
        <v>300000</v>
      </c>
      <c r="H32" s="173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216">
        <v>300000</v>
      </c>
      <c r="N32" s="2">
        <v>0</v>
      </c>
      <c r="O32" s="2">
        <v>200000</v>
      </c>
      <c r="P32" s="2">
        <v>500000</v>
      </c>
      <c r="Q32" s="2">
        <v>2000000</v>
      </c>
      <c r="R32" s="2">
        <v>0</v>
      </c>
      <c r="S32" s="2">
        <v>0</v>
      </c>
      <c r="T32" s="2">
        <f t="shared" si="0"/>
        <v>5270000</v>
      </c>
      <c r="U32" s="2">
        <f t="shared" si="1"/>
        <v>9680000</v>
      </c>
      <c r="V32" s="235"/>
    </row>
    <row r="33" spans="1:22" x14ac:dyDescent="0.3">
      <c r="A33" s="267"/>
      <c r="B33" s="1" t="s">
        <v>78</v>
      </c>
      <c r="C33" s="171">
        <f t="shared" si="4"/>
        <v>17270000</v>
      </c>
      <c r="D33" s="172">
        <v>1800000</v>
      </c>
      <c r="E33" s="172">
        <v>0</v>
      </c>
      <c r="F33" s="2">
        <v>420000</v>
      </c>
      <c r="G33" s="172">
        <v>300000</v>
      </c>
      <c r="H33" s="173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216">
        <v>300000</v>
      </c>
      <c r="N33" s="2">
        <v>0</v>
      </c>
      <c r="O33" s="2">
        <v>200000</v>
      </c>
      <c r="P33" s="2">
        <v>500000</v>
      </c>
      <c r="Q33" s="2">
        <v>2000000</v>
      </c>
      <c r="R33" s="2">
        <v>0</v>
      </c>
      <c r="S33" s="2">
        <v>0</v>
      </c>
      <c r="T33" s="2">
        <f t="shared" si="0"/>
        <v>7070000</v>
      </c>
      <c r="U33" s="2">
        <f t="shared" si="1"/>
        <v>10200000</v>
      </c>
      <c r="V33" s="235"/>
    </row>
    <row r="34" spans="1:22" x14ac:dyDescent="0.3">
      <c r="A34" s="267"/>
      <c r="B34" s="1" t="s">
        <v>79</v>
      </c>
      <c r="C34" s="171">
        <f t="shared" si="4"/>
        <v>17790000</v>
      </c>
      <c r="D34" s="172">
        <v>0</v>
      </c>
      <c r="E34" s="172">
        <v>0</v>
      </c>
      <c r="F34" s="2">
        <v>420000</v>
      </c>
      <c r="G34" s="172">
        <v>300000</v>
      </c>
      <c r="H34" s="173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216">
        <v>300000</v>
      </c>
      <c r="N34" s="2">
        <v>0</v>
      </c>
      <c r="O34" s="2">
        <v>200000</v>
      </c>
      <c r="P34" s="2">
        <v>500000</v>
      </c>
      <c r="Q34" s="2">
        <v>2000000</v>
      </c>
      <c r="R34" s="2">
        <v>600000</v>
      </c>
      <c r="S34" s="2">
        <v>0</v>
      </c>
      <c r="T34" s="2">
        <f t="shared" si="0"/>
        <v>5870000</v>
      </c>
      <c r="U34" s="2">
        <f t="shared" si="1"/>
        <v>11920000</v>
      </c>
      <c r="V34" s="235"/>
    </row>
    <row r="35" spans="1:22" s="176" customFormat="1" ht="17.25" customHeight="1" x14ac:dyDescent="0.3">
      <c r="A35" s="267"/>
      <c r="B35" s="176" t="s">
        <v>80</v>
      </c>
      <c r="C35" s="171">
        <f t="shared" si="4"/>
        <v>19510000</v>
      </c>
      <c r="D35" s="172">
        <v>0</v>
      </c>
      <c r="E35" s="172">
        <v>0</v>
      </c>
      <c r="F35" s="2">
        <v>420000</v>
      </c>
      <c r="G35" s="172">
        <v>300000</v>
      </c>
      <c r="H35" s="173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216">
        <v>300000</v>
      </c>
      <c r="N35" s="2">
        <v>0</v>
      </c>
      <c r="O35" s="2">
        <v>200000</v>
      </c>
      <c r="P35" s="2">
        <v>500000</v>
      </c>
      <c r="Q35" s="2">
        <v>2000000</v>
      </c>
      <c r="R35" s="2">
        <v>0</v>
      </c>
      <c r="S35" s="2">
        <v>0</v>
      </c>
      <c r="T35" s="177">
        <f t="shared" ref="T35:T66" si="5">SUM(D35:S35)</f>
        <v>5270000</v>
      </c>
      <c r="U35" s="177">
        <f t="shared" si="1"/>
        <v>14240000</v>
      </c>
      <c r="V35" s="236"/>
    </row>
    <row r="36" spans="1:22" s="78" customFormat="1" x14ac:dyDescent="0.3">
      <c r="A36" s="267"/>
      <c r="B36" s="78" t="s">
        <v>81</v>
      </c>
      <c r="C36" s="173">
        <f xml:space="preserve"> U35 + 7590000 +12000000</f>
        <v>33830000</v>
      </c>
      <c r="D36" s="173">
        <v>1800000</v>
      </c>
      <c r="E36" s="173">
        <v>0</v>
      </c>
      <c r="F36" s="173">
        <v>420000</v>
      </c>
      <c r="G36" s="173">
        <v>300000</v>
      </c>
      <c r="H36" s="173">
        <v>300000</v>
      </c>
      <c r="I36" s="173">
        <v>200000</v>
      </c>
      <c r="J36" s="173">
        <v>100000</v>
      </c>
      <c r="K36" s="173">
        <v>800000</v>
      </c>
      <c r="L36" s="173">
        <v>150000</v>
      </c>
      <c r="M36" s="173">
        <v>300000</v>
      </c>
      <c r="N36" s="173">
        <v>0</v>
      </c>
      <c r="O36" s="173">
        <v>200000</v>
      </c>
      <c r="P36" s="173">
        <v>500000</v>
      </c>
      <c r="Q36" s="173">
        <v>2000000</v>
      </c>
      <c r="R36" s="173">
        <v>20000000</v>
      </c>
      <c r="S36" s="173">
        <v>0</v>
      </c>
      <c r="T36" s="173">
        <f t="shared" si="5"/>
        <v>27070000</v>
      </c>
      <c r="U36" s="173">
        <f t="shared" si="1"/>
        <v>6760000</v>
      </c>
      <c r="V36" s="78" t="s">
        <v>185</v>
      </c>
    </row>
    <row r="37" spans="1:22" x14ac:dyDescent="0.3">
      <c r="A37" s="267"/>
      <c r="B37" s="1" t="s">
        <v>82</v>
      </c>
      <c r="C37" s="171">
        <f t="shared" si="4"/>
        <v>14350000</v>
      </c>
      <c r="D37" s="172">
        <v>0</v>
      </c>
      <c r="E37" s="172">
        <v>0</v>
      </c>
      <c r="F37" s="2">
        <v>420000</v>
      </c>
      <c r="G37" s="172">
        <v>300000</v>
      </c>
      <c r="H37" s="173">
        <v>300000</v>
      </c>
      <c r="I37" s="2">
        <v>900000</v>
      </c>
      <c r="J37" s="2">
        <v>0</v>
      </c>
      <c r="K37" s="2">
        <v>800000</v>
      </c>
      <c r="L37" s="2">
        <v>150000</v>
      </c>
      <c r="M37" s="216">
        <v>300000</v>
      </c>
      <c r="N37" s="2">
        <v>0</v>
      </c>
      <c r="O37" s="2">
        <v>200000</v>
      </c>
      <c r="P37" s="2">
        <v>500000</v>
      </c>
      <c r="Q37" s="2">
        <v>2000000</v>
      </c>
      <c r="R37" s="172">
        <v>0</v>
      </c>
      <c r="S37" s="2">
        <v>0</v>
      </c>
      <c r="T37" s="2">
        <f t="shared" si="5"/>
        <v>5870000</v>
      </c>
      <c r="U37" s="2">
        <f t="shared" si="1"/>
        <v>8480000</v>
      </c>
    </row>
    <row r="38" spans="1:22" s="215" customFormat="1" ht="17.25" thickBot="1" x14ac:dyDescent="0.35">
      <c r="A38" s="267"/>
      <c r="B38" s="217" t="s">
        <v>83</v>
      </c>
      <c r="C38" s="216">
        <f xml:space="preserve"> U37 + 7590000</f>
        <v>16070000</v>
      </c>
      <c r="D38" s="218">
        <v>0</v>
      </c>
      <c r="E38" s="216">
        <v>0</v>
      </c>
      <c r="F38" s="218">
        <v>420000</v>
      </c>
      <c r="G38" s="216">
        <v>300000</v>
      </c>
      <c r="H38" s="218">
        <v>300000</v>
      </c>
      <c r="I38" s="216">
        <v>900000</v>
      </c>
      <c r="J38" s="216">
        <v>0</v>
      </c>
      <c r="K38" s="216">
        <v>800000</v>
      </c>
      <c r="L38" s="216">
        <v>150000</v>
      </c>
      <c r="M38" s="216">
        <v>300000</v>
      </c>
      <c r="N38" s="218">
        <v>0</v>
      </c>
      <c r="O38" s="2">
        <v>200000</v>
      </c>
      <c r="P38" s="216">
        <v>500000</v>
      </c>
      <c r="Q38" s="216">
        <v>2000000</v>
      </c>
      <c r="R38" s="216">
        <v>0</v>
      </c>
      <c r="S38" s="218">
        <v>0</v>
      </c>
      <c r="T38" s="218">
        <f t="shared" si="5"/>
        <v>5870000</v>
      </c>
      <c r="U38" s="218">
        <f t="shared" si="1"/>
        <v>10200000</v>
      </c>
    </row>
    <row r="39" spans="1:22" s="213" customFormat="1" x14ac:dyDescent="0.3">
      <c r="A39" s="267">
        <v>2026</v>
      </c>
      <c r="B39" s="220" t="s">
        <v>72</v>
      </c>
      <c r="C39" s="214">
        <f t="shared" si="4"/>
        <v>17790000</v>
      </c>
      <c r="D39" s="2">
        <v>1800000</v>
      </c>
      <c r="E39" s="172">
        <v>0</v>
      </c>
      <c r="F39" s="214">
        <v>420000</v>
      </c>
      <c r="G39" s="214">
        <v>300000</v>
      </c>
      <c r="H39" s="214">
        <v>300000</v>
      </c>
      <c r="I39" s="214">
        <v>900000</v>
      </c>
      <c r="J39" s="214">
        <v>0</v>
      </c>
      <c r="K39" s="214">
        <v>800000</v>
      </c>
      <c r="L39" s="2">
        <v>150000</v>
      </c>
      <c r="M39" s="216">
        <v>300000</v>
      </c>
      <c r="N39" s="214">
        <v>0</v>
      </c>
      <c r="O39" s="2">
        <v>200000</v>
      </c>
      <c r="P39" s="2">
        <v>500000</v>
      </c>
      <c r="Q39" s="2">
        <v>2000000</v>
      </c>
      <c r="R39" s="172">
        <v>0</v>
      </c>
      <c r="S39" s="214">
        <v>0</v>
      </c>
      <c r="T39" s="214">
        <f t="shared" si="5"/>
        <v>7670000</v>
      </c>
      <c r="U39" s="214">
        <f t="shared" si="1"/>
        <v>10120000</v>
      </c>
    </row>
    <row r="40" spans="1:22" s="78" customFormat="1" x14ac:dyDescent="0.3">
      <c r="A40" s="267"/>
      <c r="B40" s="78" t="s">
        <v>73</v>
      </c>
      <c r="C40" s="173">
        <f xml:space="preserve"> U39 + 7590000</f>
        <v>17710000</v>
      </c>
      <c r="D40" s="173">
        <v>0</v>
      </c>
      <c r="E40" s="173">
        <v>0</v>
      </c>
      <c r="F40" s="173">
        <v>420000</v>
      </c>
      <c r="G40" s="173">
        <v>300000</v>
      </c>
      <c r="H40" s="173">
        <v>300000</v>
      </c>
      <c r="I40" s="173">
        <v>900000</v>
      </c>
      <c r="J40" s="173">
        <v>0</v>
      </c>
      <c r="K40" s="173">
        <v>800000</v>
      </c>
      <c r="L40" s="173">
        <v>150000</v>
      </c>
      <c r="M40" s="173">
        <v>300000</v>
      </c>
      <c r="N40" s="173">
        <v>0</v>
      </c>
      <c r="O40" s="173">
        <v>200000</v>
      </c>
      <c r="P40" s="173">
        <v>500000</v>
      </c>
      <c r="Q40" s="173">
        <v>2000000</v>
      </c>
      <c r="R40" s="173">
        <v>10000000</v>
      </c>
      <c r="S40" s="173">
        <v>0</v>
      </c>
      <c r="T40" s="173">
        <f t="shared" si="5"/>
        <v>15870000</v>
      </c>
      <c r="U40" s="173">
        <f t="shared" si="1"/>
        <v>1840000</v>
      </c>
      <c r="V40" s="78" t="s">
        <v>190</v>
      </c>
    </row>
    <row r="41" spans="1:22" s="178" customFormat="1" x14ac:dyDescent="0.3">
      <c r="A41" s="267"/>
      <c r="B41" s="178" t="s">
        <v>74</v>
      </c>
      <c r="C41" s="171">
        <f t="shared" si="4"/>
        <v>9430000</v>
      </c>
      <c r="D41" s="172">
        <v>0</v>
      </c>
      <c r="E41" s="172">
        <v>0</v>
      </c>
      <c r="F41" s="2">
        <v>420000</v>
      </c>
      <c r="G41" s="172">
        <v>300000</v>
      </c>
      <c r="H41" s="173">
        <v>300000</v>
      </c>
      <c r="I41" s="2">
        <v>900000</v>
      </c>
      <c r="J41" s="2">
        <v>0</v>
      </c>
      <c r="K41" s="2">
        <v>800000</v>
      </c>
      <c r="L41" s="2">
        <v>150000</v>
      </c>
      <c r="M41" s="216">
        <v>300000</v>
      </c>
      <c r="N41" s="175">
        <v>0</v>
      </c>
      <c r="O41" s="2">
        <v>900000</v>
      </c>
      <c r="P41" s="2">
        <v>500000</v>
      </c>
      <c r="Q41" s="2">
        <v>2000000</v>
      </c>
      <c r="R41" s="2">
        <v>0</v>
      </c>
      <c r="S41" s="172">
        <v>0</v>
      </c>
      <c r="T41" s="175">
        <f t="shared" si="5"/>
        <v>6570000</v>
      </c>
      <c r="U41" s="175">
        <f t="shared" si="1"/>
        <v>2860000</v>
      </c>
    </row>
    <row r="42" spans="1:22" s="178" customFormat="1" x14ac:dyDescent="0.3">
      <c r="A42" s="267"/>
      <c r="B42" s="178" t="s">
        <v>75</v>
      </c>
      <c r="C42" s="171">
        <f t="shared" si="4"/>
        <v>10450000</v>
      </c>
      <c r="D42" s="2">
        <v>1800000</v>
      </c>
      <c r="E42" s="172">
        <v>0</v>
      </c>
      <c r="F42" s="2">
        <v>420000</v>
      </c>
      <c r="G42" s="172">
        <v>300000</v>
      </c>
      <c r="H42" s="173">
        <v>300000</v>
      </c>
      <c r="I42" s="2">
        <v>900000</v>
      </c>
      <c r="J42" s="2">
        <v>0</v>
      </c>
      <c r="K42" s="2">
        <v>800000</v>
      </c>
      <c r="L42" s="2">
        <v>150000</v>
      </c>
      <c r="M42" s="216">
        <v>300000</v>
      </c>
      <c r="N42" s="175">
        <v>0</v>
      </c>
      <c r="O42" s="2">
        <v>900000</v>
      </c>
      <c r="P42" s="2">
        <v>500000</v>
      </c>
      <c r="Q42" s="2">
        <v>2000000</v>
      </c>
      <c r="R42" s="2">
        <v>0</v>
      </c>
      <c r="S42" s="2">
        <v>0</v>
      </c>
      <c r="T42" s="175">
        <f t="shared" si="5"/>
        <v>8370000</v>
      </c>
      <c r="U42" s="175">
        <f t="shared" si="1"/>
        <v>2080000</v>
      </c>
    </row>
    <row r="43" spans="1:22" s="178" customFormat="1" x14ac:dyDescent="0.3">
      <c r="A43" s="267"/>
      <c r="B43" s="178" t="s">
        <v>76</v>
      </c>
      <c r="C43" s="171">
        <f t="shared" si="4"/>
        <v>9670000</v>
      </c>
      <c r="D43" s="172">
        <v>2000000</v>
      </c>
      <c r="E43" s="172">
        <v>0</v>
      </c>
      <c r="F43" s="2">
        <v>420000</v>
      </c>
      <c r="G43" s="172">
        <v>300000</v>
      </c>
      <c r="H43" s="173">
        <v>300000</v>
      </c>
      <c r="I43" s="2">
        <v>900000</v>
      </c>
      <c r="J43" s="2">
        <v>0</v>
      </c>
      <c r="K43" s="2">
        <v>800000</v>
      </c>
      <c r="L43" s="2">
        <v>150000</v>
      </c>
      <c r="M43" s="216">
        <v>300000</v>
      </c>
      <c r="N43" s="175">
        <v>0</v>
      </c>
      <c r="O43" s="2">
        <v>900000</v>
      </c>
      <c r="P43" s="2">
        <v>500000</v>
      </c>
      <c r="Q43" s="2">
        <v>2000000</v>
      </c>
      <c r="R43" s="2">
        <v>600000</v>
      </c>
      <c r="S43" s="172">
        <v>0</v>
      </c>
      <c r="T43" s="175">
        <f t="shared" si="5"/>
        <v>9170000</v>
      </c>
      <c r="U43" s="175">
        <f t="shared" si="1"/>
        <v>500000</v>
      </c>
    </row>
    <row r="44" spans="1:22" s="178" customFormat="1" x14ac:dyDescent="0.3">
      <c r="A44" s="267"/>
      <c r="B44" s="178" t="s">
        <v>77</v>
      </c>
      <c r="C44" s="171">
        <f t="shared" si="4"/>
        <v>8090000</v>
      </c>
      <c r="D44" s="172">
        <v>0</v>
      </c>
      <c r="E44" s="172">
        <v>0</v>
      </c>
      <c r="F44" s="2">
        <v>420000</v>
      </c>
      <c r="G44" s="172">
        <v>300000</v>
      </c>
      <c r="H44" s="173">
        <v>300000</v>
      </c>
      <c r="I44" s="2">
        <v>900000</v>
      </c>
      <c r="J44" s="2">
        <v>0</v>
      </c>
      <c r="K44" s="2">
        <v>800000</v>
      </c>
      <c r="L44" s="2">
        <v>150000</v>
      </c>
      <c r="M44" s="216">
        <v>300000</v>
      </c>
      <c r="N44" s="175">
        <v>0</v>
      </c>
      <c r="O44" s="2">
        <v>900000</v>
      </c>
      <c r="P44" s="2">
        <v>500000</v>
      </c>
      <c r="Q44" s="2">
        <v>2000000</v>
      </c>
      <c r="R44" s="2">
        <v>0</v>
      </c>
      <c r="S44" s="172">
        <v>0</v>
      </c>
      <c r="T44" s="175">
        <f t="shared" si="5"/>
        <v>6570000</v>
      </c>
      <c r="U44" s="175">
        <f t="shared" si="1"/>
        <v>1520000</v>
      </c>
    </row>
    <row r="45" spans="1:22" s="178" customFormat="1" x14ac:dyDescent="0.3">
      <c r="A45" s="267"/>
      <c r="B45" s="178" t="s">
        <v>78</v>
      </c>
      <c r="C45" s="171">
        <f t="shared" si="4"/>
        <v>9110000</v>
      </c>
      <c r="D45" s="172">
        <v>1800000</v>
      </c>
      <c r="E45" s="172">
        <v>0</v>
      </c>
      <c r="F45" s="2">
        <v>420000</v>
      </c>
      <c r="G45" s="172">
        <v>300000</v>
      </c>
      <c r="H45" s="173">
        <v>300000</v>
      </c>
      <c r="I45" s="2">
        <v>900000</v>
      </c>
      <c r="J45" s="2">
        <v>0</v>
      </c>
      <c r="K45" s="2">
        <v>800000</v>
      </c>
      <c r="L45" s="2">
        <v>150000</v>
      </c>
      <c r="M45" s="216">
        <v>300000</v>
      </c>
      <c r="N45" s="175">
        <v>0</v>
      </c>
      <c r="O45" s="2">
        <v>900000</v>
      </c>
      <c r="P45" s="2">
        <v>500000</v>
      </c>
      <c r="Q45" s="2">
        <v>2000000</v>
      </c>
      <c r="R45" s="2">
        <v>0</v>
      </c>
      <c r="S45" s="2">
        <v>0</v>
      </c>
      <c r="T45" s="175">
        <f t="shared" si="5"/>
        <v>8370000</v>
      </c>
      <c r="U45" s="175">
        <f t="shared" ref="U45:U76" si="6" xml:space="preserve"> C45 - T45</f>
        <v>740000</v>
      </c>
    </row>
    <row r="46" spans="1:22" s="178" customFormat="1" x14ac:dyDescent="0.3">
      <c r="A46" s="267"/>
      <c r="B46" s="178" t="s">
        <v>79</v>
      </c>
      <c r="C46" s="171">
        <f t="shared" si="4"/>
        <v>8330000</v>
      </c>
      <c r="D46" s="172">
        <v>0</v>
      </c>
      <c r="E46" s="172">
        <v>0</v>
      </c>
      <c r="F46" s="2">
        <v>420000</v>
      </c>
      <c r="G46" s="172">
        <v>300000</v>
      </c>
      <c r="H46" s="173">
        <v>300000</v>
      </c>
      <c r="I46" s="2">
        <v>900000</v>
      </c>
      <c r="J46" s="2">
        <v>0</v>
      </c>
      <c r="K46" s="2">
        <v>800000</v>
      </c>
      <c r="L46" s="2">
        <v>150000</v>
      </c>
      <c r="M46" s="216">
        <v>300000</v>
      </c>
      <c r="N46" s="175">
        <v>0</v>
      </c>
      <c r="O46" s="2">
        <v>900000</v>
      </c>
      <c r="P46" s="2">
        <v>500000</v>
      </c>
      <c r="Q46" s="2">
        <v>2000000</v>
      </c>
      <c r="R46" s="2">
        <v>0</v>
      </c>
      <c r="S46" s="172">
        <v>0</v>
      </c>
      <c r="T46" s="175">
        <f t="shared" si="5"/>
        <v>6570000</v>
      </c>
      <c r="U46" s="175">
        <f t="shared" si="6"/>
        <v>1760000</v>
      </c>
    </row>
    <row r="47" spans="1:22" s="178" customFormat="1" x14ac:dyDescent="0.3">
      <c r="A47" s="267"/>
      <c r="B47" s="178" t="s">
        <v>80</v>
      </c>
      <c r="C47" s="171">
        <f t="shared" si="4"/>
        <v>9350000</v>
      </c>
      <c r="D47" s="172">
        <v>0</v>
      </c>
      <c r="E47" s="172">
        <v>0</v>
      </c>
      <c r="F47" s="2">
        <v>420000</v>
      </c>
      <c r="G47" s="172">
        <v>300000</v>
      </c>
      <c r="H47" s="173">
        <v>300000</v>
      </c>
      <c r="I47" s="2">
        <v>900000</v>
      </c>
      <c r="J47" s="2">
        <v>0</v>
      </c>
      <c r="K47" s="2">
        <v>800000</v>
      </c>
      <c r="L47" s="2">
        <v>150000</v>
      </c>
      <c r="M47" s="216">
        <v>300000</v>
      </c>
      <c r="N47" s="175">
        <v>0</v>
      </c>
      <c r="O47" s="2">
        <v>900000</v>
      </c>
      <c r="P47" s="2">
        <v>500000</v>
      </c>
      <c r="Q47" s="2">
        <v>2000000</v>
      </c>
      <c r="R47" s="2">
        <v>600000</v>
      </c>
      <c r="S47" s="172">
        <v>0</v>
      </c>
      <c r="T47" s="175">
        <f t="shared" si="5"/>
        <v>7170000</v>
      </c>
      <c r="U47" s="175">
        <f t="shared" si="6"/>
        <v>2180000</v>
      </c>
    </row>
    <row r="48" spans="1:22" s="178" customFormat="1" x14ac:dyDescent="0.3">
      <c r="A48" s="267"/>
      <c r="B48" s="178" t="s">
        <v>81</v>
      </c>
      <c r="C48" s="171">
        <f t="shared" si="4"/>
        <v>9770000</v>
      </c>
      <c r="D48" s="214">
        <v>1800000</v>
      </c>
      <c r="E48" s="172">
        <v>0</v>
      </c>
      <c r="F48" s="2">
        <v>420000</v>
      </c>
      <c r="G48" s="172">
        <v>300000</v>
      </c>
      <c r="H48" s="173">
        <v>300000</v>
      </c>
      <c r="I48" s="2">
        <v>900000</v>
      </c>
      <c r="J48" s="2">
        <v>0</v>
      </c>
      <c r="K48" s="2">
        <v>800000</v>
      </c>
      <c r="L48" s="2">
        <v>150000</v>
      </c>
      <c r="M48" s="216">
        <v>300000</v>
      </c>
      <c r="N48" s="175">
        <v>0</v>
      </c>
      <c r="O48" s="2">
        <v>900000</v>
      </c>
      <c r="P48" s="2">
        <v>500000</v>
      </c>
      <c r="Q48" s="2">
        <v>2000000</v>
      </c>
      <c r="R48" s="2">
        <v>0</v>
      </c>
      <c r="S48" s="2">
        <v>0</v>
      </c>
      <c r="T48" s="175">
        <f t="shared" si="5"/>
        <v>8370000</v>
      </c>
      <c r="U48" s="175">
        <f t="shared" si="6"/>
        <v>1400000</v>
      </c>
    </row>
    <row r="49" spans="1:21" s="178" customFormat="1" x14ac:dyDescent="0.3">
      <c r="A49" s="267"/>
      <c r="B49" s="178" t="s">
        <v>82</v>
      </c>
      <c r="C49" s="171">
        <f t="shared" si="4"/>
        <v>8990000</v>
      </c>
      <c r="D49" s="172">
        <v>0</v>
      </c>
      <c r="E49" s="172">
        <v>0</v>
      </c>
      <c r="F49" s="2">
        <v>420000</v>
      </c>
      <c r="G49" s="172">
        <v>300000</v>
      </c>
      <c r="H49" s="173">
        <v>300000</v>
      </c>
      <c r="I49" s="2">
        <v>900000</v>
      </c>
      <c r="J49" s="2">
        <v>0</v>
      </c>
      <c r="K49" s="2">
        <v>800000</v>
      </c>
      <c r="L49" s="2">
        <v>150000</v>
      </c>
      <c r="M49" s="216">
        <v>300000</v>
      </c>
      <c r="N49" s="175">
        <v>0</v>
      </c>
      <c r="O49" s="2">
        <v>900000</v>
      </c>
      <c r="P49" s="2">
        <v>500000</v>
      </c>
      <c r="Q49" s="2">
        <v>2000000</v>
      </c>
      <c r="R49" s="2">
        <v>0</v>
      </c>
      <c r="S49" s="2">
        <v>0</v>
      </c>
      <c r="T49" s="175">
        <f t="shared" si="5"/>
        <v>6570000</v>
      </c>
      <c r="U49" s="175">
        <f t="shared" si="6"/>
        <v>2420000</v>
      </c>
    </row>
    <row r="50" spans="1:21" s="196" customFormat="1" ht="17.25" thickBot="1" x14ac:dyDescent="0.35">
      <c r="A50" s="267"/>
      <c r="B50" s="221" t="s">
        <v>83</v>
      </c>
      <c r="C50" s="171">
        <f t="shared" si="4"/>
        <v>10010000</v>
      </c>
      <c r="D50" s="219">
        <v>0</v>
      </c>
      <c r="E50" s="172">
        <v>0</v>
      </c>
      <c r="F50" s="222">
        <v>420000</v>
      </c>
      <c r="G50" s="197">
        <v>300000</v>
      </c>
      <c r="H50" s="222">
        <v>300000</v>
      </c>
      <c r="I50" s="2">
        <v>900000</v>
      </c>
      <c r="J50" s="2">
        <v>0</v>
      </c>
      <c r="K50" s="2">
        <v>800000</v>
      </c>
      <c r="L50" s="2">
        <v>150000</v>
      </c>
      <c r="M50" s="216">
        <v>300000</v>
      </c>
      <c r="N50" s="222">
        <v>0</v>
      </c>
      <c r="O50" s="2">
        <v>900000</v>
      </c>
      <c r="P50" s="2">
        <v>500000</v>
      </c>
      <c r="Q50" s="2">
        <v>2000000</v>
      </c>
      <c r="R50" s="172">
        <v>0</v>
      </c>
      <c r="S50" s="222">
        <v>0</v>
      </c>
      <c r="T50" s="222">
        <f t="shared" si="5"/>
        <v>6570000</v>
      </c>
      <c r="U50" s="222">
        <f t="shared" si="6"/>
        <v>3440000</v>
      </c>
    </row>
    <row r="51" spans="1:21" s="213" customFormat="1" x14ac:dyDescent="0.3">
      <c r="A51" s="268">
        <v>2027</v>
      </c>
      <c r="B51" s="220" t="s">
        <v>72</v>
      </c>
      <c r="C51" s="214">
        <f t="shared" si="4"/>
        <v>11030000</v>
      </c>
      <c r="D51" s="2">
        <v>1800000</v>
      </c>
      <c r="E51" s="214">
        <v>0</v>
      </c>
      <c r="F51" s="214">
        <v>420000</v>
      </c>
      <c r="G51" s="214">
        <v>300000</v>
      </c>
      <c r="H51" s="214">
        <v>100000</v>
      </c>
      <c r="I51" s="214">
        <v>900000</v>
      </c>
      <c r="J51" s="214">
        <v>0</v>
      </c>
      <c r="K51" s="214">
        <v>800000</v>
      </c>
      <c r="L51" s="214">
        <v>150000</v>
      </c>
      <c r="M51" s="216">
        <v>300000</v>
      </c>
      <c r="N51" s="214">
        <v>0</v>
      </c>
      <c r="O51" s="2">
        <v>900000</v>
      </c>
      <c r="P51" s="2">
        <v>500000</v>
      </c>
      <c r="Q51" s="2">
        <v>2000000</v>
      </c>
      <c r="R51" s="214">
        <v>0</v>
      </c>
      <c r="S51" s="214">
        <v>0</v>
      </c>
      <c r="T51" s="214">
        <f t="shared" si="5"/>
        <v>8170000</v>
      </c>
      <c r="U51" s="214">
        <f t="shared" si="6"/>
        <v>2860000</v>
      </c>
    </row>
    <row r="52" spans="1:21" s="178" customFormat="1" x14ac:dyDescent="0.3">
      <c r="A52" s="268"/>
      <c r="B52" s="178" t="s">
        <v>73</v>
      </c>
      <c r="C52" s="171">
        <f t="shared" si="4"/>
        <v>10450000</v>
      </c>
      <c r="D52" s="172">
        <v>0</v>
      </c>
      <c r="E52" s="172">
        <v>0</v>
      </c>
      <c r="F52" s="2">
        <v>420000</v>
      </c>
      <c r="G52" s="172">
        <v>300000</v>
      </c>
      <c r="H52" s="173">
        <v>100000</v>
      </c>
      <c r="I52" s="2">
        <v>900000</v>
      </c>
      <c r="J52" s="2">
        <v>0</v>
      </c>
      <c r="K52" s="2">
        <v>800000</v>
      </c>
      <c r="L52" s="2">
        <v>150000</v>
      </c>
      <c r="M52" s="216">
        <v>300000</v>
      </c>
      <c r="N52" s="175">
        <v>0</v>
      </c>
      <c r="O52" s="2">
        <v>900000</v>
      </c>
      <c r="P52" s="2">
        <v>500000</v>
      </c>
      <c r="Q52" s="2">
        <v>2000000</v>
      </c>
      <c r="R52" s="2">
        <v>600000</v>
      </c>
      <c r="S52" s="172">
        <v>0</v>
      </c>
      <c r="T52" s="175">
        <f t="shared" si="5"/>
        <v>6970000</v>
      </c>
      <c r="U52" s="175">
        <f t="shared" si="6"/>
        <v>3480000</v>
      </c>
    </row>
    <row r="53" spans="1:21" s="178" customFormat="1" x14ac:dyDescent="0.3">
      <c r="A53" s="268"/>
      <c r="B53" s="178" t="s">
        <v>74</v>
      </c>
      <c r="C53" s="171">
        <f t="shared" si="4"/>
        <v>11070000</v>
      </c>
      <c r="D53" s="172">
        <v>0</v>
      </c>
      <c r="E53" s="172">
        <v>0</v>
      </c>
      <c r="F53" s="2">
        <v>420000</v>
      </c>
      <c r="G53" s="172">
        <v>300000</v>
      </c>
      <c r="H53" s="173">
        <v>100000</v>
      </c>
      <c r="I53" s="2">
        <v>900000</v>
      </c>
      <c r="J53" s="2">
        <v>0</v>
      </c>
      <c r="K53" s="2">
        <v>800000</v>
      </c>
      <c r="L53" s="2">
        <v>150000</v>
      </c>
      <c r="M53" s="216">
        <v>300000</v>
      </c>
      <c r="N53" s="175">
        <v>0</v>
      </c>
      <c r="O53" s="2">
        <v>900000</v>
      </c>
      <c r="P53" s="2">
        <v>500000</v>
      </c>
      <c r="Q53" s="2">
        <v>2000000</v>
      </c>
      <c r="R53" s="2">
        <v>0</v>
      </c>
      <c r="S53" s="2">
        <v>0</v>
      </c>
      <c r="T53" s="175">
        <f t="shared" si="5"/>
        <v>6370000</v>
      </c>
      <c r="U53" s="175">
        <f t="shared" si="6"/>
        <v>4700000</v>
      </c>
    </row>
    <row r="54" spans="1:21" s="178" customFormat="1" x14ac:dyDescent="0.3">
      <c r="A54" s="268"/>
      <c r="B54" s="178" t="s">
        <v>75</v>
      </c>
      <c r="C54" s="171">
        <f t="shared" si="4"/>
        <v>12290000</v>
      </c>
      <c r="D54" s="2">
        <v>1800000</v>
      </c>
      <c r="E54" s="172">
        <v>0</v>
      </c>
      <c r="F54" s="2">
        <v>420000</v>
      </c>
      <c r="G54" s="172">
        <v>300000</v>
      </c>
      <c r="H54" s="173">
        <v>100000</v>
      </c>
      <c r="I54" s="2">
        <v>900000</v>
      </c>
      <c r="J54" s="2">
        <v>0</v>
      </c>
      <c r="K54" s="2">
        <v>800000</v>
      </c>
      <c r="L54" s="2">
        <v>150000</v>
      </c>
      <c r="M54" s="216">
        <v>300000</v>
      </c>
      <c r="N54" s="175">
        <v>0</v>
      </c>
      <c r="O54" s="2">
        <v>900000</v>
      </c>
      <c r="P54" s="2">
        <v>500000</v>
      </c>
      <c r="Q54" s="2">
        <v>2000000</v>
      </c>
      <c r="R54" s="2">
        <v>0</v>
      </c>
      <c r="S54" s="172">
        <v>0</v>
      </c>
      <c r="T54" s="175">
        <f t="shared" si="5"/>
        <v>8170000</v>
      </c>
      <c r="U54" s="175">
        <f t="shared" si="6"/>
        <v>4120000</v>
      </c>
    </row>
    <row r="55" spans="1:21" s="178" customFormat="1" x14ac:dyDescent="0.3">
      <c r="A55" s="268"/>
      <c r="B55" s="178" t="s">
        <v>76</v>
      </c>
      <c r="C55" s="171">
        <f t="shared" si="4"/>
        <v>11710000</v>
      </c>
      <c r="D55" s="172">
        <v>2000000</v>
      </c>
      <c r="E55" s="172">
        <v>0</v>
      </c>
      <c r="F55" s="2">
        <v>420000</v>
      </c>
      <c r="G55" s="172">
        <v>300000</v>
      </c>
      <c r="H55" s="173">
        <v>100000</v>
      </c>
      <c r="I55" s="2">
        <v>900000</v>
      </c>
      <c r="J55" s="2">
        <v>0</v>
      </c>
      <c r="K55" s="2">
        <v>800000</v>
      </c>
      <c r="L55" s="2">
        <v>150000</v>
      </c>
      <c r="M55" s="216">
        <v>300000</v>
      </c>
      <c r="N55" s="175">
        <v>0</v>
      </c>
      <c r="O55" s="2">
        <v>900000</v>
      </c>
      <c r="P55" s="2">
        <v>500000</v>
      </c>
      <c r="Q55" s="2">
        <v>2000000</v>
      </c>
      <c r="R55" s="2">
        <v>600000</v>
      </c>
      <c r="S55" s="172">
        <v>0</v>
      </c>
      <c r="T55" s="175">
        <f t="shared" si="5"/>
        <v>8970000</v>
      </c>
      <c r="U55" s="175">
        <f t="shared" si="6"/>
        <v>2740000</v>
      </c>
    </row>
    <row r="56" spans="1:21" s="178" customFormat="1" x14ac:dyDescent="0.3">
      <c r="A56" s="268"/>
      <c r="B56" s="178" t="s">
        <v>77</v>
      </c>
      <c r="C56" s="171">
        <f t="shared" si="4"/>
        <v>10330000</v>
      </c>
      <c r="D56" s="172">
        <v>0</v>
      </c>
      <c r="E56" s="172">
        <v>0</v>
      </c>
      <c r="F56" s="2">
        <v>420000</v>
      </c>
      <c r="G56" s="172">
        <v>300000</v>
      </c>
      <c r="H56" s="173">
        <v>100000</v>
      </c>
      <c r="I56" s="2">
        <v>900000</v>
      </c>
      <c r="J56" s="2">
        <v>0</v>
      </c>
      <c r="K56" s="2">
        <v>800000</v>
      </c>
      <c r="L56" s="2">
        <v>150000</v>
      </c>
      <c r="M56" s="216">
        <v>300000</v>
      </c>
      <c r="N56" s="175">
        <v>0</v>
      </c>
      <c r="O56" s="2">
        <v>900000</v>
      </c>
      <c r="P56" s="2">
        <v>500000</v>
      </c>
      <c r="Q56" s="2">
        <v>2000000</v>
      </c>
      <c r="R56" s="2">
        <v>0</v>
      </c>
      <c r="S56" s="2">
        <v>0</v>
      </c>
      <c r="T56" s="175">
        <f t="shared" si="5"/>
        <v>6370000</v>
      </c>
      <c r="U56" s="175">
        <f t="shared" si="6"/>
        <v>3960000</v>
      </c>
    </row>
    <row r="57" spans="1:21" s="178" customFormat="1" x14ac:dyDescent="0.3">
      <c r="A57" s="268"/>
      <c r="B57" s="178" t="s">
        <v>78</v>
      </c>
      <c r="C57" s="171">
        <f t="shared" si="4"/>
        <v>11550000</v>
      </c>
      <c r="D57" s="172">
        <v>1800000</v>
      </c>
      <c r="E57" s="172">
        <v>0</v>
      </c>
      <c r="F57" s="2">
        <v>420000</v>
      </c>
      <c r="G57" s="172">
        <v>300000</v>
      </c>
      <c r="H57" s="173">
        <v>100000</v>
      </c>
      <c r="I57" s="2">
        <v>900000</v>
      </c>
      <c r="J57" s="2">
        <v>0</v>
      </c>
      <c r="K57" s="2">
        <v>800000</v>
      </c>
      <c r="L57" s="2">
        <v>150000</v>
      </c>
      <c r="M57" s="216">
        <v>300000</v>
      </c>
      <c r="N57" s="175">
        <v>0</v>
      </c>
      <c r="O57" s="2">
        <v>900000</v>
      </c>
      <c r="P57" s="2">
        <v>500000</v>
      </c>
      <c r="Q57" s="2">
        <v>2000000</v>
      </c>
      <c r="R57" s="2">
        <v>0</v>
      </c>
      <c r="S57" s="172">
        <v>0</v>
      </c>
      <c r="T57" s="175">
        <f t="shared" si="5"/>
        <v>8170000</v>
      </c>
      <c r="U57" s="175">
        <f t="shared" si="6"/>
        <v>3380000</v>
      </c>
    </row>
    <row r="58" spans="1:21" s="178" customFormat="1" x14ac:dyDescent="0.3">
      <c r="A58" s="268"/>
      <c r="B58" s="178" t="s">
        <v>79</v>
      </c>
      <c r="C58" s="171">
        <f t="shared" si="4"/>
        <v>10970000</v>
      </c>
      <c r="D58" s="172">
        <v>0</v>
      </c>
      <c r="E58" s="172">
        <v>0</v>
      </c>
      <c r="F58" s="2">
        <v>420000</v>
      </c>
      <c r="G58" s="172">
        <v>300000</v>
      </c>
      <c r="H58" s="173">
        <v>100000</v>
      </c>
      <c r="I58" s="2">
        <v>900000</v>
      </c>
      <c r="J58" s="2">
        <v>0</v>
      </c>
      <c r="K58" s="2">
        <v>800000</v>
      </c>
      <c r="L58" s="2">
        <v>150000</v>
      </c>
      <c r="M58" s="216">
        <v>300000</v>
      </c>
      <c r="N58" s="175">
        <v>0</v>
      </c>
      <c r="O58" s="2">
        <v>900000</v>
      </c>
      <c r="P58" s="2">
        <v>500000</v>
      </c>
      <c r="Q58" s="2">
        <v>2000000</v>
      </c>
      <c r="R58" s="2">
        <v>0</v>
      </c>
      <c r="S58" s="172">
        <v>0</v>
      </c>
      <c r="T58" s="175">
        <f t="shared" si="5"/>
        <v>6370000</v>
      </c>
      <c r="U58" s="175">
        <f t="shared" si="6"/>
        <v>4600000</v>
      </c>
    </row>
    <row r="59" spans="1:21" s="178" customFormat="1" x14ac:dyDescent="0.3">
      <c r="A59" s="268"/>
      <c r="B59" s="178" t="s">
        <v>80</v>
      </c>
      <c r="C59" s="171">
        <f t="shared" si="4"/>
        <v>12190000</v>
      </c>
      <c r="D59" s="172">
        <v>0</v>
      </c>
      <c r="E59" s="172">
        <v>0</v>
      </c>
      <c r="F59" s="2">
        <v>420000</v>
      </c>
      <c r="G59" s="172">
        <v>300000</v>
      </c>
      <c r="H59" s="173">
        <v>100000</v>
      </c>
      <c r="I59" s="2">
        <v>900000</v>
      </c>
      <c r="J59" s="2">
        <v>0</v>
      </c>
      <c r="K59" s="2">
        <v>800000</v>
      </c>
      <c r="L59" s="2">
        <v>150000</v>
      </c>
      <c r="M59" s="216">
        <v>300000</v>
      </c>
      <c r="N59" s="175">
        <v>0</v>
      </c>
      <c r="O59" s="2">
        <v>900000</v>
      </c>
      <c r="P59" s="2">
        <v>500000</v>
      </c>
      <c r="Q59" s="2">
        <v>2000000</v>
      </c>
      <c r="R59" s="2">
        <v>600000</v>
      </c>
      <c r="S59" s="2">
        <v>0</v>
      </c>
      <c r="T59" s="175">
        <f t="shared" si="5"/>
        <v>6970000</v>
      </c>
      <c r="U59" s="175">
        <f t="shared" si="6"/>
        <v>5220000</v>
      </c>
    </row>
    <row r="60" spans="1:21" s="178" customFormat="1" x14ac:dyDescent="0.3">
      <c r="A60" s="268"/>
      <c r="B60" s="178" t="s">
        <v>81</v>
      </c>
      <c r="C60" s="171">
        <f t="shared" si="4"/>
        <v>12810000</v>
      </c>
      <c r="D60" s="214">
        <v>1800000</v>
      </c>
      <c r="E60" s="172">
        <v>0</v>
      </c>
      <c r="F60" s="2">
        <v>420000</v>
      </c>
      <c r="G60" s="172">
        <v>300000</v>
      </c>
      <c r="H60" s="173">
        <v>100000</v>
      </c>
      <c r="I60" s="2">
        <v>900000</v>
      </c>
      <c r="J60" s="2">
        <v>0</v>
      </c>
      <c r="K60" s="2">
        <v>800000</v>
      </c>
      <c r="L60" s="2">
        <v>150000</v>
      </c>
      <c r="M60" s="216">
        <v>300000</v>
      </c>
      <c r="N60" s="175">
        <v>0</v>
      </c>
      <c r="O60" s="2">
        <v>900000</v>
      </c>
      <c r="P60" s="2">
        <v>500000</v>
      </c>
      <c r="Q60" s="2">
        <v>2000000</v>
      </c>
      <c r="R60" s="2">
        <v>0</v>
      </c>
      <c r="S60" s="2">
        <v>0</v>
      </c>
      <c r="T60" s="175">
        <f>SUM(D60:S60)</f>
        <v>8170000</v>
      </c>
      <c r="U60" s="175">
        <f t="shared" si="6"/>
        <v>4640000</v>
      </c>
    </row>
    <row r="61" spans="1:21" s="178" customFormat="1" x14ac:dyDescent="0.3">
      <c r="A61" s="268"/>
      <c r="B61" s="178" t="s">
        <v>82</v>
      </c>
      <c r="C61" s="171">
        <f t="shared" si="4"/>
        <v>12230000</v>
      </c>
      <c r="D61" s="172">
        <v>0</v>
      </c>
      <c r="E61" s="172">
        <v>0</v>
      </c>
      <c r="F61" s="2">
        <v>420000</v>
      </c>
      <c r="G61" s="172">
        <v>300000</v>
      </c>
      <c r="H61" s="173">
        <v>100000</v>
      </c>
      <c r="I61" s="2">
        <v>900000</v>
      </c>
      <c r="J61" s="2">
        <v>0</v>
      </c>
      <c r="K61" s="2">
        <v>800000</v>
      </c>
      <c r="L61" s="2">
        <v>150000</v>
      </c>
      <c r="M61" s="216">
        <v>300000</v>
      </c>
      <c r="N61" s="175">
        <v>0</v>
      </c>
      <c r="O61" s="2">
        <v>900000</v>
      </c>
      <c r="P61" s="2">
        <v>500000</v>
      </c>
      <c r="Q61" s="2">
        <v>2000000</v>
      </c>
      <c r="R61" s="2">
        <v>0</v>
      </c>
      <c r="S61" s="2">
        <v>0</v>
      </c>
      <c r="T61" s="175">
        <f t="shared" si="5"/>
        <v>6370000</v>
      </c>
      <c r="U61" s="175">
        <f t="shared" si="6"/>
        <v>5860000</v>
      </c>
    </row>
    <row r="62" spans="1:21" s="198" customFormat="1" x14ac:dyDescent="0.3">
      <c r="A62" s="268"/>
      <c r="B62" s="198" t="s">
        <v>83</v>
      </c>
      <c r="C62" s="171">
        <f t="shared" si="4"/>
        <v>13450000</v>
      </c>
      <c r="D62" s="219">
        <v>0</v>
      </c>
      <c r="E62" s="172">
        <v>0</v>
      </c>
      <c r="F62" s="197">
        <v>420000</v>
      </c>
      <c r="G62" s="197">
        <v>300000</v>
      </c>
      <c r="H62" s="197">
        <v>100000</v>
      </c>
      <c r="I62" s="2">
        <v>900000</v>
      </c>
      <c r="J62" s="2">
        <v>0</v>
      </c>
      <c r="K62" s="2">
        <v>800000</v>
      </c>
      <c r="L62" s="2">
        <v>150000</v>
      </c>
      <c r="M62" s="216">
        <v>300000</v>
      </c>
      <c r="N62" s="197">
        <v>0</v>
      </c>
      <c r="O62" s="2">
        <v>900000</v>
      </c>
      <c r="P62" s="2">
        <v>500000</v>
      </c>
      <c r="Q62" s="2">
        <v>2000000</v>
      </c>
      <c r="R62" s="172">
        <v>0</v>
      </c>
      <c r="S62" s="197">
        <v>0</v>
      </c>
      <c r="T62" s="197">
        <f t="shared" si="5"/>
        <v>6370000</v>
      </c>
      <c r="U62" s="197">
        <f t="shared" si="6"/>
        <v>7080000</v>
      </c>
    </row>
    <row r="63" spans="1:21" s="178" customFormat="1" x14ac:dyDescent="0.3">
      <c r="A63" s="268">
        <v>2028</v>
      </c>
      <c r="B63" s="178" t="s">
        <v>72</v>
      </c>
      <c r="C63" s="171">
        <f t="shared" si="4"/>
        <v>14670000</v>
      </c>
      <c r="D63" s="2">
        <v>1800000</v>
      </c>
      <c r="E63" s="172">
        <v>0</v>
      </c>
      <c r="F63" s="2">
        <v>420000</v>
      </c>
      <c r="G63" s="172">
        <v>300000</v>
      </c>
      <c r="H63" s="173">
        <v>100000</v>
      </c>
      <c r="I63" s="2">
        <v>900000</v>
      </c>
      <c r="J63" s="2">
        <v>0</v>
      </c>
      <c r="K63" s="2">
        <v>800000</v>
      </c>
      <c r="L63" s="2">
        <v>150000</v>
      </c>
      <c r="M63" s="216">
        <v>300000</v>
      </c>
      <c r="N63" s="175">
        <v>0</v>
      </c>
      <c r="O63" s="2">
        <v>900000</v>
      </c>
      <c r="P63" s="2">
        <v>500000</v>
      </c>
      <c r="Q63" s="2">
        <v>2000000</v>
      </c>
      <c r="R63" s="172">
        <v>0</v>
      </c>
      <c r="S63" s="172">
        <v>0</v>
      </c>
      <c r="T63" s="175">
        <f t="shared" si="5"/>
        <v>8170000</v>
      </c>
      <c r="U63" s="175">
        <f t="shared" si="6"/>
        <v>6500000</v>
      </c>
    </row>
    <row r="64" spans="1:21" s="178" customFormat="1" x14ac:dyDescent="0.3">
      <c r="A64" s="268"/>
      <c r="B64" s="178" t="s">
        <v>73</v>
      </c>
      <c r="C64" s="171">
        <f t="shared" si="4"/>
        <v>14090000</v>
      </c>
      <c r="D64" s="172">
        <v>0</v>
      </c>
      <c r="E64" s="172">
        <v>0</v>
      </c>
      <c r="F64" s="2">
        <v>420000</v>
      </c>
      <c r="G64" s="172">
        <v>300000</v>
      </c>
      <c r="H64" s="173">
        <v>100000</v>
      </c>
      <c r="I64" s="2">
        <v>900000</v>
      </c>
      <c r="J64" s="2">
        <v>0</v>
      </c>
      <c r="K64" s="2">
        <v>800000</v>
      </c>
      <c r="L64" s="2">
        <v>150000</v>
      </c>
      <c r="M64" s="216">
        <v>300000</v>
      </c>
      <c r="N64" s="175">
        <v>0</v>
      </c>
      <c r="O64" s="2">
        <v>900000</v>
      </c>
      <c r="P64" s="2">
        <v>500000</v>
      </c>
      <c r="Q64" s="2">
        <v>2000000</v>
      </c>
      <c r="R64" s="2">
        <v>600000</v>
      </c>
      <c r="S64" s="172">
        <v>0</v>
      </c>
      <c r="T64" s="175">
        <f t="shared" si="5"/>
        <v>6970000</v>
      </c>
      <c r="U64" s="175">
        <f t="shared" si="6"/>
        <v>7120000</v>
      </c>
    </row>
    <row r="65" spans="1:21" s="178" customFormat="1" x14ac:dyDescent="0.3">
      <c r="A65" s="268"/>
      <c r="B65" s="178" t="s">
        <v>74</v>
      </c>
      <c r="C65" s="171">
        <f t="shared" si="4"/>
        <v>14710000</v>
      </c>
      <c r="D65" s="172">
        <v>0</v>
      </c>
      <c r="E65" s="172">
        <v>0</v>
      </c>
      <c r="F65" s="2">
        <v>420000</v>
      </c>
      <c r="G65" s="172">
        <v>300000</v>
      </c>
      <c r="H65" s="173">
        <v>100000</v>
      </c>
      <c r="I65" s="2">
        <v>900000</v>
      </c>
      <c r="J65" s="2">
        <v>0</v>
      </c>
      <c r="K65" s="2">
        <v>800000</v>
      </c>
      <c r="L65" s="2">
        <v>150000</v>
      </c>
      <c r="M65" s="216">
        <v>300000</v>
      </c>
      <c r="N65" s="175">
        <v>0</v>
      </c>
      <c r="O65" s="2">
        <v>900000</v>
      </c>
      <c r="P65" s="2">
        <v>500000</v>
      </c>
      <c r="Q65" s="2">
        <v>2000000</v>
      </c>
      <c r="R65" s="2">
        <v>0</v>
      </c>
      <c r="S65" s="2">
        <v>0</v>
      </c>
      <c r="T65" s="175">
        <f t="shared" si="5"/>
        <v>6370000</v>
      </c>
      <c r="U65" s="175">
        <f t="shared" si="6"/>
        <v>8340000</v>
      </c>
    </row>
    <row r="66" spans="1:21" s="178" customFormat="1" x14ac:dyDescent="0.3">
      <c r="A66" s="268"/>
      <c r="B66" s="178" t="s">
        <v>75</v>
      </c>
      <c r="C66" s="171">
        <f t="shared" si="4"/>
        <v>15930000</v>
      </c>
      <c r="D66" s="2">
        <v>1800000</v>
      </c>
      <c r="E66" s="172">
        <v>0</v>
      </c>
      <c r="F66" s="2">
        <v>420000</v>
      </c>
      <c r="G66" s="172">
        <v>300000</v>
      </c>
      <c r="H66" s="173">
        <v>100000</v>
      </c>
      <c r="I66" s="2">
        <v>900000</v>
      </c>
      <c r="J66" s="2">
        <v>0</v>
      </c>
      <c r="K66" s="2">
        <v>800000</v>
      </c>
      <c r="L66" s="2">
        <v>150000</v>
      </c>
      <c r="M66" s="216">
        <v>300000</v>
      </c>
      <c r="N66" s="175">
        <v>0</v>
      </c>
      <c r="O66" s="2">
        <v>900000</v>
      </c>
      <c r="P66" s="2">
        <v>500000</v>
      </c>
      <c r="Q66" s="2">
        <v>2000000</v>
      </c>
      <c r="R66" s="2">
        <v>0</v>
      </c>
      <c r="S66" s="172">
        <v>0</v>
      </c>
      <c r="T66" s="175">
        <f t="shared" si="5"/>
        <v>8170000</v>
      </c>
      <c r="U66" s="175">
        <f t="shared" si="6"/>
        <v>7760000</v>
      </c>
    </row>
    <row r="67" spans="1:21" s="178" customFormat="1" x14ac:dyDescent="0.3">
      <c r="A67" s="268"/>
      <c r="B67" s="178" t="s">
        <v>76</v>
      </c>
      <c r="C67" s="171">
        <f t="shared" si="4"/>
        <v>15350000</v>
      </c>
      <c r="D67" s="172">
        <v>2000000</v>
      </c>
      <c r="E67" s="172">
        <v>0</v>
      </c>
      <c r="F67" s="2">
        <v>420000</v>
      </c>
      <c r="G67" s="172">
        <v>300000</v>
      </c>
      <c r="H67" s="173">
        <v>100000</v>
      </c>
      <c r="I67" s="2">
        <v>900000</v>
      </c>
      <c r="J67" s="2">
        <v>0</v>
      </c>
      <c r="K67" s="2">
        <v>800000</v>
      </c>
      <c r="L67" s="2">
        <v>150000</v>
      </c>
      <c r="M67" s="216">
        <v>300000</v>
      </c>
      <c r="N67" s="175">
        <v>0</v>
      </c>
      <c r="O67" s="2">
        <v>900000</v>
      </c>
      <c r="P67" s="2">
        <v>500000</v>
      </c>
      <c r="Q67" s="2">
        <v>2000000</v>
      </c>
      <c r="R67" s="2">
        <v>600000</v>
      </c>
      <c r="S67" s="172">
        <v>0</v>
      </c>
      <c r="T67" s="175">
        <f t="shared" ref="T67:T98" si="7">SUM(D67:S67)</f>
        <v>8970000</v>
      </c>
      <c r="U67" s="175">
        <f t="shared" si="6"/>
        <v>6380000</v>
      </c>
    </row>
    <row r="68" spans="1:21" s="178" customFormat="1" x14ac:dyDescent="0.3">
      <c r="A68" s="268"/>
      <c r="B68" s="178" t="s">
        <v>77</v>
      </c>
      <c r="C68" s="171">
        <f t="shared" si="4"/>
        <v>13970000</v>
      </c>
      <c r="D68" s="172">
        <v>0</v>
      </c>
      <c r="E68" s="172">
        <v>0</v>
      </c>
      <c r="F68" s="2">
        <v>420000</v>
      </c>
      <c r="G68" s="172">
        <v>300000</v>
      </c>
      <c r="H68" s="173">
        <v>100000</v>
      </c>
      <c r="I68" s="2">
        <v>900000</v>
      </c>
      <c r="J68" s="2">
        <v>0</v>
      </c>
      <c r="K68" s="2">
        <v>800000</v>
      </c>
      <c r="L68" s="2">
        <v>150000</v>
      </c>
      <c r="M68" s="216">
        <v>300000</v>
      </c>
      <c r="N68" s="175">
        <v>0</v>
      </c>
      <c r="O68" s="2">
        <v>900000</v>
      </c>
      <c r="P68" s="2">
        <v>500000</v>
      </c>
      <c r="Q68" s="2">
        <v>2000000</v>
      </c>
      <c r="R68" s="2">
        <v>0</v>
      </c>
      <c r="S68" s="2">
        <v>0</v>
      </c>
      <c r="T68" s="175">
        <f t="shared" si="7"/>
        <v>6370000</v>
      </c>
      <c r="U68" s="175">
        <f t="shared" si="6"/>
        <v>7600000</v>
      </c>
    </row>
    <row r="69" spans="1:21" s="178" customFormat="1" x14ac:dyDescent="0.3">
      <c r="A69" s="268"/>
      <c r="B69" s="178" t="s">
        <v>78</v>
      </c>
      <c r="C69" s="171">
        <f t="shared" si="4"/>
        <v>15190000</v>
      </c>
      <c r="D69" s="172">
        <v>1800000</v>
      </c>
      <c r="E69" s="172">
        <v>0</v>
      </c>
      <c r="F69" s="2">
        <v>420000</v>
      </c>
      <c r="G69" s="172">
        <v>300000</v>
      </c>
      <c r="H69" s="173">
        <v>100000</v>
      </c>
      <c r="I69" s="2">
        <v>900000</v>
      </c>
      <c r="J69" s="2">
        <v>0</v>
      </c>
      <c r="K69" s="2">
        <v>800000</v>
      </c>
      <c r="L69" s="2">
        <v>150000</v>
      </c>
      <c r="M69" s="216">
        <v>300000</v>
      </c>
      <c r="N69" s="175">
        <v>0</v>
      </c>
      <c r="O69" s="2">
        <v>900000</v>
      </c>
      <c r="P69" s="2">
        <v>500000</v>
      </c>
      <c r="Q69" s="2">
        <v>2000000</v>
      </c>
      <c r="R69" s="2">
        <v>0</v>
      </c>
      <c r="S69" s="172">
        <v>0</v>
      </c>
      <c r="T69" s="175">
        <f t="shared" si="7"/>
        <v>8170000</v>
      </c>
      <c r="U69" s="175">
        <f t="shared" si="6"/>
        <v>7020000</v>
      </c>
    </row>
    <row r="70" spans="1:21" s="178" customFormat="1" x14ac:dyDescent="0.3">
      <c r="A70" s="268"/>
      <c r="B70" s="178" t="s">
        <v>79</v>
      </c>
      <c r="C70" s="171">
        <f t="shared" si="4"/>
        <v>14610000</v>
      </c>
      <c r="D70" s="172">
        <v>0</v>
      </c>
      <c r="E70" s="172">
        <v>0</v>
      </c>
      <c r="F70" s="2">
        <v>420000</v>
      </c>
      <c r="G70" s="172">
        <v>300000</v>
      </c>
      <c r="H70" s="173">
        <v>100000</v>
      </c>
      <c r="I70" s="2">
        <v>900000</v>
      </c>
      <c r="J70" s="2">
        <v>0</v>
      </c>
      <c r="K70" s="2">
        <v>800000</v>
      </c>
      <c r="L70" s="2">
        <v>150000</v>
      </c>
      <c r="M70" s="216">
        <v>300000</v>
      </c>
      <c r="N70" s="175">
        <v>0</v>
      </c>
      <c r="O70" s="2">
        <v>900000</v>
      </c>
      <c r="P70" s="2">
        <v>500000</v>
      </c>
      <c r="Q70" s="2">
        <v>2000000</v>
      </c>
      <c r="R70" s="2">
        <v>0</v>
      </c>
      <c r="S70" s="172">
        <v>0</v>
      </c>
      <c r="T70" s="175">
        <f t="shared" si="7"/>
        <v>6370000</v>
      </c>
      <c r="U70" s="175">
        <f t="shared" si="6"/>
        <v>8240000</v>
      </c>
    </row>
    <row r="71" spans="1:21" s="178" customFormat="1" x14ac:dyDescent="0.3">
      <c r="A71" s="268"/>
      <c r="B71" s="178" t="s">
        <v>80</v>
      </c>
      <c r="C71" s="171">
        <f t="shared" si="4"/>
        <v>15830000</v>
      </c>
      <c r="D71" s="172">
        <v>0</v>
      </c>
      <c r="E71" s="172">
        <v>0</v>
      </c>
      <c r="F71" s="2">
        <v>420000</v>
      </c>
      <c r="G71" s="172">
        <v>300000</v>
      </c>
      <c r="H71" s="173">
        <v>100000</v>
      </c>
      <c r="I71" s="2">
        <v>900000</v>
      </c>
      <c r="J71" s="2">
        <v>0</v>
      </c>
      <c r="K71" s="2">
        <v>800000</v>
      </c>
      <c r="L71" s="2">
        <v>150000</v>
      </c>
      <c r="M71" s="216">
        <v>300000</v>
      </c>
      <c r="N71" s="175">
        <v>0</v>
      </c>
      <c r="O71" s="2">
        <v>900000</v>
      </c>
      <c r="P71" s="2">
        <v>500000</v>
      </c>
      <c r="Q71" s="2">
        <v>2000000</v>
      </c>
      <c r="R71" s="2">
        <v>600000</v>
      </c>
      <c r="S71" s="2">
        <v>0</v>
      </c>
      <c r="T71" s="175">
        <f t="shared" si="7"/>
        <v>6970000</v>
      </c>
      <c r="U71" s="175">
        <f t="shared" si="6"/>
        <v>8860000</v>
      </c>
    </row>
    <row r="72" spans="1:21" s="178" customFormat="1" x14ac:dyDescent="0.3">
      <c r="A72" s="268"/>
      <c r="B72" s="178" t="s">
        <v>81</v>
      </c>
      <c r="C72" s="171">
        <f t="shared" si="4"/>
        <v>16450000</v>
      </c>
      <c r="D72" s="214">
        <v>1800000</v>
      </c>
      <c r="E72" s="172">
        <v>0</v>
      </c>
      <c r="F72" s="2">
        <v>420000</v>
      </c>
      <c r="G72" s="172">
        <v>300000</v>
      </c>
      <c r="H72" s="173">
        <v>100000</v>
      </c>
      <c r="I72" s="2">
        <v>900000</v>
      </c>
      <c r="J72" s="2">
        <v>0</v>
      </c>
      <c r="K72" s="2">
        <v>800000</v>
      </c>
      <c r="L72" s="2">
        <v>150000</v>
      </c>
      <c r="M72" s="216">
        <v>300000</v>
      </c>
      <c r="N72" s="175">
        <v>0</v>
      </c>
      <c r="O72" s="2">
        <v>900000</v>
      </c>
      <c r="P72" s="2">
        <v>500000</v>
      </c>
      <c r="Q72" s="2">
        <v>2000000</v>
      </c>
      <c r="R72" s="2">
        <v>0</v>
      </c>
      <c r="S72" s="2">
        <v>0</v>
      </c>
      <c r="T72" s="175">
        <f t="shared" si="7"/>
        <v>8170000</v>
      </c>
      <c r="U72" s="175">
        <f t="shared" si="6"/>
        <v>8280000</v>
      </c>
    </row>
    <row r="73" spans="1:21" s="178" customFormat="1" x14ac:dyDescent="0.3">
      <c r="A73" s="268"/>
      <c r="B73" s="178" t="s">
        <v>82</v>
      </c>
      <c r="C73" s="171">
        <f t="shared" si="4"/>
        <v>15870000</v>
      </c>
      <c r="D73" s="172">
        <v>0</v>
      </c>
      <c r="E73" s="172">
        <v>0</v>
      </c>
      <c r="F73" s="2">
        <v>420000</v>
      </c>
      <c r="G73" s="172">
        <v>300000</v>
      </c>
      <c r="H73" s="173">
        <v>100000</v>
      </c>
      <c r="I73" s="2">
        <v>900000</v>
      </c>
      <c r="J73" s="2">
        <v>0</v>
      </c>
      <c r="K73" s="2">
        <v>800000</v>
      </c>
      <c r="L73" s="2">
        <v>150000</v>
      </c>
      <c r="M73" s="216">
        <v>300000</v>
      </c>
      <c r="N73" s="175">
        <v>0</v>
      </c>
      <c r="O73" s="2">
        <v>900000</v>
      </c>
      <c r="P73" s="2">
        <v>500000</v>
      </c>
      <c r="Q73" s="2">
        <v>2000000</v>
      </c>
      <c r="R73" s="2">
        <v>0</v>
      </c>
      <c r="S73" s="2">
        <v>0</v>
      </c>
      <c r="T73" s="175">
        <f t="shared" si="7"/>
        <v>6370000</v>
      </c>
      <c r="U73" s="175">
        <f t="shared" si="6"/>
        <v>9500000</v>
      </c>
    </row>
    <row r="74" spans="1:21" s="192" customFormat="1" x14ac:dyDescent="0.3">
      <c r="A74" s="268"/>
      <c r="B74" s="192" t="s">
        <v>83</v>
      </c>
      <c r="C74" s="171">
        <f t="shared" si="4"/>
        <v>17090000</v>
      </c>
      <c r="D74" s="219">
        <v>0</v>
      </c>
      <c r="E74" s="172">
        <v>0</v>
      </c>
      <c r="F74" s="193">
        <v>420000</v>
      </c>
      <c r="G74" s="193">
        <v>300000</v>
      </c>
      <c r="H74" s="193">
        <v>100000</v>
      </c>
      <c r="I74" s="2">
        <v>900000</v>
      </c>
      <c r="J74" s="2">
        <v>0</v>
      </c>
      <c r="K74" s="2">
        <v>800000</v>
      </c>
      <c r="L74" s="2">
        <v>150000</v>
      </c>
      <c r="M74" s="216">
        <v>300000</v>
      </c>
      <c r="N74" s="193">
        <v>0</v>
      </c>
      <c r="O74" s="2">
        <v>900000</v>
      </c>
      <c r="P74" s="2">
        <v>500000</v>
      </c>
      <c r="Q74" s="2">
        <v>2000000</v>
      </c>
      <c r="R74" s="172">
        <v>0</v>
      </c>
      <c r="S74" s="197">
        <v>0</v>
      </c>
      <c r="T74" s="193">
        <f t="shared" si="7"/>
        <v>6370000</v>
      </c>
      <c r="U74" s="193">
        <f t="shared" si="6"/>
        <v>10720000</v>
      </c>
    </row>
    <row r="75" spans="1:21" s="178" customFormat="1" x14ac:dyDescent="0.3">
      <c r="A75" s="268">
        <v>2029</v>
      </c>
      <c r="B75" s="178" t="s">
        <v>72</v>
      </c>
      <c r="C75" s="171">
        <f t="shared" si="4"/>
        <v>18310000</v>
      </c>
      <c r="D75" s="2">
        <v>1800000</v>
      </c>
      <c r="E75" s="172">
        <v>0</v>
      </c>
      <c r="F75" s="2">
        <v>420000</v>
      </c>
      <c r="G75" s="172">
        <v>300000</v>
      </c>
      <c r="H75" s="173">
        <v>100000</v>
      </c>
      <c r="I75" s="2">
        <v>900000</v>
      </c>
      <c r="J75" s="2">
        <v>0</v>
      </c>
      <c r="K75" s="2">
        <v>800000</v>
      </c>
      <c r="L75" s="2">
        <v>150000</v>
      </c>
      <c r="M75" s="216">
        <v>300000</v>
      </c>
      <c r="N75" s="175">
        <v>0</v>
      </c>
      <c r="O75" s="2">
        <v>900000</v>
      </c>
      <c r="P75" s="2">
        <v>500000</v>
      </c>
      <c r="Q75" s="2">
        <v>2000000</v>
      </c>
      <c r="R75" s="172">
        <v>0</v>
      </c>
      <c r="S75" s="172">
        <v>0</v>
      </c>
      <c r="T75" s="175">
        <f t="shared" si="7"/>
        <v>8170000</v>
      </c>
      <c r="U75" s="175">
        <f t="shared" si="6"/>
        <v>10140000</v>
      </c>
    </row>
    <row r="76" spans="1:21" s="178" customFormat="1" x14ac:dyDescent="0.3">
      <c r="A76" s="268"/>
      <c r="B76" s="178" t="s">
        <v>73</v>
      </c>
      <c r="C76" s="171">
        <f t="shared" si="4"/>
        <v>17730000</v>
      </c>
      <c r="D76" s="172">
        <v>0</v>
      </c>
      <c r="E76" s="172">
        <v>0</v>
      </c>
      <c r="F76" s="2">
        <v>420000</v>
      </c>
      <c r="G76" s="172">
        <v>300000</v>
      </c>
      <c r="H76" s="173">
        <v>100000</v>
      </c>
      <c r="I76" s="2">
        <v>900000</v>
      </c>
      <c r="J76" s="2">
        <v>0</v>
      </c>
      <c r="K76" s="2">
        <v>800000</v>
      </c>
      <c r="L76" s="2">
        <v>150000</v>
      </c>
      <c r="M76" s="216">
        <v>300000</v>
      </c>
      <c r="N76" s="175">
        <v>0</v>
      </c>
      <c r="O76" s="2">
        <v>900000</v>
      </c>
      <c r="P76" s="2">
        <v>500000</v>
      </c>
      <c r="Q76" s="2">
        <v>2000000</v>
      </c>
      <c r="R76" s="2">
        <v>600000</v>
      </c>
      <c r="S76" s="172">
        <v>0</v>
      </c>
      <c r="T76" s="175">
        <f t="shared" si="7"/>
        <v>6970000</v>
      </c>
      <c r="U76" s="175">
        <f t="shared" si="6"/>
        <v>10760000</v>
      </c>
    </row>
    <row r="77" spans="1:21" s="178" customFormat="1" x14ac:dyDescent="0.3">
      <c r="A77" s="268"/>
      <c r="B77" s="178" t="s">
        <v>74</v>
      </c>
      <c r="C77" s="171">
        <f t="shared" si="4"/>
        <v>18350000</v>
      </c>
      <c r="D77" s="172">
        <v>0</v>
      </c>
      <c r="E77" s="172">
        <v>0</v>
      </c>
      <c r="F77" s="2">
        <v>420000</v>
      </c>
      <c r="G77" s="172">
        <v>300000</v>
      </c>
      <c r="H77" s="173">
        <v>100000</v>
      </c>
      <c r="I77" s="2">
        <v>900000</v>
      </c>
      <c r="J77" s="2">
        <v>0</v>
      </c>
      <c r="K77" s="2">
        <v>800000</v>
      </c>
      <c r="L77" s="2">
        <v>150000</v>
      </c>
      <c r="M77" s="216">
        <v>300000</v>
      </c>
      <c r="N77" s="175">
        <v>0</v>
      </c>
      <c r="O77" s="2">
        <v>900000</v>
      </c>
      <c r="P77" s="2">
        <v>500000</v>
      </c>
      <c r="Q77" s="2">
        <v>2000000</v>
      </c>
      <c r="R77" s="2">
        <v>0</v>
      </c>
      <c r="S77" s="2">
        <v>0</v>
      </c>
      <c r="T77" s="175">
        <f t="shared" si="7"/>
        <v>6370000</v>
      </c>
      <c r="U77" s="175">
        <f t="shared" ref="U77:U108" si="8" xml:space="preserve"> C77 - T77</f>
        <v>11980000</v>
      </c>
    </row>
    <row r="78" spans="1:21" s="178" customFormat="1" x14ac:dyDescent="0.3">
      <c r="A78" s="268"/>
      <c r="B78" s="178" t="s">
        <v>75</v>
      </c>
      <c r="C78" s="171">
        <f t="shared" si="4"/>
        <v>19570000</v>
      </c>
      <c r="D78" s="2">
        <v>1800000</v>
      </c>
      <c r="E78" s="172">
        <v>0</v>
      </c>
      <c r="F78" s="2">
        <v>420000</v>
      </c>
      <c r="G78" s="172">
        <v>300000</v>
      </c>
      <c r="H78" s="173">
        <v>100000</v>
      </c>
      <c r="I78" s="2">
        <v>900000</v>
      </c>
      <c r="J78" s="2">
        <v>0</v>
      </c>
      <c r="K78" s="2">
        <v>800000</v>
      </c>
      <c r="L78" s="2">
        <v>150000</v>
      </c>
      <c r="M78" s="216">
        <v>300000</v>
      </c>
      <c r="N78" s="175">
        <v>0</v>
      </c>
      <c r="O78" s="2">
        <v>900000</v>
      </c>
      <c r="P78" s="2">
        <v>500000</v>
      </c>
      <c r="Q78" s="2">
        <v>2000000</v>
      </c>
      <c r="R78" s="2">
        <v>0</v>
      </c>
      <c r="S78" s="172">
        <v>0</v>
      </c>
      <c r="T78" s="175">
        <f t="shared" si="7"/>
        <v>8170000</v>
      </c>
      <c r="U78" s="175">
        <f t="shared" si="8"/>
        <v>11400000</v>
      </c>
    </row>
    <row r="79" spans="1:21" s="178" customFormat="1" x14ac:dyDescent="0.3">
      <c r="A79" s="268"/>
      <c r="B79" s="178" t="s">
        <v>76</v>
      </c>
      <c r="C79" s="171">
        <f t="shared" si="4"/>
        <v>18990000</v>
      </c>
      <c r="D79" s="172">
        <v>2000000</v>
      </c>
      <c r="E79" s="172">
        <v>0</v>
      </c>
      <c r="F79" s="2">
        <v>420000</v>
      </c>
      <c r="G79" s="172">
        <v>300000</v>
      </c>
      <c r="H79" s="173">
        <v>100000</v>
      </c>
      <c r="I79" s="2">
        <v>900000</v>
      </c>
      <c r="J79" s="2">
        <v>0</v>
      </c>
      <c r="K79" s="2">
        <v>800000</v>
      </c>
      <c r="L79" s="2">
        <v>150000</v>
      </c>
      <c r="M79" s="216">
        <v>300000</v>
      </c>
      <c r="N79" s="175">
        <v>0</v>
      </c>
      <c r="O79" s="2">
        <v>900000</v>
      </c>
      <c r="P79" s="2">
        <v>500000</v>
      </c>
      <c r="Q79" s="2">
        <v>2000000</v>
      </c>
      <c r="R79" s="2">
        <v>600000</v>
      </c>
      <c r="S79" s="172">
        <v>0</v>
      </c>
      <c r="T79" s="175">
        <f t="shared" si="7"/>
        <v>8970000</v>
      </c>
      <c r="U79" s="175">
        <f t="shared" si="8"/>
        <v>10020000</v>
      </c>
    </row>
    <row r="80" spans="1:21" s="178" customFormat="1" x14ac:dyDescent="0.3">
      <c r="A80" s="268"/>
      <c r="B80" s="178" t="s">
        <v>77</v>
      </c>
      <c r="C80" s="171">
        <f t="shared" si="4"/>
        <v>17610000</v>
      </c>
      <c r="D80" s="172">
        <v>0</v>
      </c>
      <c r="E80" s="172">
        <v>0</v>
      </c>
      <c r="F80" s="2">
        <v>420000</v>
      </c>
      <c r="G80" s="172">
        <v>300000</v>
      </c>
      <c r="H80" s="173">
        <v>100000</v>
      </c>
      <c r="I80" s="2">
        <v>900000</v>
      </c>
      <c r="J80" s="2">
        <v>0</v>
      </c>
      <c r="K80" s="2">
        <v>800000</v>
      </c>
      <c r="L80" s="2">
        <v>150000</v>
      </c>
      <c r="M80" s="216">
        <v>300000</v>
      </c>
      <c r="N80" s="175">
        <v>0</v>
      </c>
      <c r="O80" s="2">
        <v>900000</v>
      </c>
      <c r="P80" s="2">
        <v>500000</v>
      </c>
      <c r="Q80" s="2">
        <v>2000000</v>
      </c>
      <c r="R80" s="2">
        <v>0</v>
      </c>
      <c r="S80" s="2">
        <v>0</v>
      </c>
      <c r="T80" s="175">
        <f t="shared" si="7"/>
        <v>6370000</v>
      </c>
      <c r="U80" s="175">
        <f t="shared" si="8"/>
        <v>11240000</v>
      </c>
    </row>
    <row r="81" spans="1:21" s="178" customFormat="1" x14ac:dyDescent="0.3">
      <c r="A81" s="268"/>
      <c r="B81" s="178" t="s">
        <v>78</v>
      </c>
      <c r="C81" s="171">
        <f t="shared" si="4"/>
        <v>18830000</v>
      </c>
      <c r="D81" s="172">
        <v>1800000</v>
      </c>
      <c r="E81" s="172">
        <v>0</v>
      </c>
      <c r="F81" s="2">
        <v>420000</v>
      </c>
      <c r="G81" s="172">
        <v>300000</v>
      </c>
      <c r="H81" s="173">
        <v>100000</v>
      </c>
      <c r="I81" s="2">
        <v>900000</v>
      </c>
      <c r="J81" s="2">
        <v>0</v>
      </c>
      <c r="K81" s="2">
        <v>800000</v>
      </c>
      <c r="L81" s="2">
        <v>150000</v>
      </c>
      <c r="M81" s="216">
        <v>300000</v>
      </c>
      <c r="N81" s="175">
        <v>0</v>
      </c>
      <c r="O81" s="2">
        <v>900000</v>
      </c>
      <c r="P81" s="2">
        <v>500000</v>
      </c>
      <c r="Q81" s="2">
        <v>2000000</v>
      </c>
      <c r="R81" s="2">
        <v>0</v>
      </c>
      <c r="S81" s="172">
        <v>0</v>
      </c>
      <c r="T81" s="175">
        <f t="shared" si="7"/>
        <v>8170000</v>
      </c>
      <c r="U81" s="175">
        <f t="shared" si="8"/>
        <v>10660000</v>
      </c>
    </row>
    <row r="82" spans="1:21" s="178" customFormat="1" x14ac:dyDescent="0.3">
      <c r="A82" s="268"/>
      <c r="B82" s="178" t="s">
        <v>79</v>
      </c>
      <c r="C82" s="171">
        <f t="shared" si="4"/>
        <v>18250000</v>
      </c>
      <c r="D82" s="172">
        <v>0</v>
      </c>
      <c r="E82" s="172">
        <v>0</v>
      </c>
      <c r="F82" s="2">
        <v>420000</v>
      </c>
      <c r="G82" s="172">
        <v>300000</v>
      </c>
      <c r="H82" s="173">
        <v>100000</v>
      </c>
      <c r="I82" s="2">
        <v>900000</v>
      </c>
      <c r="J82" s="2">
        <v>0</v>
      </c>
      <c r="K82" s="2">
        <v>800000</v>
      </c>
      <c r="L82" s="2">
        <v>150000</v>
      </c>
      <c r="M82" s="216">
        <v>300000</v>
      </c>
      <c r="N82" s="175">
        <v>0</v>
      </c>
      <c r="O82" s="2">
        <v>900000</v>
      </c>
      <c r="P82" s="2">
        <v>500000</v>
      </c>
      <c r="Q82" s="2">
        <v>2000000</v>
      </c>
      <c r="R82" s="2">
        <v>0</v>
      </c>
      <c r="S82" s="172">
        <v>0</v>
      </c>
      <c r="T82" s="175">
        <f t="shared" si="7"/>
        <v>6370000</v>
      </c>
      <c r="U82" s="175">
        <f t="shared" si="8"/>
        <v>11880000</v>
      </c>
    </row>
    <row r="83" spans="1:21" s="178" customFormat="1" x14ac:dyDescent="0.3">
      <c r="A83" s="268"/>
      <c r="B83" s="178" t="s">
        <v>80</v>
      </c>
      <c r="C83" s="171">
        <f t="shared" si="4"/>
        <v>19470000</v>
      </c>
      <c r="D83" s="172">
        <v>0</v>
      </c>
      <c r="E83" s="172">
        <v>0</v>
      </c>
      <c r="F83" s="2">
        <v>420000</v>
      </c>
      <c r="G83" s="172">
        <v>300000</v>
      </c>
      <c r="H83" s="173">
        <v>100000</v>
      </c>
      <c r="I83" s="2">
        <v>900000</v>
      </c>
      <c r="J83" s="2">
        <v>0</v>
      </c>
      <c r="K83" s="2">
        <v>800000</v>
      </c>
      <c r="L83" s="2">
        <v>150000</v>
      </c>
      <c r="M83" s="216">
        <v>300000</v>
      </c>
      <c r="N83" s="175">
        <v>0</v>
      </c>
      <c r="O83" s="2">
        <v>900000</v>
      </c>
      <c r="P83" s="2">
        <v>500000</v>
      </c>
      <c r="Q83" s="2">
        <v>2000000</v>
      </c>
      <c r="R83" s="2">
        <v>600000</v>
      </c>
      <c r="S83" s="2">
        <v>0</v>
      </c>
      <c r="T83" s="175">
        <f t="shared" si="7"/>
        <v>6970000</v>
      </c>
      <c r="U83" s="175">
        <f t="shared" si="8"/>
        <v>12500000</v>
      </c>
    </row>
    <row r="84" spans="1:21" s="178" customFormat="1" x14ac:dyDescent="0.3">
      <c r="A84" s="268"/>
      <c r="B84" s="178" t="s">
        <v>81</v>
      </c>
      <c r="C84" s="171">
        <f t="shared" si="4"/>
        <v>20090000</v>
      </c>
      <c r="D84" s="214">
        <v>1800000</v>
      </c>
      <c r="E84" s="172">
        <v>0</v>
      </c>
      <c r="F84" s="2">
        <v>420000</v>
      </c>
      <c r="G84" s="172">
        <v>300000</v>
      </c>
      <c r="H84" s="173">
        <v>100000</v>
      </c>
      <c r="I84" s="2">
        <v>900000</v>
      </c>
      <c r="J84" s="2">
        <v>0</v>
      </c>
      <c r="K84" s="2">
        <v>800000</v>
      </c>
      <c r="L84" s="2">
        <v>150000</v>
      </c>
      <c r="M84" s="216">
        <v>300000</v>
      </c>
      <c r="N84" s="175">
        <v>0</v>
      </c>
      <c r="O84" s="2">
        <v>900000</v>
      </c>
      <c r="P84" s="2">
        <v>500000</v>
      </c>
      <c r="Q84" s="2">
        <v>2000000</v>
      </c>
      <c r="R84" s="2">
        <v>0</v>
      </c>
      <c r="S84" s="2">
        <v>0</v>
      </c>
      <c r="T84" s="175">
        <f t="shared" si="7"/>
        <v>8170000</v>
      </c>
      <c r="U84" s="175">
        <f t="shared" si="8"/>
        <v>11920000</v>
      </c>
    </row>
    <row r="85" spans="1:21" s="178" customFormat="1" x14ac:dyDescent="0.3">
      <c r="A85" s="268"/>
      <c r="B85" s="178" t="s">
        <v>82</v>
      </c>
      <c r="C85" s="171">
        <f t="shared" si="4"/>
        <v>19510000</v>
      </c>
      <c r="D85" s="172">
        <v>0</v>
      </c>
      <c r="E85" s="172">
        <v>0</v>
      </c>
      <c r="F85" s="2">
        <v>420000</v>
      </c>
      <c r="G85" s="172">
        <v>300000</v>
      </c>
      <c r="H85" s="173">
        <v>100000</v>
      </c>
      <c r="I85" s="2">
        <v>900000</v>
      </c>
      <c r="J85" s="2">
        <v>0</v>
      </c>
      <c r="K85" s="2">
        <v>800000</v>
      </c>
      <c r="L85" s="2">
        <v>150000</v>
      </c>
      <c r="M85" s="216">
        <v>300000</v>
      </c>
      <c r="N85" s="175">
        <v>0</v>
      </c>
      <c r="O85" s="2">
        <v>900000</v>
      </c>
      <c r="P85" s="2">
        <v>500000</v>
      </c>
      <c r="Q85" s="2">
        <v>2000000</v>
      </c>
      <c r="R85" s="2">
        <v>0</v>
      </c>
      <c r="S85" s="2">
        <v>0</v>
      </c>
      <c r="T85" s="175">
        <f t="shared" si="7"/>
        <v>6370000</v>
      </c>
      <c r="U85" s="175">
        <f t="shared" si="8"/>
        <v>13140000</v>
      </c>
    </row>
    <row r="86" spans="1:21" s="192" customFormat="1" x14ac:dyDescent="0.3">
      <c r="A86" s="268"/>
      <c r="B86" s="192" t="s">
        <v>83</v>
      </c>
      <c r="C86" s="171">
        <f t="shared" si="4"/>
        <v>20730000</v>
      </c>
      <c r="D86" s="219">
        <v>0</v>
      </c>
      <c r="E86" s="172">
        <v>0</v>
      </c>
      <c r="F86" s="193">
        <v>420000</v>
      </c>
      <c r="G86" s="193">
        <v>300000</v>
      </c>
      <c r="H86" s="193">
        <v>100000</v>
      </c>
      <c r="I86" s="2">
        <v>900000</v>
      </c>
      <c r="J86" s="2">
        <v>0</v>
      </c>
      <c r="K86" s="2">
        <v>800000</v>
      </c>
      <c r="L86" s="2">
        <v>150000</v>
      </c>
      <c r="M86" s="216">
        <v>300000</v>
      </c>
      <c r="N86" s="193">
        <v>0</v>
      </c>
      <c r="O86" s="2">
        <v>900000</v>
      </c>
      <c r="P86" s="2">
        <v>500000</v>
      </c>
      <c r="Q86" s="2">
        <v>2000000</v>
      </c>
      <c r="R86" s="172">
        <v>0</v>
      </c>
      <c r="S86" s="197">
        <v>0</v>
      </c>
      <c r="T86" s="193">
        <f t="shared" si="7"/>
        <v>6370000</v>
      </c>
      <c r="U86" s="193">
        <f t="shared" si="8"/>
        <v>14360000</v>
      </c>
    </row>
    <row r="87" spans="1:21" s="178" customFormat="1" x14ac:dyDescent="0.3">
      <c r="A87" s="268">
        <v>2030</v>
      </c>
      <c r="B87" s="178" t="s">
        <v>72</v>
      </c>
      <c r="C87" s="171">
        <f t="shared" si="4"/>
        <v>21950000</v>
      </c>
      <c r="D87" s="2">
        <v>1800000</v>
      </c>
      <c r="E87" s="172">
        <v>0</v>
      </c>
      <c r="F87" s="2">
        <v>420000</v>
      </c>
      <c r="G87" s="172">
        <v>300000</v>
      </c>
      <c r="H87" s="173">
        <v>100000</v>
      </c>
      <c r="I87" s="2">
        <v>900000</v>
      </c>
      <c r="J87" s="2">
        <v>0</v>
      </c>
      <c r="K87" s="2">
        <v>800000</v>
      </c>
      <c r="L87" s="2">
        <v>150000</v>
      </c>
      <c r="M87" s="216">
        <v>300000</v>
      </c>
      <c r="N87" s="175">
        <v>0</v>
      </c>
      <c r="O87" s="2">
        <v>900000</v>
      </c>
      <c r="P87" s="2">
        <v>500000</v>
      </c>
      <c r="Q87" s="2">
        <v>2000000</v>
      </c>
      <c r="R87" s="172">
        <v>0</v>
      </c>
      <c r="S87" s="172">
        <v>0</v>
      </c>
      <c r="T87" s="175">
        <f t="shared" si="7"/>
        <v>8170000</v>
      </c>
      <c r="U87" s="175">
        <f t="shared" si="8"/>
        <v>13780000</v>
      </c>
    </row>
    <row r="88" spans="1:21" s="178" customFormat="1" x14ac:dyDescent="0.3">
      <c r="A88" s="268"/>
      <c r="B88" s="178" t="s">
        <v>73</v>
      </c>
      <c r="C88" s="171">
        <f t="shared" si="4"/>
        <v>21370000</v>
      </c>
      <c r="D88" s="172">
        <v>0</v>
      </c>
      <c r="E88" s="172">
        <v>0</v>
      </c>
      <c r="F88" s="2">
        <v>420000</v>
      </c>
      <c r="G88" s="172">
        <v>300000</v>
      </c>
      <c r="H88" s="173">
        <v>100000</v>
      </c>
      <c r="I88" s="2">
        <v>900000</v>
      </c>
      <c r="J88" s="2">
        <v>0</v>
      </c>
      <c r="K88" s="2">
        <v>800000</v>
      </c>
      <c r="L88" s="2">
        <v>150000</v>
      </c>
      <c r="M88" s="216">
        <v>300000</v>
      </c>
      <c r="N88" s="175">
        <v>0</v>
      </c>
      <c r="O88" s="2">
        <v>900000</v>
      </c>
      <c r="P88" s="2">
        <v>500000</v>
      </c>
      <c r="Q88" s="2">
        <v>2000000</v>
      </c>
      <c r="R88" s="2">
        <v>600000</v>
      </c>
      <c r="S88" s="172">
        <v>0</v>
      </c>
      <c r="T88" s="175">
        <f t="shared" si="7"/>
        <v>6970000</v>
      </c>
      <c r="U88" s="175">
        <f t="shared" si="8"/>
        <v>14400000</v>
      </c>
    </row>
    <row r="89" spans="1:21" s="178" customFormat="1" x14ac:dyDescent="0.3">
      <c r="A89" s="268"/>
      <c r="B89" s="178" t="s">
        <v>74</v>
      </c>
      <c r="C89" s="171">
        <f t="shared" si="4"/>
        <v>21990000</v>
      </c>
      <c r="D89" s="172">
        <v>0</v>
      </c>
      <c r="E89" s="172">
        <v>0</v>
      </c>
      <c r="F89" s="2">
        <v>420000</v>
      </c>
      <c r="G89" s="172">
        <v>300000</v>
      </c>
      <c r="H89" s="173">
        <v>100000</v>
      </c>
      <c r="I89" s="2">
        <v>900000</v>
      </c>
      <c r="J89" s="2">
        <v>0</v>
      </c>
      <c r="K89" s="2">
        <v>800000</v>
      </c>
      <c r="L89" s="2">
        <v>150000</v>
      </c>
      <c r="M89" s="216">
        <v>300000</v>
      </c>
      <c r="N89" s="175">
        <v>0</v>
      </c>
      <c r="O89" s="2">
        <v>900000</v>
      </c>
      <c r="P89" s="2">
        <v>500000</v>
      </c>
      <c r="Q89" s="2">
        <v>2000000</v>
      </c>
      <c r="R89" s="2">
        <v>0</v>
      </c>
      <c r="S89" s="2">
        <v>0</v>
      </c>
      <c r="T89" s="175">
        <f t="shared" si="7"/>
        <v>6370000</v>
      </c>
      <c r="U89" s="175">
        <f t="shared" si="8"/>
        <v>15620000</v>
      </c>
    </row>
    <row r="90" spans="1:21" s="178" customFormat="1" x14ac:dyDescent="0.3">
      <c r="A90" s="268"/>
      <c r="B90" s="178" t="s">
        <v>75</v>
      </c>
      <c r="C90" s="171">
        <f t="shared" si="4"/>
        <v>23210000</v>
      </c>
      <c r="D90" s="2">
        <v>1800000</v>
      </c>
      <c r="E90" s="172">
        <v>0</v>
      </c>
      <c r="F90" s="2">
        <v>420000</v>
      </c>
      <c r="G90" s="172">
        <v>300000</v>
      </c>
      <c r="H90" s="173">
        <v>100000</v>
      </c>
      <c r="I90" s="2">
        <v>900000</v>
      </c>
      <c r="J90" s="2">
        <v>0</v>
      </c>
      <c r="K90" s="2">
        <v>800000</v>
      </c>
      <c r="L90" s="2">
        <v>150000</v>
      </c>
      <c r="M90" s="216">
        <v>300000</v>
      </c>
      <c r="N90" s="175">
        <v>0</v>
      </c>
      <c r="O90" s="2">
        <v>900000</v>
      </c>
      <c r="P90" s="2">
        <v>500000</v>
      </c>
      <c r="Q90" s="2">
        <v>2000000</v>
      </c>
      <c r="R90" s="2">
        <v>0</v>
      </c>
      <c r="S90" s="172">
        <v>0</v>
      </c>
      <c r="T90" s="175">
        <f t="shared" si="7"/>
        <v>8170000</v>
      </c>
      <c r="U90" s="175">
        <f t="shared" si="8"/>
        <v>15040000</v>
      </c>
    </row>
    <row r="91" spans="1:21" s="178" customFormat="1" x14ac:dyDescent="0.3">
      <c r="A91" s="268"/>
      <c r="B91" s="178" t="s">
        <v>76</v>
      </c>
      <c r="C91" s="171">
        <f t="shared" si="4"/>
        <v>22630000</v>
      </c>
      <c r="D91" s="172">
        <v>2000000</v>
      </c>
      <c r="E91" s="172">
        <v>0</v>
      </c>
      <c r="F91" s="2">
        <v>420000</v>
      </c>
      <c r="G91" s="172">
        <v>300000</v>
      </c>
      <c r="H91" s="173">
        <v>100000</v>
      </c>
      <c r="I91" s="2">
        <v>900000</v>
      </c>
      <c r="J91" s="2">
        <v>0</v>
      </c>
      <c r="K91" s="2">
        <v>800000</v>
      </c>
      <c r="L91" s="2">
        <v>150000</v>
      </c>
      <c r="M91" s="216">
        <v>300000</v>
      </c>
      <c r="N91" s="175">
        <v>0</v>
      </c>
      <c r="O91" s="2">
        <v>900000</v>
      </c>
      <c r="P91" s="2">
        <v>500000</v>
      </c>
      <c r="Q91" s="2">
        <v>2000000</v>
      </c>
      <c r="R91" s="2">
        <v>600000</v>
      </c>
      <c r="S91" s="172">
        <v>0</v>
      </c>
      <c r="T91" s="175">
        <f t="shared" si="7"/>
        <v>8970000</v>
      </c>
      <c r="U91" s="175">
        <f t="shared" si="8"/>
        <v>13660000</v>
      </c>
    </row>
    <row r="92" spans="1:21" s="178" customFormat="1" x14ac:dyDescent="0.3">
      <c r="A92" s="268"/>
      <c r="B92" s="178" t="s">
        <v>77</v>
      </c>
      <c r="C92" s="171">
        <f t="shared" si="4"/>
        <v>21250000</v>
      </c>
      <c r="D92" s="172">
        <v>0</v>
      </c>
      <c r="E92" s="172">
        <v>0</v>
      </c>
      <c r="F92" s="2">
        <v>420000</v>
      </c>
      <c r="G92" s="172">
        <v>300000</v>
      </c>
      <c r="H92" s="173">
        <v>100000</v>
      </c>
      <c r="I92" s="2">
        <v>900000</v>
      </c>
      <c r="J92" s="2">
        <v>0</v>
      </c>
      <c r="K92" s="2">
        <v>800000</v>
      </c>
      <c r="L92" s="2">
        <v>150000</v>
      </c>
      <c r="M92" s="216">
        <v>300000</v>
      </c>
      <c r="N92" s="175">
        <v>0</v>
      </c>
      <c r="O92" s="2">
        <v>900000</v>
      </c>
      <c r="P92" s="2">
        <v>500000</v>
      </c>
      <c r="Q92" s="2">
        <v>2000000</v>
      </c>
      <c r="R92" s="2">
        <v>0</v>
      </c>
      <c r="S92" s="2">
        <v>0</v>
      </c>
      <c r="T92" s="175">
        <f t="shared" si="7"/>
        <v>6370000</v>
      </c>
      <c r="U92" s="175">
        <f t="shared" si="8"/>
        <v>14880000</v>
      </c>
    </row>
    <row r="93" spans="1:21" s="178" customFormat="1" x14ac:dyDescent="0.3">
      <c r="A93" s="268"/>
      <c r="B93" s="178" t="s">
        <v>78</v>
      </c>
      <c r="C93" s="171">
        <f t="shared" ref="C93:C122" si="9" xml:space="preserve"> U92 + 7590000</f>
        <v>22470000</v>
      </c>
      <c r="D93" s="172">
        <v>1800000</v>
      </c>
      <c r="E93" s="172">
        <v>0</v>
      </c>
      <c r="F93" s="2">
        <v>420000</v>
      </c>
      <c r="G93" s="172">
        <v>300000</v>
      </c>
      <c r="H93" s="173">
        <v>100000</v>
      </c>
      <c r="I93" s="2">
        <v>900000</v>
      </c>
      <c r="J93" s="2">
        <v>0</v>
      </c>
      <c r="K93" s="2">
        <v>800000</v>
      </c>
      <c r="L93" s="2">
        <v>150000</v>
      </c>
      <c r="M93" s="216">
        <v>300000</v>
      </c>
      <c r="N93" s="175">
        <v>0</v>
      </c>
      <c r="O93" s="2">
        <v>900000</v>
      </c>
      <c r="P93" s="2">
        <v>500000</v>
      </c>
      <c r="Q93" s="2">
        <v>2000000</v>
      </c>
      <c r="R93" s="2">
        <v>0</v>
      </c>
      <c r="S93" s="172">
        <v>0</v>
      </c>
      <c r="T93" s="175">
        <f t="shared" si="7"/>
        <v>8170000</v>
      </c>
      <c r="U93" s="175">
        <f t="shared" si="8"/>
        <v>14300000</v>
      </c>
    </row>
    <row r="94" spans="1:21" s="178" customFormat="1" x14ac:dyDescent="0.3">
      <c r="A94" s="268"/>
      <c r="B94" s="178" t="s">
        <v>79</v>
      </c>
      <c r="C94" s="171">
        <f t="shared" si="9"/>
        <v>21890000</v>
      </c>
      <c r="D94" s="172">
        <v>0</v>
      </c>
      <c r="E94" s="172">
        <v>0</v>
      </c>
      <c r="F94" s="2">
        <v>420000</v>
      </c>
      <c r="G94" s="172">
        <v>300000</v>
      </c>
      <c r="H94" s="173">
        <v>100000</v>
      </c>
      <c r="I94" s="2">
        <v>900000</v>
      </c>
      <c r="J94" s="2">
        <v>0</v>
      </c>
      <c r="K94" s="2">
        <v>800000</v>
      </c>
      <c r="L94" s="2">
        <v>150000</v>
      </c>
      <c r="M94" s="216">
        <v>300000</v>
      </c>
      <c r="N94" s="175">
        <v>0</v>
      </c>
      <c r="O94" s="2">
        <v>900000</v>
      </c>
      <c r="P94" s="2">
        <v>500000</v>
      </c>
      <c r="Q94" s="2">
        <v>2000000</v>
      </c>
      <c r="R94" s="2">
        <v>0</v>
      </c>
      <c r="S94" s="172">
        <v>0</v>
      </c>
      <c r="T94" s="175">
        <f t="shared" si="7"/>
        <v>6370000</v>
      </c>
      <c r="U94" s="175">
        <f t="shared" si="8"/>
        <v>15520000</v>
      </c>
    </row>
    <row r="95" spans="1:21" s="178" customFormat="1" x14ac:dyDescent="0.3">
      <c r="A95" s="268"/>
      <c r="B95" s="178" t="s">
        <v>80</v>
      </c>
      <c r="C95" s="171">
        <f t="shared" si="9"/>
        <v>23110000</v>
      </c>
      <c r="D95" s="172">
        <v>0</v>
      </c>
      <c r="E95" s="172">
        <v>0</v>
      </c>
      <c r="F95" s="2">
        <v>420000</v>
      </c>
      <c r="G95" s="172">
        <v>300000</v>
      </c>
      <c r="H95" s="173">
        <v>100000</v>
      </c>
      <c r="I95" s="2">
        <v>900000</v>
      </c>
      <c r="J95" s="2">
        <v>0</v>
      </c>
      <c r="K95" s="2">
        <v>800000</v>
      </c>
      <c r="L95" s="2">
        <v>150000</v>
      </c>
      <c r="M95" s="216">
        <v>300000</v>
      </c>
      <c r="N95" s="175">
        <v>0</v>
      </c>
      <c r="O95" s="2">
        <v>900000</v>
      </c>
      <c r="P95" s="2">
        <v>500000</v>
      </c>
      <c r="Q95" s="2">
        <v>2000000</v>
      </c>
      <c r="R95" s="2">
        <v>600000</v>
      </c>
      <c r="S95" s="2">
        <v>0</v>
      </c>
      <c r="T95" s="175">
        <f t="shared" si="7"/>
        <v>6970000</v>
      </c>
      <c r="U95" s="175">
        <f t="shared" si="8"/>
        <v>16140000</v>
      </c>
    </row>
    <row r="96" spans="1:21" s="178" customFormat="1" x14ac:dyDescent="0.3">
      <c r="A96" s="268"/>
      <c r="B96" s="178" t="s">
        <v>81</v>
      </c>
      <c r="C96" s="171">
        <f t="shared" si="9"/>
        <v>23730000</v>
      </c>
      <c r="D96" s="214">
        <v>1800000</v>
      </c>
      <c r="E96" s="172">
        <v>0</v>
      </c>
      <c r="F96" s="2">
        <v>420000</v>
      </c>
      <c r="G96" s="172">
        <v>300000</v>
      </c>
      <c r="H96" s="173">
        <v>100000</v>
      </c>
      <c r="I96" s="2">
        <v>900000</v>
      </c>
      <c r="J96" s="2">
        <v>0</v>
      </c>
      <c r="K96" s="2">
        <v>800000</v>
      </c>
      <c r="L96" s="2">
        <v>150000</v>
      </c>
      <c r="M96" s="216">
        <v>300000</v>
      </c>
      <c r="N96" s="175">
        <v>0</v>
      </c>
      <c r="O96" s="2">
        <v>900000</v>
      </c>
      <c r="P96" s="2">
        <v>500000</v>
      </c>
      <c r="Q96" s="2">
        <v>2000000</v>
      </c>
      <c r="R96" s="2">
        <v>0</v>
      </c>
      <c r="S96" s="2">
        <v>0</v>
      </c>
      <c r="T96" s="175">
        <f t="shared" si="7"/>
        <v>8170000</v>
      </c>
      <c r="U96" s="175">
        <f t="shared" si="8"/>
        <v>15560000</v>
      </c>
    </row>
    <row r="97" spans="1:21" s="178" customFormat="1" x14ac:dyDescent="0.3">
      <c r="A97" s="268"/>
      <c r="B97" s="178" t="s">
        <v>82</v>
      </c>
      <c r="C97" s="171">
        <f t="shared" si="9"/>
        <v>23150000</v>
      </c>
      <c r="D97" s="172">
        <v>0</v>
      </c>
      <c r="E97" s="172">
        <v>0</v>
      </c>
      <c r="F97" s="2">
        <v>420000</v>
      </c>
      <c r="G97" s="172">
        <v>300000</v>
      </c>
      <c r="H97" s="173">
        <v>100000</v>
      </c>
      <c r="I97" s="2">
        <v>900000</v>
      </c>
      <c r="J97" s="2">
        <v>0</v>
      </c>
      <c r="K97" s="2">
        <v>800000</v>
      </c>
      <c r="L97" s="2">
        <v>150000</v>
      </c>
      <c r="M97" s="216">
        <v>300000</v>
      </c>
      <c r="N97" s="175">
        <v>0</v>
      </c>
      <c r="O97" s="2">
        <v>900000</v>
      </c>
      <c r="P97" s="2">
        <v>500000</v>
      </c>
      <c r="Q97" s="2">
        <v>2000000</v>
      </c>
      <c r="R97" s="2">
        <v>0</v>
      </c>
      <c r="S97" s="2">
        <v>0</v>
      </c>
      <c r="T97" s="175">
        <f t="shared" si="7"/>
        <v>6370000</v>
      </c>
      <c r="U97" s="175">
        <f t="shared" si="8"/>
        <v>16780000</v>
      </c>
    </row>
    <row r="98" spans="1:21" s="192" customFormat="1" x14ac:dyDescent="0.3">
      <c r="A98" s="268"/>
      <c r="B98" s="192" t="s">
        <v>83</v>
      </c>
      <c r="C98" s="171">
        <f t="shared" si="9"/>
        <v>24370000</v>
      </c>
      <c r="D98" s="219">
        <v>0</v>
      </c>
      <c r="E98" s="172">
        <v>0</v>
      </c>
      <c r="F98" s="193">
        <v>420000</v>
      </c>
      <c r="G98" s="193">
        <v>300000</v>
      </c>
      <c r="H98" s="193">
        <v>100000</v>
      </c>
      <c r="I98" s="2">
        <v>900000</v>
      </c>
      <c r="J98" s="2">
        <v>0</v>
      </c>
      <c r="K98" s="2">
        <v>800000</v>
      </c>
      <c r="L98" s="2">
        <v>150000</v>
      </c>
      <c r="M98" s="216">
        <v>300000</v>
      </c>
      <c r="N98" s="193">
        <v>0</v>
      </c>
      <c r="O98" s="2">
        <v>900000</v>
      </c>
      <c r="P98" s="2">
        <v>500000</v>
      </c>
      <c r="Q98" s="2">
        <v>2000000</v>
      </c>
      <c r="R98" s="172">
        <v>0</v>
      </c>
      <c r="S98" s="197">
        <v>0</v>
      </c>
      <c r="T98" s="193">
        <f t="shared" si="7"/>
        <v>6370000</v>
      </c>
      <c r="U98" s="193">
        <f t="shared" si="8"/>
        <v>18000000</v>
      </c>
    </row>
    <row r="99" spans="1:21" s="178" customFormat="1" x14ac:dyDescent="0.3">
      <c r="A99" s="268">
        <v>2031</v>
      </c>
      <c r="B99" s="178" t="s">
        <v>72</v>
      </c>
      <c r="C99" s="171">
        <f t="shared" si="9"/>
        <v>25590000</v>
      </c>
      <c r="D99" s="2">
        <v>1800000</v>
      </c>
      <c r="E99" s="172">
        <v>0</v>
      </c>
      <c r="F99" s="2">
        <v>420000</v>
      </c>
      <c r="G99" s="172">
        <v>300000</v>
      </c>
      <c r="H99" s="173">
        <v>100000</v>
      </c>
      <c r="I99" s="2">
        <v>900000</v>
      </c>
      <c r="J99" s="2">
        <v>0</v>
      </c>
      <c r="K99" s="2">
        <v>800000</v>
      </c>
      <c r="L99" s="2">
        <v>150000</v>
      </c>
      <c r="M99" s="216">
        <v>300000</v>
      </c>
      <c r="N99" s="175">
        <v>0</v>
      </c>
      <c r="O99" s="2">
        <v>500000</v>
      </c>
      <c r="P99" s="2">
        <v>500000</v>
      </c>
      <c r="Q99" s="2">
        <v>2000000</v>
      </c>
      <c r="R99" s="172">
        <v>0</v>
      </c>
      <c r="S99" s="172">
        <v>0</v>
      </c>
      <c r="T99" s="175">
        <f t="shared" ref="T99:T122" si="10">SUM(D99:S99)</f>
        <v>7770000</v>
      </c>
      <c r="U99" s="175">
        <f t="shared" si="8"/>
        <v>17820000</v>
      </c>
    </row>
    <row r="100" spans="1:21" s="178" customFormat="1" x14ac:dyDescent="0.3">
      <c r="A100" s="268"/>
      <c r="B100" s="178" t="s">
        <v>73</v>
      </c>
      <c r="C100" s="171">
        <f t="shared" si="9"/>
        <v>25410000</v>
      </c>
      <c r="D100" s="172">
        <v>0</v>
      </c>
      <c r="E100" s="172">
        <v>0</v>
      </c>
      <c r="F100" s="2">
        <v>420000</v>
      </c>
      <c r="G100" s="172">
        <v>300000</v>
      </c>
      <c r="H100" s="173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216">
        <v>300000</v>
      </c>
      <c r="N100" s="175">
        <v>0</v>
      </c>
      <c r="O100" s="2">
        <v>500000</v>
      </c>
      <c r="P100" s="2">
        <v>500000</v>
      </c>
      <c r="Q100" s="2">
        <v>2000000</v>
      </c>
      <c r="R100" s="2">
        <v>600000</v>
      </c>
      <c r="S100" s="172">
        <v>0</v>
      </c>
      <c r="T100" s="175">
        <f t="shared" si="10"/>
        <v>6570000</v>
      </c>
      <c r="U100" s="175">
        <f t="shared" si="8"/>
        <v>18840000</v>
      </c>
    </row>
    <row r="101" spans="1:21" s="178" customFormat="1" x14ac:dyDescent="0.3">
      <c r="A101" s="268"/>
      <c r="B101" s="178" t="s">
        <v>74</v>
      </c>
      <c r="C101" s="171">
        <f t="shared" si="9"/>
        <v>26430000</v>
      </c>
      <c r="D101" s="172">
        <v>0</v>
      </c>
      <c r="E101" s="172">
        <v>0</v>
      </c>
      <c r="F101" s="2">
        <v>420000</v>
      </c>
      <c r="G101" s="172">
        <v>300000</v>
      </c>
      <c r="H101" s="173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216">
        <v>300000</v>
      </c>
      <c r="N101" s="175">
        <v>0</v>
      </c>
      <c r="O101" s="2">
        <v>500000</v>
      </c>
      <c r="P101" s="2">
        <v>500000</v>
      </c>
      <c r="Q101" s="2">
        <v>2000000</v>
      </c>
      <c r="R101" s="2">
        <v>0</v>
      </c>
      <c r="S101" s="2">
        <v>0</v>
      </c>
      <c r="T101" s="175">
        <f t="shared" si="10"/>
        <v>5970000</v>
      </c>
      <c r="U101" s="175">
        <f t="shared" si="8"/>
        <v>20460000</v>
      </c>
    </row>
    <row r="102" spans="1:21" s="178" customFormat="1" x14ac:dyDescent="0.3">
      <c r="A102" s="268"/>
      <c r="B102" s="178" t="s">
        <v>75</v>
      </c>
      <c r="C102" s="171">
        <f t="shared" si="9"/>
        <v>28050000</v>
      </c>
      <c r="D102" s="2">
        <v>1800000</v>
      </c>
      <c r="E102" s="172">
        <v>0</v>
      </c>
      <c r="F102" s="2">
        <v>420000</v>
      </c>
      <c r="G102" s="172">
        <v>300000</v>
      </c>
      <c r="H102" s="173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216">
        <v>300000</v>
      </c>
      <c r="N102" s="175">
        <v>0</v>
      </c>
      <c r="O102" s="2">
        <v>500000</v>
      </c>
      <c r="P102" s="2">
        <v>500000</v>
      </c>
      <c r="Q102" s="2">
        <v>2000000</v>
      </c>
      <c r="R102" s="2">
        <v>0</v>
      </c>
      <c r="S102" s="172">
        <v>0</v>
      </c>
      <c r="T102" s="175">
        <f t="shared" si="10"/>
        <v>7770000</v>
      </c>
      <c r="U102" s="175">
        <f t="shared" si="8"/>
        <v>20280000</v>
      </c>
    </row>
    <row r="103" spans="1:21" s="178" customFormat="1" x14ac:dyDescent="0.3">
      <c r="A103" s="268"/>
      <c r="B103" s="178" t="s">
        <v>76</v>
      </c>
      <c r="C103" s="171">
        <f t="shared" si="9"/>
        <v>27870000</v>
      </c>
      <c r="D103" s="172">
        <v>2000000</v>
      </c>
      <c r="E103" s="172">
        <v>0</v>
      </c>
      <c r="F103" s="2">
        <v>420000</v>
      </c>
      <c r="G103" s="172">
        <v>300000</v>
      </c>
      <c r="H103" s="173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216">
        <v>300000</v>
      </c>
      <c r="N103" s="175">
        <v>0</v>
      </c>
      <c r="O103" s="2">
        <v>500000</v>
      </c>
      <c r="P103" s="2">
        <v>500000</v>
      </c>
      <c r="Q103" s="2">
        <v>2000000</v>
      </c>
      <c r="R103" s="2">
        <v>600000</v>
      </c>
      <c r="S103" s="172">
        <v>0</v>
      </c>
      <c r="T103" s="175">
        <f t="shared" si="10"/>
        <v>8570000</v>
      </c>
      <c r="U103" s="175">
        <f t="shared" si="8"/>
        <v>19300000</v>
      </c>
    </row>
    <row r="104" spans="1:21" s="178" customFormat="1" x14ac:dyDescent="0.3">
      <c r="A104" s="268"/>
      <c r="B104" s="178" t="s">
        <v>77</v>
      </c>
      <c r="C104" s="171">
        <f t="shared" si="9"/>
        <v>26890000</v>
      </c>
      <c r="D104" s="172">
        <v>0</v>
      </c>
      <c r="E104" s="172">
        <v>0</v>
      </c>
      <c r="F104" s="2">
        <v>420000</v>
      </c>
      <c r="G104" s="172">
        <v>300000</v>
      </c>
      <c r="H104" s="173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216">
        <v>300000</v>
      </c>
      <c r="N104" s="175">
        <v>0</v>
      </c>
      <c r="O104" s="2">
        <v>500000</v>
      </c>
      <c r="P104" s="2">
        <v>500000</v>
      </c>
      <c r="Q104" s="2">
        <v>2000000</v>
      </c>
      <c r="R104" s="2">
        <v>0</v>
      </c>
      <c r="S104" s="2">
        <v>0</v>
      </c>
      <c r="T104" s="175">
        <f t="shared" si="10"/>
        <v>5970000</v>
      </c>
      <c r="U104" s="175">
        <f t="shared" si="8"/>
        <v>20920000</v>
      </c>
    </row>
    <row r="105" spans="1:21" s="178" customFormat="1" x14ac:dyDescent="0.3">
      <c r="A105" s="268"/>
      <c r="B105" s="178" t="s">
        <v>78</v>
      </c>
      <c r="C105" s="171">
        <f t="shared" si="9"/>
        <v>28510000</v>
      </c>
      <c r="D105" s="172">
        <v>1800000</v>
      </c>
      <c r="E105" s="172">
        <v>0</v>
      </c>
      <c r="F105" s="2">
        <v>420000</v>
      </c>
      <c r="G105" s="172">
        <v>300000</v>
      </c>
      <c r="H105" s="173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216">
        <v>300000</v>
      </c>
      <c r="N105" s="175">
        <v>0</v>
      </c>
      <c r="O105" s="2">
        <v>500000</v>
      </c>
      <c r="P105" s="2">
        <v>500000</v>
      </c>
      <c r="Q105" s="2">
        <v>2000000</v>
      </c>
      <c r="R105" s="2">
        <v>0</v>
      </c>
      <c r="S105" s="172">
        <v>0</v>
      </c>
      <c r="T105" s="175">
        <f t="shared" si="10"/>
        <v>7770000</v>
      </c>
      <c r="U105" s="175">
        <f t="shared" si="8"/>
        <v>20740000</v>
      </c>
    </row>
    <row r="106" spans="1:21" s="178" customFormat="1" x14ac:dyDescent="0.3">
      <c r="A106" s="268"/>
      <c r="B106" s="178" t="s">
        <v>79</v>
      </c>
      <c r="C106" s="171">
        <f t="shared" si="9"/>
        <v>28330000</v>
      </c>
      <c r="D106" s="172">
        <v>0</v>
      </c>
      <c r="E106" s="172">
        <v>0</v>
      </c>
      <c r="F106" s="2">
        <v>420000</v>
      </c>
      <c r="G106" s="172">
        <v>300000</v>
      </c>
      <c r="H106" s="173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216">
        <v>300000</v>
      </c>
      <c r="N106" s="175">
        <v>0</v>
      </c>
      <c r="O106" s="2">
        <v>500000</v>
      </c>
      <c r="P106" s="2">
        <v>500000</v>
      </c>
      <c r="Q106" s="2">
        <v>2000000</v>
      </c>
      <c r="R106" s="2">
        <v>0</v>
      </c>
      <c r="S106" s="172">
        <v>0</v>
      </c>
      <c r="T106" s="175">
        <f t="shared" si="10"/>
        <v>5970000</v>
      </c>
      <c r="U106" s="175">
        <f t="shared" si="8"/>
        <v>22360000</v>
      </c>
    </row>
    <row r="107" spans="1:21" s="178" customFormat="1" x14ac:dyDescent="0.3">
      <c r="A107" s="268"/>
      <c r="B107" s="178" t="s">
        <v>80</v>
      </c>
      <c r="C107" s="171">
        <f t="shared" si="9"/>
        <v>29950000</v>
      </c>
      <c r="D107" s="172">
        <v>0</v>
      </c>
      <c r="E107" s="172">
        <v>0</v>
      </c>
      <c r="F107" s="2">
        <v>420000</v>
      </c>
      <c r="G107" s="172">
        <v>300000</v>
      </c>
      <c r="H107" s="173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216">
        <v>300000</v>
      </c>
      <c r="N107" s="175">
        <v>0</v>
      </c>
      <c r="O107" s="2">
        <v>500000</v>
      </c>
      <c r="P107" s="2">
        <v>500000</v>
      </c>
      <c r="Q107" s="2">
        <v>2000000</v>
      </c>
      <c r="R107" s="2">
        <v>600000</v>
      </c>
      <c r="S107" s="2">
        <v>0</v>
      </c>
      <c r="T107" s="175">
        <f t="shared" si="10"/>
        <v>6570000</v>
      </c>
      <c r="U107" s="175">
        <f t="shared" si="8"/>
        <v>23380000</v>
      </c>
    </row>
    <row r="108" spans="1:21" s="178" customFormat="1" x14ac:dyDescent="0.3">
      <c r="A108" s="268"/>
      <c r="B108" s="178" t="s">
        <v>81</v>
      </c>
      <c r="C108" s="171">
        <f t="shared" si="9"/>
        <v>30970000</v>
      </c>
      <c r="D108" s="214">
        <v>1800000</v>
      </c>
      <c r="E108" s="172">
        <v>0</v>
      </c>
      <c r="F108" s="2">
        <v>420000</v>
      </c>
      <c r="G108" s="172">
        <v>300000</v>
      </c>
      <c r="H108" s="173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216">
        <v>300000</v>
      </c>
      <c r="N108" s="175">
        <v>0</v>
      </c>
      <c r="O108" s="2">
        <v>500000</v>
      </c>
      <c r="P108" s="2">
        <v>500000</v>
      </c>
      <c r="Q108" s="2">
        <v>2000000</v>
      </c>
      <c r="R108" s="2">
        <v>0</v>
      </c>
      <c r="S108" s="2">
        <v>0</v>
      </c>
      <c r="T108" s="175">
        <f t="shared" si="10"/>
        <v>7770000</v>
      </c>
      <c r="U108" s="175">
        <f t="shared" si="8"/>
        <v>23200000</v>
      </c>
    </row>
    <row r="109" spans="1:21" s="178" customFormat="1" x14ac:dyDescent="0.3">
      <c r="A109" s="268"/>
      <c r="B109" s="178" t="s">
        <v>82</v>
      </c>
      <c r="C109" s="171">
        <f t="shared" si="9"/>
        <v>30790000</v>
      </c>
      <c r="D109" s="172">
        <v>0</v>
      </c>
      <c r="E109" s="172">
        <v>0</v>
      </c>
      <c r="F109" s="2">
        <v>420000</v>
      </c>
      <c r="G109" s="172">
        <v>300000</v>
      </c>
      <c r="H109" s="173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216">
        <v>300000</v>
      </c>
      <c r="N109" s="175">
        <v>0</v>
      </c>
      <c r="O109" s="2">
        <v>500000</v>
      </c>
      <c r="P109" s="2">
        <v>500000</v>
      </c>
      <c r="Q109" s="2">
        <v>2000000</v>
      </c>
      <c r="R109" s="2">
        <v>0</v>
      </c>
      <c r="S109" s="2">
        <v>0</v>
      </c>
      <c r="T109" s="175">
        <f t="shared" si="10"/>
        <v>5970000</v>
      </c>
      <c r="U109" s="175">
        <f t="shared" ref="U109:U122" si="11" xml:space="preserve"> C109 - T109</f>
        <v>24820000</v>
      </c>
    </row>
    <row r="110" spans="1:21" s="192" customFormat="1" x14ac:dyDescent="0.3">
      <c r="A110" s="268"/>
      <c r="B110" s="192" t="s">
        <v>83</v>
      </c>
      <c r="C110" s="171">
        <f t="shared" si="9"/>
        <v>32410000</v>
      </c>
      <c r="D110" s="219">
        <v>0</v>
      </c>
      <c r="E110" s="172">
        <v>0</v>
      </c>
      <c r="F110" s="193">
        <v>420000</v>
      </c>
      <c r="G110" s="193">
        <v>300000</v>
      </c>
      <c r="H110" s="193">
        <v>100000</v>
      </c>
      <c r="I110" s="2">
        <v>900000</v>
      </c>
      <c r="J110" s="2">
        <v>0</v>
      </c>
      <c r="K110" s="2">
        <v>800000</v>
      </c>
      <c r="L110" s="2">
        <v>150000</v>
      </c>
      <c r="M110" s="216">
        <v>300000</v>
      </c>
      <c r="N110" s="193">
        <v>0</v>
      </c>
      <c r="O110" s="2">
        <v>500000</v>
      </c>
      <c r="P110" s="2">
        <v>500000</v>
      </c>
      <c r="Q110" s="2">
        <v>2000000</v>
      </c>
      <c r="R110" s="172">
        <v>0</v>
      </c>
      <c r="S110" s="197">
        <v>0</v>
      </c>
      <c r="T110" s="193">
        <f t="shared" si="10"/>
        <v>5970000</v>
      </c>
      <c r="U110" s="193">
        <f t="shared" si="11"/>
        <v>26440000</v>
      </c>
    </row>
    <row r="111" spans="1:21" s="178" customFormat="1" x14ac:dyDescent="0.3">
      <c r="A111" s="268">
        <v>2032</v>
      </c>
      <c r="B111" s="178" t="s">
        <v>72</v>
      </c>
      <c r="C111" s="171">
        <f t="shared" si="9"/>
        <v>34030000</v>
      </c>
      <c r="D111" s="2">
        <v>1800000</v>
      </c>
      <c r="E111" s="172">
        <v>0</v>
      </c>
      <c r="F111" s="2">
        <v>420000</v>
      </c>
      <c r="G111" s="172">
        <v>300000</v>
      </c>
      <c r="H111" s="173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216">
        <v>300000</v>
      </c>
      <c r="N111" s="175">
        <v>0</v>
      </c>
      <c r="O111" s="2">
        <v>500000</v>
      </c>
      <c r="P111" s="2">
        <v>500000</v>
      </c>
      <c r="Q111" s="2">
        <v>2000000</v>
      </c>
      <c r="R111" s="172">
        <v>0</v>
      </c>
      <c r="S111" s="172">
        <v>0</v>
      </c>
      <c r="T111" s="175">
        <f t="shared" si="10"/>
        <v>7770000</v>
      </c>
      <c r="U111" s="175">
        <f t="shared" si="11"/>
        <v>26260000</v>
      </c>
    </row>
    <row r="112" spans="1:21" s="178" customFormat="1" x14ac:dyDescent="0.3">
      <c r="A112" s="268"/>
      <c r="B112" s="178" t="s">
        <v>73</v>
      </c>
      <c r="C112" s="171">
        <f t="shared" si="9"/>
        <v>33850000</v>
      </c>
      <c r="D112" s="172">
        <v>0</v>
      </c>
      <c r="E112" s="172">
        <v>0</v>
      </c>
      <c r="F112" s="2">
        <v>420000</v>
      </c>
      <c r="G112" s="172">
        <v>300000</v>
      </c>
      <c r="H112" s="173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216">
        <v>300000</v>
      </c>
      <c r="N112" s="175">
        <v>0</v>
      </c>
      <c r="O112" s="2">
        <v>500000</v>
      </c>
      <c r="P112" s="2">
        <v>500000</v>
      </c>
      <c r="Q112" s="2">
        <v>2000000</v>
      </c>
      <c r="R112" s="2">
        <v>600000</v>
      </c>
      <c r="S112" s="172">
        <v>0</v>
      </c>
      <c r="T112" s="175">
        <f t="shared" si="10"/>
        <v>6570000</v>
      </c>
      <c r="U112" s="175">
        <f t="shared" si="11"/>
        <v>27280000</v>
      </c>
    </row>
    <row r="113" spans="1:21" s="178" customFormat="1" x14ac:dyDescent="0.3">
      <c r="A113" s="268"/>
      <c r="B113" s="178" t="s">
        <v>74</v>
      </c>
      <c r="C113" s="171">
        <f t="shared" si="9"/>
        <v>34870000</v>
      </c>
      <c r="D113" s="172">
        <v>0</v>
      </c>
      <c r="E113" s="172">
        <v>0</v>
      </c>
      <c r="F113" s="2">
        <v>420000</v>
      </c>
      <c r="G113" s="172">
        <v>300000</v>
      </c>
      <c r="H113" s="173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216">
        <v>300000</v>
      </c>
      <c r="N113" s="175">
        <v>0</v>
      </c>
      <c r="O113" s="2">
        <v>500000</v>
      </c>
      <c r="P113" s="2">
        <v>500000</v>
      </c>
      <c r="Q113" s="2">
        <v>2000000</v>
      </c>
      <c r="R113" s="2">
        <v>0</v>
      </c>
      <c r="S113" s="2">
        <v>0</v>
      </c>
      <c r="T113" s="175">
        <f t="shared" si="10"/>
        <v>5970000</v>
      </c>
      <c r="U113" s="175">
        <f t="shared" si="11"/>
        <v>28900000</v>
      </c>
    </row>
    <row r="114" spans="1:21" s="178" customFormat="1" x14ac:dyDescent="0.3">
      <c r="A114" s="268"/>
      <c r="B114" s="178" t="s">
        <v>75</v>
      </c>
      <c r="C114" s="171">
        <f t="shared" si="9"/>
        <v>36490000</v>
      </c>
      <c r="D114" s="2">
        <v>1800000</v>
      </c>
      <c r="E114" s="172">
        <v>0</v>
      </c>
      <c r="F114" s="2">
        <v>420000</v>
      </c>
      <c r="G114" s="172">
        <v>300000</v>
      </c>
      <c r="H114" s="173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216">
        <v>300000</v>
      </c>
      <c r="N114" s="175">
        <v>0</v>
      </c>
      <c r="O114" s="2">
        <v>500000</v>
      </c>
      <c r="P114" s="2">
        <v>500000</v>
      </c>
      <c r="Q114" s="2">
        <v>2000000</v>
      </c>
      <c r="R114" s="2">
        <v>0</v>
      </c>
      <c r="S114" s="172">
        <v>0</v>
      </c>
      <c r="T114" s="175">
        <f t="shared" si="10"/>
        <v>7770000</v>
      </c>
      <c r="U114" s="175">
        <f t="shared" si="11"/>
        <v>28720000</v>
      </c>
    </row>
    <row r="115" spans="1:21" s="178" customFormat="1" x14ac:dyDescent="0.3">
      <c r="A115" s="268"/>
      <c r="B115" s="178" t="s">
        <v>76</v>
      </c>
      <c r="C115" s="171">
        <f t="shared" si="9"/>
        <v>36310000</v>
      </c>
      <c r="D115" s="172">
        <v>2000000</v>
      </c>
      <c r="E115" s="172">
        <v>0</v>
      </c>
      <c r="F115" s="2">
        <v>420000</v>
      </c>
      <c r="G115" s="172">
        <v>300000</v>
      </c>
      <c r="H115" s="173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216">
        <v>300000</v>
      </c>
      <c r="N115" s="175">
        <v>0</v>
      </c>
      <c r="O115" s="2">
        <v>500000</v>
      </c>
      <c r="P115" s="2">
        <v>500000</v>
      </c>
      <c r="Q115" s="2">
        <v>2000000</v>
      </c>
      <c r="R115" s="2">
        <v>600000</v>
      </c>
      <c r="S115" s="172">
        <v>0</v>
      </c>
      <c r="T115" s="175">
        <f t="shared" si="10"/>
        <v>8570000</v>
      </c>
      <c r="U115" s="175">
        <f t="shared" si="11"/>
        <v>27740000</v>
      </c>
    </row>
    <row r="116" spans="1:21" s="178" customFormat="1" x14ac:dyDescent="0.3">
      <c r="A116" s="268"/>
      <c r="B116" s="178" t="s">
        <v>77</v>
      </c>
      <c r="C116" s="171">
        <f t="shared" si="9"/>
        <v>35330000</v>
      </c>
      <c r="D116" s="172">
        <v>0</v>
      </c>
      <c r="E116" s="172">
        <v>0</v>
      </c>
      <c r="F116" s="2">
        <v>420000</v>
      </c>
      <c r="G116" s="172">
        <v>300000</v>
      </c>
      <c r="H116" s="173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216">
        <v>300000</v>
      </c>
      <c r="N116" s="175">
        <v>0</v>
      </c>
      <c r="O116" s="2">
        <v>500000</v>
      </c>
      <c r="P116" s="2">
        <v>500000</v>
      </c>
      <c r="Q116" s="2">
        <v>2000000</v>
      </c>
      <c r="R116" s="2">
        <v>0</v>
      </c>
      <c r="S116" s="2">
        <v>0</v>
      </c>
      <c r="T116" s="175">
        <f t="shared" si="10"/>
        <v>5970000</v>
      </c>
      <c r="U116" s="175">
        <f t="shared" si="11"/>
        <v>29360000</v>
      </c>
    </row>
    <row r="117" spans="1:21" s="178" customFormat="1" x14ac:dyDescent="0.3">
      <c r="A117" s="268"/>
      <c r="B117" s="178" t="s">
        <v>78</v>
      </c>
      <c r="C117" s="171">
        <f t="shared" si="9"/>
        <v>36950000</v>
      </c>
      <c r="D117" s="172">
        <v>1800000</v>
      </c>
      <c r="E117" s="172">
        <v>0</v>
      </c>
      <c r="F117" s="2">
        <v>420000</v>
      </c>
      <c r="G117" s="172">
        <v>300000</v>
      </c>
      <c r="H117" s="173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216">
        <v>300000</v>
      </c>
      <c r="N117" s="175">
        <v>0</v>
      </c>
      <c r="O117" s="2">
        <v>500000</v>
      </c>
      <c r="P117" s="2">
        <v>500000</v>
      </c>
      <c r="Q117" s="2">
        <v>2000000</v>
      </c>
      <c r="R117" s="2">
        <v>0</v>
      </c>
      <c r="S117" s="172">
        <v>0</v>
      </c>
      <c r="T117" s="175">
        <f t="shared" si="10"/>
        <v>7770000</v>
      </c>
      <c r="U117" s="175">
        <f t="shared" si="11"/>
        <v>29180000</v>
      </c>
    </row>
    <row r="118" spans="1:21" s="178" customFormat="1" x14ac:dyDescent="0.3">
      <c r="A118" s="268"/>
      <c r="B118" s="178" t="s">
        <v>79</v>
      </c>
      <c r="C118" s="171">
        <f t="shared" si="9"/>
        <v>36770000</v>
      </c>
      <c r="D118" s="172">
        <v>0</v>
      </c>
      <c r="E118" s="172">
        <v>0</v>
      </c>
      <c r="F118" s="2">
        <v>420000</v>
      </c>
      <c r="G118" s="172">
        <v>300000</v>
      </c>
      <c r="H118" s="173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216">
        <v>300000</v>
      </c>
      <c r="N118" s="175">
        <v>0</v>
      </c>
      <c r="O118" s="2">
        <v>500000</v>
      </c>
      <c r="P118" s="2">
        <v>500000</v>
      </c>
      <c r="Q118" s="2">
        <v>2000000</v>
      </c>
      <c r="R118" s="2">
        <v>0</v>
      </c>
      <c r="S118" s="172">
        <v>0</v>
      </c>
      <c r="T118" s="175">
        <f t="shared" si="10"/>
        <v>5970000</v>
      </c>
      <c r="U118" s="175">
        <f t="shared" si="11"/>
        <v>30800000</v>
      </c>
    </row>
    <row r="119" spans="1:21" s="178" customFormat="1" x14ac:dyDescent="0.3">
      <c r="A119" s="268"/>
      <c r="B119" s="178" t="s">
        <v>80</v>
      </c>
      <c r="C119" s="171">
        <f t="shared" si="9"/>
        <v>38390000</v>
      </c>
      <c r="D119" s="172">
        <v>0</v>
      </c>
      <c r="E119" s="172">
        <v>0</v>
      </c>
      <c r="F119" s="2">
        <v>420000</v>
      </c>
      <c r="G119" s="172">
        <v>300000</v>
      </c>
      <c r="H119" s="173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216">
        <v>300000</v>
      </c>
      <c r="N119" s="175">
        <v>0</v>
      </c>
      <c r="O119" s="2">
        <v>500000</v>
      </c>
      <c r="P119" s="2">
        <v>500000</v>
      </c>
      <c r="Q119" s="2">
        <v>2000000</v>
      </c>
      <c r="R119" s="2">
        <v>600000</v>
      </c>
      <c r="S119" s="2">
        <v>0</v>
      </c>
      <c r="T119" s="175">
        <f t="shared" si="10"/>
        <v>6570000</v>
      </c>
      <c r="U119" s="175">
        <f t="shared" si="11"/>
        <v>31820000</v>
      </c>
    </row>
    <row r="120" spans="1:21" s="178" customFormat="1" x14ac:dyDescent="0.3">
      <c r="A120" s="268"/>
      <c r="B120" s="178" t="s">
        <v>81</v>
      </c>
      <c r="C120" s="171">
        <f t="shared" si="9"/>
        <v>39410000</v>
      </c>
      <c r="D120" s="214">
        <v>1800000</v>
      </c>
      <c r="E120" s="172">
        <v>0</v>
      </c>
      <c r="F120" s="2">
        <v>420000</v>
      </c>
      <c r="G120" s="172">
        <v>300000</v>
      </c>
      <c r="H120" s="173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216">
        <v>300000</v>
      </c>
      <c r="N120" s="175">
        <v>0</v>
      </c>
      <c r="O120" s="2">
        <v>500000</v>
      </c>
      <c r="P120" s="2">
        <v>500000</v>
      </c>
      <c r="Q120" s="2">
        <v>2000000</v>
      </c>
      <c r="R120" s="2">
        <v>0</v>
      </c>
      <c r="S120" s="2">
        <v>0</v>
      </c>
      <c r="T120" s="175">
        <f t="shared" si="10"/>
        <v>7770000</v>
      </c>
      <c r="U120" s="175">
        <f t="shared" si="11"/>
        <v>31640000</v>
      </c>
    </row>
    <row r="121" spans="1:21" s="178" customFormat="1" x14ac:dyDescent="0.3">
      <c r="A121" s="268"/>
      <c r="B121" s="178" t="s">
        <v>82</v>
      </c>
      <c r="C121" s="171">
        <f t="shared" si="9"/>
        <v>39230000</v>
      </c>
      <c r="D121" s="172">
        <v>0</v>
      </c>
      <c r="E121" s="172">
        <v>0</v>
      </c>
      <c r="F121" s="2">
        <v>420000</v>
      </c>
      <c r="G121" s="172">
        <v>300000</v>
      </c>
      <c r="H121" s="173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216">
        <v>300000</v>
      </c>
      <c r="N121" s="175">
        <v>0</v>
      </c>
      <c r="O121" s="2">
        <v>500000</v>
      </c>
      <c r="P121" s="2">
        <v>500000</v>
      </c>
      <c r="Q121" s="2">
        <v>2000000</v>
      </c>
      <c r="R121" s="2">
        <v>0</v>
      </c>
      <c r="S121" s="2">
        <v>0</v>
      </c>
      <c r="T121" s="175">
        <f t="shared" si="10"/>
        <v>5970000</v>
      </c>
      <c r="U121" s="175">
        <f t="shared" si="11"/>
        <v>33260000</v>
      </c>
    </row>
    <row r="122" spans="1:21" s="192" customFormat="1" x14ac:dyDescent="0.3">
      <c r="A122" s="268"/>
      <c r="B122" s="192" t="s">
        <v>83</v>
      </c>
      <c r="C122" s="171">
        <f t="shared" si="9"/>
        <v>40850000</v>
      </c>
      <c r="D122" s="219">
        <v>0</v>
      </c>
      <c r="E122" s="172">
        <v>0</v>
      </c>
      <c r="F122" s="193">
        <v>420000</v>
      </c>
      <c r="G122" s="193">
        <v>300000</v>
      </c>
      <c r="H122" s="193">
        <v>100000</v>
      </c>
      <c r="I122" s="2">
        <v>900000</v>
      </c>
      <c r="J122" s="2">
        <v>0</v>
      </c>
      <c r="K122" s="2">
        <v>800000</v>
      </c>
      <c r="L122" s="2">
        <v>150000</v>
      </c>
      <c r="M122" s="216">
        <v>300000</v>
      </c>
      <c r="N122" s="193">
        <v>0</v>
      </c>
      <c r="O122" s="2">
        <v>500000</v>
      </c>
      <c r="P122" s="2">
        <v>500000</v>
      </c>
      <c r="Q122" s="2">
        <v>2000000</v>
      </c>
      <c r="R122" s="172">
        <v>0</v>
      </c>
      <c r="S122" s="197">
        <v>0</v>
      </c>
      <c r="T122" s="193">
        <f t="shared" si="10"/>
        <v>5970000</v>
      </c>
      <c r="U122" s="193">
        <f t="shared" si="11"/>
        <v>34880000</v>
      </c>
    </row>
    <row r="123" spans="1:21" x14ac:dyDescent="0.3">
      <c r="E123" s="172">
        <v>0</v>
      </c>
      <c r="F123" s="2">
        <f>SUM(F7:F122)</f>
        <v>48720000</v>
      </c>
      <c r="G123" s="2">
        <f>SUM(G7:G122)</f>
        <v>31350000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H8:L13"/>
  <sheetViews>
    <sheetView workbookViewId="0">
      <selection activeCell="N9" sqref="N9"/>
    </sheetView>
  </sheetViews>
  <sheetFormatPr defaultRowHeight="16.5" x14ac:dyDescent="0.3"/>
  <cols>
    <col min="8" max="9" width="9.5" bestFit="1" customWidth="1"/>
    <col min="11" max="11" width="12.75" bestFit="1" customWidth="1"/>
  </cols>
  <sheetData>
    <row r="8" spans="8:12" x14ac:dyDescent="0.3">
      <c r="H8">
        <v>1640000</v>
      </c>
      <c r="I8">
        <f xml:space="preserve"> H8 * 6</f>
        <v>9840000</v>
      </c>
    </row>
    <row r="9" spans="8:12" x14ac:dyDescent="0.3">
      <c r="H9">
        <v>20000000</v>
      </c>
      <c r="I9">
        <f xml:space="preserve"> H9 * 0.09</f>
        <v>1800000</v>
      </c>
      <c r="J9">
        <f xml:space="preserve"> I9 /12</f>
        <v>150000</v>
      </c>
      <c r="K9">
        <f xml:space="preserve"> (H9 + I9) / 60</f>
        <v>363333.33333333331</v>
      </c>
      <c r="L9">
        <f xml:space="preserve"> K9 * 12</f>
        <v>4360000</v>
      </c>
    </row>
    <row r="10" spans="8:12" x14ac:dyDescent="0.3">
      <c r="H10">
        <f xml:space="preserve"> H9 - L9</f>
        <v>15640000</v>
      </c>
      <c r="I10">
        <f xml:space="preserve"> H10 * 0.09</f>
        <v>1407600</v>
      </c>
      <c r="K10">
        <f xml:space="preserve"> (H10 + I10) / 60</f>
        <v>284126.66666666669</v>
      </c>
      <c r="L10">
        <f xml:space="preserve"> K10 * 12</f>
        <v>3409520</v>
      </c>
    </row>
    <row r="11" spans="8:12" x14ac:dyDescent="0.3">
      <c r="H11">
        <f xml:space="preserve"> H10 - L10</f>
        <v>12230480</v>
      </c>
      <c r="I11">
        <f xml:space="preserve"> H11 * 0.09</f>
        <v>1100743.2</v>
      </c>
      <c r="K11">
        <f xml:space="preserve"> (H11 + I11) / 60</f>
        <v>222187.05333333332</v>
      </c>
      <c r="L11">
        <f xml:space="preserve"> K11 * 12</f>
        <v>2666244.6399999997</v>
      </c>
    </row>
    <row r="12" spans="8:12" x14ac:dyDescent="0.3">
      <c r="H12">
        <f xml:space="preserve"> H11 - L11</f>
        <v>9564235.3599999994</v>
      </c>
      <c r="I12">
        <f xml:space="preserve"> H12 * 0.09</f>
        <v>860781.18239999993</v>
      </c>
      <c r="K12">
        <f xml:space="preserve"> (H12 + I12) / 60</f>
        <v>173750.27570666664</v>
      </c>
      <c r="L12">
        <f xml:space="preserve"> K12 * 12</f>
        <v>2085003.3084799997</v>
      </c>
    </row>
    <row r="13" spans="8:12" x14ac:dyDescent="0.3">
      <c r="H13">
        <f xml:space="preserve"> H12 - L12</f>
        <v>7479232.0515199993</v>
      </c>
      <c r="I13">
        <f xml:space="preserve"> H13 * 0.09</f>
        <v>673130.88463679992</v>
      </c>
      <c r="K13">
        <f xml:space="preserve"> (H13 + I13) / 60</f>
        <v>135872.71560261332</v>
      </c>
      <c r="L13">
        <f xml:space="preserve"> K13 * 12</f>
        <v>1630472.5872313599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9" t="s">
        <v>36</v>
      </c>
      <c r="E3" s="259"/>
      <c r="F3" s="259"/>
      <c r="G3" s="259"/>
      <c r="H3" s="259"/>
      <c r="I3" s="259"/>
      <c r="J3" s="259"/>
      <c r="K3" s="259"/>
      <c r="L3" s="259"/>
      <c r="M3" s="259"/>
      <c r="N3" s="259"/>
    </row>
    <row r="4" spans="3:14" x14ac:dyDescent="0.3"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69">
        <f xml:space="preserve"> D22 + E22 + F22 + G22</f>
        <v>18921448</v>
      </c>
      <c r="E23" s="267"/>
      <c r="F23" s="267"/>
      <c r="G23" s="26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0">
        <f xml:space="preserve"> D23 / I23 * 100</f>
        <v>84.996483606996279</v>
      </c>
      <c r="E24" s="271"/>
      <c r="F24" s="271"/>
      <c r="G24" s="27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78" t="s">
        <v>100</v>
      </c>
      <c r="C27" s="282" t="s">
        <v>115</v>
      </c>
      <c r="D27" s="273" t="s">
        <v>98</v>
      </c>
      <c r="E27" s="274"/>
      <c r="F27" s="275"/>
      <c r="G27" s="278" t="s">
        <v>102</v>
      </c>
      <c r="H27" s="276" t="s">
        <v>118</v>
      </c>
      <c r="I27" s="279" t="s">
        <v>96</v>
      </c>
      <c r="J27" s="278" t="s">
        <v>105</v>
      </c>
      <c r="K27" s="278" t="s">
        <v>116</v>
      </c>
    </row>
    <row r="28" spans="2:12" ht="17.25" thickBot="1" x14ac:dyDescent="0.35">
      <c r="B28" s="277"/>
      <c r="C28" s="283"/>
      <c r="D28" s="278" t="s">
        <v>97</v>
      </c>
      <c r="E28" s="276" t="s">
        <v>101</v>
      </c>
      <c r="F28" s="284" t="s">
        <v>104</v>
      </c>
      <c r="G28" s="277"/>
      <c r="H28" s="277"/>
      <c r="I28" s="280"/>
      <c r="J28" s="277"/>
      <c r="K28" s="277"/>
    </row>
    <row r="29" spans="2:12" ht="37.5" customHeight="1" thickBot="1" x14ac:dyDescent="0.35">
      <c r="B29" s="277"/>
      <c r="C29" s="283"/>
      <c r="D29" s="277"/>
      <c r="E29" s="277"/>
      <c r="F29" s="285"/>
      <c r="G29" s="277"/>
      <c r="H29" s="277"/>
      <c r="I29" s="47" t="s">
        <v>99</v>
      </c>
      <c r="J29" s="281"/>
      <c r="K29" s="281"/>
    </row>
    <row r="30" spans="2:12" x14ac:dyDescent="0.3">
      <c r="B30" s="290" t="s">
        <v>114</v>
      </c>
      <c r="C30" s="292">
        <v>4679754000</v>
      </c>
      <c r="D30" s="50">
        <v>4679754000</v>
      </c>
      <c r="E30" s="49">
        <v>0</v>
      </c>
      <c r="F30" s="51">
        <v>10.81</v>
      </c>
      <c r="G30" s="286">
        <f xml:space="preserve"> C30 + D31</f>
        <v>0</v>
      </c>
      <c r="H30" s="292">
        <v>583000000</v>
      </c>
      <c r="I30" s="294">
        <f xml:space="preserve"> G30 / H30</f>
        <v>0</v>
      </c>
      <c r="J30" s="288" t="s">
        <v>103</v>
      </c>
      <c r="K30" s="286">
        <f xml:space="preserve"> D30 / H30</f>
        <v>8.0270222984562611</v>
      </c>
    </row>
    <row r="31" spans="2:12" ht="17.25" thickBot="1" x14ac:dyDescent="0.35">
      <c r="B31" s="291"/>
      <c r="C31" s="293"/>
      <c r="D31" s="296">
        <f xml:space="preserve"> (D30 * (E30 - F30)) / F30</f>
        <v>-4679754000</v>
      </c>
      <c r="E31" s="297"/>
      <c r="F31" s="298"/>
      <c r="G31" s="291"/>
      <c r="H31" s="293"/>
      <c r="I31" s="295"/>
      <c r="J31" s="289"/>
      <c r="K31" s="28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181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188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65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65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65">
        <f xml:space="preserve">  (F50 / F49 * 100) - 100</f>
        <v>-4.6409054507511485</v>
      </c>
    </row>
    <row r="51" spans="1:7" x14ac:dyDescent="0.3">
      <c r="A51" s="76" t="s">
        <v>181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65">
        <f xml:space="preserve">  (F51 / F50 * 100) - 100</f>
        <v>-6.1518707892703759</v>
      </c>
    </row>
    <row r="52" spans="1:7" x14ac:dyDescent="0.3">
      <c r="A52" s="76" t="s">
        <v>188</v>
      </c>
      <c r="B52" s="52" t="s">
        <v>109</v>
      </c>
      <c r="C52" s="230">
        <v>7057000</v>
      </c>
      <c r="D52" s="48">
        <v>7823209000</v>
      </c>
      <c r="E52" s="48">
        <v>4785520000</v>
      </c>
      <c r="F52" s="48">
        <f t="shared" si="1"/>
        <v>3044746000</v>
      </c>
      <c r="G52" s="165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181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188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30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30">
        <f xml:space="preserve"> G66 / G65</f>
        <v>0.60162396264322504</v>
      </c>
    </row>
    <row r="67" spans="1:8" x14ac:dyDescent="0.3">
      <c r="A67" s="76" t="s">
        <v>181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30">
        <f xml:space="preserve"> G67 / G66</f>
        <v>0.89248784090172051</v>
      </c>
    </row>
    <row r="68" spans="1:8" x14ac:dyDescent="0.3">
      <c r="A68" s="76" t="s">
        <v>188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30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67" t="s">
        <v>143</v>
      </c>
      <c r="B29" s="267"/>
      <c r="C29" s="267"/>
    </row>
    <row r="30" spans="1:11" x14ac:dyDescent="0.3">
      <c r="A30" s="1">
        <v>1</v>
      </c>
      <c r="B30" s="267" t="s">
        <v>144</v>
      </c>
      <c r="C30" s="1" t="s">
        <v>145</v>
      </c>
    </row>
    <row r="31" spans="1:11" x14ac:dyDescent="0.3">
      <c r="A31" s="1">
        <v>2</v>
      </c>
      <c r="B31" s="267"/>
      <c r="C31" s="1" t="s">
        <v>146</v>
      </c>
    </row>
    <row r="32" spans="1:11" x14ac:dyDescent="0.3">
      <c r="A32" s="1">
        <v>3</v>
      </c>
      <c r="B32" s="267"/>
      <c r="C32" s="1" t="s">
        <v>147</v>
      </c>
    </row>
    <row r="33" spans="1:3" x14ac:dyDescent="0.3">
      <c r="A33" s="1">
        <v>4</v>
      </c>
      <c r="B33" s="267"/>
      <c r="C33" s="1" t="s">
        <v>148</v>
      </c>
    </row>
    <row r="34" spans="1:3" x14ac:dyDescent="0.3">
      <c r="A34" s="1">
        <v>5</v>
      </c>
      <c r="B34" s="267" t="s">
        <v>152</v>
      </c>
      <c r="C34" s="1" t="s">
        <v>149</v>
      </c>
    </row>
    <row r="35" spans="1:3" x14ac:dyDescent="0.3">
      <c r="A35" s="1">
        <v>6</v>
      </c>
      <c r="B35" s="267"/>
      <c r="C35" s="1" t="s">
        <v>150</v>
      </c>
    </row>
    <row r="36" spans="1:3" x14ac:dyDescent="0.3">
      <c r="A36" s="1">
        <v>7</v>
      </c>
      <c r="B36" s="267"/>
      <c r="C36" s="1" t="s">
        <v>151</v>
      </c>
    </row>
    <row r="37" spans="1:3" x14ac:dyDescent="0.3">
      <c r="A37" s="1">
        <v>8</v>
      </c>
      <c r="B37" s="267" t="s">
        <v>153</v>
      </c>
      <c r="C37" s="1" t="s">
        <v>154</v>
      </c>
    </row>
    <row r="38" spans="1:3" x14ac:dyDescent="0.3">
      <c r="A38" s="1">
        <v>9</v>
      </c>
      <c r="B38" s="267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03"/>
      <c r="C1" s="303"/>
    </row>
    <row r="2" spans="2:18" x14ac:dyDescent="0.3">
      <c r="B2" s="302" t="s">
        <v>71</v>
      </c>
      <c r="C2" s="302"/>
      <c r="E2" s="299" t="s">
        <v>71</v>
      </c>
      <c r="F2" s="300"/>
      <c r="G2" s="300"/>
      <c r="H2" s="301"/>
      <c r="J2" s="299" t="s">
        <v>94</v>
      </c>
      <c r="K2" s="300"/>
      <c r="L2" s="300"/>
      <c r="M2" s="301"/>
      <c r="O2" s="299" t="s">
        <v>95</v>
      </c>
      <c r="P2" s="300"/>
      <c r="Q2" s="300"/>
      <c r="R2" s="30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299" t="s">
        <v>169</v>
      </c>
      <c r="F25" s="300"/>
      <c r="G25" s="300"/>
      <c r="H25" s="301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02" t="s">
        <v>66</v>
      </c>
      <c r="C2" s="302"/>
      <c r="E2" s="302" t="s">
        <v>67</v>
      </c>
      <c r="F2" s="302"/>
      <c r="H2" s="302" t="s">
        <v>68</v>
      </c>
      <c r="I2" s="302"/>
      <c r="K2" s="302" t="s">
        <v>69</v>
      </c>
      <c r="L2" s="302"/>
      <c r="N2" s="302" t="s">
        <v>70</v>
      </c>
      <c r="O2" s="30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Sheet1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2024-06-11T02:15:57Z</dcterms:modified>
</cp:coreProperties>
</file>