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963A217-EE29-44F7-8C32-49E72ACB04C9}" xr6:coauthVersionLast="36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시나리오" sheetId="12" r:id="rId1"/>
    <sheet name="생활패턴" sheetId="5" r:id="rId2"/>
    <sheet name="플러그파워" sheetId="11" r:id="rId3"/>
    <sheet name="리사이클" sheetId="16" r:id="rId4"/>
    <sheet name="단타일지" sheetId="9" r:id="rId5"/>
    <sheet name="일정확인" sheetId="10" r:id="rId6"/>
    <sheet name="Sheet1" sheetId="14" r:id="rId7"/>
    <sheet name="Sheet2" sheetId="15" r:id="rId8"/>
    <sheet name="2022단타일지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6" l="1"/>
  <c r="G9" i="16"/>
  <c r="D9" i="16"/>
  <c r="E3" i="16"/>
  <c r="C9" i="16" l="1"/>
  <c r="E13" i="16" s="1"/>
  <c r="G13" i="16" s="1"/>
  <c r="K5" i="15"/>
  <c r="K4" i="15"/>
  <c r="K3" i="15"/>
  <c r="K2" i="15"/>
  <c r="C3" i="15"/>
  <c r="N2" i="15"/>
  <c r="M3" i="15" s="1"/>
  <c r="M2" i="15"/>
  <c r="G2" i="15"/>
  <c r="H2" i="15" s="1"/>
  <c r="D3" i="15" s="1"/>
  <c r="F2" i="15"/>
  <c r="I1" i="15"/>
  <c r="F1" i="15"/>
  <c r="D14" i="14"/>
  <c r="C14" i="14"/>
  <c r="M4" i="15" l="1"/>
  <c r="F3" i="15"/>
  <c r="J3" i="15" s="1"/>
  <c r="N3" i="15"/>
  <c r="G3" i="15"/>
  <c r="H3" i="15" s="1"/>
  <c r="D4" i="15" s="1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K2" i="14"/>
  <c r="J3" i="14" s="1"/>
  <c r="I1" i="14"/>
  <c r="F122" i="14"/>
  <c r="G14" i="14"/>
  <c r="H14" i="14" s="1"/>
  <c r="D15" i="14" s="1"/>
  <c r="F14" i="14"/>
  <c r="N2" i="14"/>
  <c r="M3" i="14" s="1"/>
  <c r="M2" i="14"/>
  <c r="F1" i="14"/>
  <c r="G12" i="14"/>
  <c r="G11" i="14"/>
  <c r="G10" i="14"/>
  <c r="G9" i="14"/>
  <c r="G8" i="14"/>
  <c r="G7" i="14"/>
  <c r="G6" i="14"/>
  <c r="G5" i="14"/>
  <c r="G4" i="14"/>
  <c r="G3" i="14"/>
  <c r="G2" i="14"/>
  <c r="H2" i="14" s="1"/>
  <c r="D3" i="14" s="1"/>
  <c r="F2" i="14"/>
  <c r="G4" i="15" l="1"/>
  <c r="H4" i="15" s="1"/>
  <c r="D5" i="15" s="1"/>
  <c r="N4" i="15"/>
  <c r="M5" i="15" s="1"/>
  <c r="C4" i="15"/>
  <c r="N3" i="14"/>
  <c r="M4" i="14" s="1"/>
  <c r="C15" i="14"/>
  <c r="F15" i="14" s="1"/>
  <c r="G15" i="14"/>
  <c r="H15" i="14" s="1"/>
  <c r="D16" i="14" s="1"/>
  <c r="C3" i="14"/>
  <c r="F3" i="14" s="1"/>
  <c r="C4" i="14" s="1"/>
  <c r="H3" i="14"/>
  <c r="D4" i="14" s="1"/>
  <c r="G57" i="11"/>
  <c r="F57" i="11"/>
  <c r="E57" i="11"/>
  <c r="G51" i="11"/>
  <c r="G52" i="11"/>
  <c r="G5" i="15" l="1"/>
  <c r="H5" i="15" s="1"/>
  <c r="D6" i="15" s="1"/>
  <c r="N5" i="15"/>
  <c r="M6" i="15" s="1"/>
  <c r="F4" i="15"/>
  <c r="N4" i="14"/>
  <c r="M5" i="14" s="1"/>
  <c r="N5" i="14" s="1"/>
  <c r="M6" i="14" s="1"/>
  <c r="C16" i="14"/>
  <c r="F16" i="14" s="1"/>
  <c r="G16" i="14"/>
  <c r="H16" i="14" s="1"/>
  <c r="D17" i="14" s="1"/>
  <c r="H4" i="14"/>
  <c r="D5" i="14" s="1"/>
  <c r="H5" i="14" s="1"/>
  <c r="D6" i="14" s="1"/>
  <c r="F4" i="14"/>
  <c r="D52" i="11"/>
  <c r="C52" i="11"/>
  <c r="F48" i="11"/>
  <c r="E44" i="11"/>
  <c r="M7" i="15" l="1"/>
  <c r="N6" i="15"/>
  <c r="G6" i="15"/>
  <c r="H6" i="15" s="1"/>
  <c r="D7" i="15" s="1"/>
  <c r="J4" i="15"/>
  <c r="C5" i="15"/>
  <c r="C17" i="14"/>
  <c r="N6" i="14"/>
  <c r="M7" i="14" s="1"/>
  <c r="F17" i="14"/>
  <c r="G17" i="14"/>
  <c r="H17" i="14" s="1"/>
  <c r="D18" i="14" s="1"/>
  <c r="H6" i="14"/>
  <c r="D7" i="14" s="1"/>
  <c r="C5" i="14"/>
  <c r="F5" i="14" s="1"/>
  <c r="C6" i="14" s="1"/>
  <c r="F6" i="14" s="1"/>
  <c r="C20" i="9"/>
  <c r="G7" i="15" l="1"/>
  <c r="H7" i="15"/>
  <c r="D8" i="15" s="1"/>
  <c r="M8" i="15"/>
  <c r="N7" i="15"/>
  <c r="F5" i="15"/>
  <c r="C6" i="15"/>
  <c r="J5" i="15"/>
  <c r="N7" i="14"/>
  <c r="M8" i="14" s="1"/>
  <c r="C18" i="14"/>
  <c r="F18" i="14" s="1"/>
  <c r="G18" i="14"/>
  <c r="H18" i="14" s="1"/>
  <c r="D19" i="14" s="1"/>
  <c r="H7" i="14"/>
  <c r="D8" i="14" s="1"/>
  <c r="C7" i="14"/>
  <c r="F7" i="14" s="1"/>
  <c r="D35" i="11"/>
  <c r="G34" i="11" s="1"/>
  <c r="I34" i="11" s="1"/>
  <c r="K34" i="11"/>
  <c r="J6" i="15" l="1"/>
  <c r="K6" i="15" s="1"/>
  <c r="F6" i="15"/>
  <c r="C7" i="15" s="1"/>
  <c r="G8" i="15"/>
  <c r="H8" i="15" s="1"/>
  <c r="D9" i="15" s="1"/>
  <c r="N8" i="15"/>
  <c r="M9" i="15" s="1"/>
  <c r="C19" i="14"/>
  <c r="F19" i="14" s="1"/>
  <c r="N8" i="14"/>
  <c r="M9" i="14" s="1"/>
  <c r="G19" i="14"/>
  <c r="C8" i="14"/>
  <c r="F8" i="14" s="1"/>
  <c r="H8" i="14"/>
  <c r="D9" i="14" s="1"/>
  <c r="C22" i="9"/>
  <c r="C23" i="9" s="1"/>
  <c r="C19" i="9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N9" i="15" l="1"/>
  <c r="M10" i="15" s="1"/>
  <c r="G9" i="15"/>
  <c r="H9" i="15" s="1"/>
  <c r="D10" i="15" s="1"/>
  <c r="F7" i="15"/>
  <c r="C8" i="15" s="1"/>
  <c r="N9" i="14"/>
  <c r="M10" i="14" s="1"/>
  <c r="C20" i="14"/>
  <c r="F20" i="14" s="1"/>
  <c r="H19" i="14"/>
  <c r="D20" i="14" s="1"/>
  <c r="H9" i="14"/>
  <c r="D10" i="14" s="1"/>
  <c r="C9" i="14"/>
  <c r="F9" i="14" s="1"/>
  <c r="C51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8" i="15" l="1"/>
  <c r="C9" i="15"/>
  <c r="G10" i="15"/>
  <c r="H10" i="15" s="1"/>
  <c r="D11" i="15" s="1"/>
  <c r="N10" i="15"/>
  <c r="M11" i="15" s="1"/>
  <c r="J7" i="15"/>
  <c r="N10" i="14"/>
  <c r="M11" i="14" s="1"/>
  <c r="G20" i="14"/>
  <c r="C21" i="14" s="1"/>
  <c r="H10" i="14"/>
  <c r="D11" i="14" s="1"/>
  <c r="C10" i="14"/>
  <c r="M14" i="9"/>
  <c r="I17" i="13"/>
  <c r="O17" i="13"/>
  <c r="R14" i="9"/>
  <c r="H14" i="9"/>
  <c r="I22" i="11"/>
  <c r="D23" i="11"/>
  <c r="E25" i="11" s="1"/>
  <c r="K7" i="15" l="1"/>
  <c r="J8" i="15" s="1"/>
  <c r="K8" i="15" s="1"/>
  <c r="N11" i="15"/>
  <c r="M12" i="15" s="1"/>
  <c r="G11" i="15"/>
  <c r="H11" i="15"/>
  <c r="D12" i="15" s="1"/>
  <c r="F9" i="15"/>
  <c r="N11" i="14"/>
  <c r="M12" i="14" s="1"/>
  <c r="F21" i="14"/>
  <c r="H20" i="14"/>
  <c r="D21" i="14" s="1"/>
  <c r="H11" i="14"/>
  <c r="D12" i="14" s="1"/>
  <c r="F10" i="14"/>
  <c r="C11" i="14" s="1"/>
  <c r="D25" i="11"/>
  <c r="F25" i="11"/>
  <c r="I23" i="11"/>
  <c r="H24" i="11" s="1"/>
  <c r="G25" i="11"/>
  <c r="A49" i="12"/>
  <c r="A18" i="12"/>
  <c r="J9" i="15" l="1"/>
  <c r="K9" i="15" s="1"/>
  <c r="N12" i="15"/>
  <c r="M13" i="15" s="1"/>
  <c r="C10" i="15"/>
  <c r="G12" i="15"/>
  <c r="H12" i="15" s="1"/>
  <c r="D13" i="15" s="1"/>
  <c r="N12" i="14"/>
  <c r="M13" i="14"/>
  <c r="G21" i="14"/>
  <c r="C22" i="14" s="1"/>
  <c r="H12" i="14"/>
  <c r="D13" i="14" s="1"/>
  <c r="F11" i="14"/>
  <c r="C12" i="14" s="1"/>
  <c r="D24" i="11"/>
  <c r="C24" i="1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G13" i="15" l="1"/>
  <c r="H13" i="15" s="1"/>
  <c r="N13" i="15"/>
  <c r="M14" i="15" s="1"/>
  <c r="F10" i="15"/>
  <c r="J10" i="15" s="1"/>
  <c r="K10" i="15" s="1"/>
  <c r="C11" i="15"/>
  <c r="N13" i="14"/>
  <c r="M14" i="14"/>
  <c r="F22" i="14"/>
  <c r="H21" i="14"/>
  <c r="D22" i="14" s="1"/>
  <c r="G13" i="14"/>
  <c r="H13" i="14" s="1"/>
  <c r="F12" i="14"/>
  <c r="I24" i="11"/>
  <c r="W15" i="12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N14" i="15" l="1"/>
  <c r="M15" i="15"/>
  <c r="F11" i="15"/>
  <c r="C12" i="15"/>
  <c r="J11" i="15"/>
  <c r="K11" i="15" s="1"/>
  <c r="N14" i="14"/>
  <c r="M15" i="14" s="1"/>
  <c r="G22" i="14"/>
  <c r="C23" i="14" s="1"/>
  <c r="C13" i="14"/>
  <c r="L16" i="12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F12" i="15" l="1"/>
  <c r="C13" i="15"/>
  <c r="J12" i="15"/>
  <c r="K12" i="15" s="1"/>
  <c r="N15" i="15"/>
  <c r="M16" i="15" s="1"/>
  <c r="N15" i="14"/>
  <c r="M16" i="14"/>
  <c r="H22" i="14"/>
  <c r="D23" i="14" s="1"/>
  <c r="F13" i="14"/>
  <c r="I13" i="14" s="1"/>
  <c r="G23" i="14"/>
  <c r="H23" i="14" s="1"/>
  <c r="D24" i="14" s="1"/>
  <c r="F23" i="14"/>
  <c r="C24" i="14" s="1"/>
  <c r="Q5" i="12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N16" i="15" l="1"/>
  <c r="M17" i="15" s="1"/>
  <c r="F13" i="15"/>
  <c r="F122" i="15" s="1"/>
  <c r="N16" i="14"/>
  <c r="M17" i="14" s="1"/>
  <c r="N17" i="14" s="1"/>
  <c r="M18" i="14" s="1"/>
  <c r="N18" i="14" s="1"/>
  <c r="M19" i="14" s="1"/>
  <c r="N19" i="14" s="1"/>
  <c r="M20" i="14" s="1"/>
  <c r="N20" i="14" s="1"/>
  <c r="M21" i="14" s="1"/>
  <c r="N21" i="14" s="1"/>
  <c r="M22" i="14" s="1"/>
  <c r="N22" i="14" s="1"/>
  <c r="M23" i="14" s="1"/>
  <c r="F24" i="14"/>
  <c r="G24" i="14"/>
  <c r="H24" i="14" s="1"/>
  <c r="D25" i="14" s="1"/>
  <c r="M32" i="12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N17" i="15" l="1"/>
  <c r="M18" i="15"/>
  <c r="I13" i="15"/>
  <c r="J13" i="15"/>
  <c r="N23" i="14"/>
  <c r="M24" i="14"/>
  <c r="C25" i="14"/>
  <c r="G25" i="14"/>
  <c r="H25" i="14" s="1"/>
  <c r="Q7" i="12"/>
  <c r="R7" i="12" s="1"/>
  <c r="S7" i="12" s="1"/>
  <c r="M33" i="12"/>
  <c r="O8" i="12"/>
  <c r="K13" i="15" l="1"/>
  <c r="J14" i="15" s="1"/>
  <c r="N18" i="15"/>
  <c r="M19" i="15" s="1"/>
  <c r="N24" i="14"/>
  <c r="M25" i="14" s="1"/>
  <c r="N25" i="14" s="1"/>
  <c r="M26" i="14" s="1"/>
  <c r="N26" i="14" s="1"/>
  <c r="M27" i="14" s="1"/>
  <c r="N27" i="14" s="1"/>
  <c r="M28" i="14" s="1"/>
  <c r="N28" i="14" s="1"/>
  <c r="M29" i="14" s="1"/>
  <c r="F25" i="14"/>
  <c r="I25" i="14" s="1"/>
  <c r="Q8" i="12"/>
  <c r="R8" i="12" s="1"/>
  <c r="S8" i="12" s="1"/>
  <c r="M34" i="12"/>
  <c r="L19" i="11"/>
  <c r="K14" i="15" l="1"/>
  <c r="J15" i="15" s="1"/>
  <c r="N19" i="15"/>
  <c r="M20" i="15" s="1"/>
  <c r="G14" i="15"/>
  <c r="H14" i="15" s="1"/>
  <c r="D15" i="15" s="1"/>
  <c r="F14" i="15"/>
  <c r="C15" i="15" s="1"/>
  <c r="D26" i="14"/>
  <c r="G26" i="14" s="1"/>
  <c r="H26" i="14" s="1"/>
  <c r="D27" i="14" s="1"/>
  <c r="C26" i="14"/>
  <c r="N29" i="14"/>
  <c r="M30" i="14"/>
  <c r="N30" i="14"/>
  <c r="M31" i="14" s="1"/>
  <c r="O9" i="12"/>
  <c r="M35" i="12"/>
  <c r="K15" i="15" l="1"/>
  <c r="J16" i="15" s="1"/>
  <c r="N20" i="15"/>
  <c r="M21" i="15"/>
  <c r="F15" i="15"/>
  <c r="G15" i="15"/>
  <c r="C16" i="15" s="1"/>
  <c r="F26" i="14"/>
  <c r="C27" i="14"/>
  <c r="F27" i="14" s="1"/>
  <c r="G27" i="14"/>
  <c r="H27" i="14" s="1"/>
  <c r="D28" i="14" s="1"/>
  <c r="G28" i="14" s="1"/>
  <c r="H28" i="14" s="1"/>
  <c r="D29" i="14" s="1"/>
  <c r="G29" i="14" s="1"/>
  <c r="H29" i="14" s="1"/>
  <c r="D30" i="14" s="1"/>
  <c r="G30" i="14" s="1"/>
  <c r="H30" i="14" s="1"/>
  <c r="D31" i="14" s="1"/>
  <c r="G31" i="14" s="1"/>
  <c r="H31" i="14" s="1"/>
  <c r="D32" i="14" s="1"/>
  <c r="G32" i="14" s="1"/>
  <c r="H32" i="14" s="1"/>
  <c r="D33" i="14" s="1"/>
  <c r="N31" i="14"/>
  <c r="M32" i="14" s="1"/>
  <c r="Q9" i="12"/>
  <c r="O10" i="12" s="1"/>
  <c r="M36" i="12"/>
  <c r="K16" i="15" l="1"/>
  <c r="J17" i="15" s="1"/>
  <c r="H15" i="15"/>
  <c r="D16" i="15" s="1"/>
  <c r="G16" i="15" s="1"/>
  <c r="C17" i="15" s="1"/>
  <c r="F16" i="15"/>
  <c r="N21" i="15"/>
  <c r="M22" i="15"/>
  <c r="G33" i="14"/>
  <c r="H33" i="14" s="1"/>
  <c r="D34" i="14" s="1"/>
  <c r="G34" i="14" s="1"/>
  <c r="H34" i="14" s="1"/>
  <c r="D35" i="14" s="1"/>
  <c r="G35" i="14" s="1"/>
  <c r="H35" i="14" s="1"/>
  <c r="D36" i="14" s="1"/>
  <c r="G36" i="14" s="1"/>
  <c r="H36" i="14" s="1"/>
  <c r="D37" i="14" s="1"/>
  <c r="G37" i="14" s="1"/>
  <c r="H37" i="14" s="1"/>
  <c r="C28" i="14"/>
  <c r="N32" i="14"/>
  <c r="M33" i="14" s="1"/>
  <c r="Q10" i="12"/>
  <c r="O11" i="12" s="1"/>
  <c r="Q11" i="12" s="1"/>
  <c r="O12" i="12" s="1"/>
  <c r="Q12" i="12" s="1"/>
  <c r="O13" i="12" s="1"/>
  <c r="Q13" i="12" s="1"/>
  <c r="R9" i="12"/>
  <c r="S9" i="12" s="1"/>
  <c r="M37" i="12"/>
  <c r="K17" i="15" l="1"/>
  <c r="J18" i="15" s="1"/>
  <c r="F17" i="15"/>
  <c r="N22" i="15"/>
  <c r="M23" i="15"/>
  <c r="H16" i="15"/>
  <c r="D17" i="15" s="1"/>
  <c r="F28" i="14"/>
  <c r="C29" i="14"/>
  <c r="N33" i="14"/>
  <c r="M34" i="14" s="1"/>
  <c r="R11" i="12"/>
  <c r="S11" i="12" s="1"/>
  <c r="R12" i="12"/>
  <c r="S12" i="12" s="1"/>
  <c r="R10" i="12"/>
  <c r="S10" i="12" s="1"/>
  <c r="R13" i="12"/>
  <c r="S13" i="12" s="1"/>
  <c r="M38" i="12"/>
  <c r="O14" i="12"/>
  <c r="Q14" i="12" s="1"/>
  <c r="K18" i="15" l="1"/>
  <c r="J19" i="15" s="1"/>
  <c r="G17" i="15"/>
  <c r="C18" i="15" s="1"/>
  <c r="N23" i="15"/>
  <c r="M24" i="15" s="1"/>
  <c r="F29" i="14"/>
  <c r="C30" i="14" s="1"/>
  <c r="N34" i="14"/>
  <c r="M35" i="14" s="1"/>
  <c r="R14" i="12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K19" i="15" l="1"/>
  <c r="J20" i="15" s="1"/>
  <c r="H17" i="15"/>
  <c r="D18" i="15" s="1"/>
  <c r="M25" i="15"/>
  <c r="N24" i="15"/>
  <c r="G18" i="15"/>
  <c r="H18" i="15" s="1"/>
  <c r="D19" i="15" s="1"/>
  <c r="F18" i="15"/>
  <c r="C19" i="15" s="1"/>
  <c r="F30" i="14"/>
  <c r="C31" i="14" s="1"/>
  <c r="F31" i="14" s="1"/>
  <c r="C32" i="14" s="1"/>
  <c r="N35" i="14"/>
  <c r="M36" i="14" s="1"/>
  <c r="M64" i="12"/>
  <c r="K20" i="15" l="1"/>
  <c r="J21" i="15" s="1"/>
  <c r="F19" i="15"/>
  <c r="G19" i="15"/>
  <c r="H19" i="15" s="1"/>
  <c r="D20" i="15" s="1"/>
  <c r="N25" i="15"/>
  <c r="M26" i="15" s="1"/>
  <c r="F32" i="14"/>
  <c r="C33" i="14" s="1"/>
  <c r="F33" i="14" s="1"/>
  <c r="C34" i="14" s="1"/>
  <c r="F34" i="14" s="1"/>
  <c r="C35" i="14" s="1"/>
  <c r="F35" i="14" s="1"/>
  <c r="C36" i="14" s="1"/>
  <c r="F36" i="14" s="1"/>
  <c r="C37" i="14" s="1"/>
  <c r="F37" i="14" s="1"/>
  <c r="I37" i="14" s="1"/>
  <c r="N36" i="14"/>
  <c r="M37" i="14" s="1"/>
  <c r="M65" i="12"/>
  <c r="K21" i="15" l="1"/>
  <c r="J22" i="15" s="1"/>
  <c r="C20" i="15"/>
  <c r="N26" i="15"/>
  <c r="M27" i="15"/>
  <c r="G20" i="15"/>
  <c r="H20" i="15" s="1"/>
  <c r="D21" i="15" s="1"/>
  <c r="F20" i="15"/>
  <c r="C38" i="14"/>
  <c r="D38" i="14"/>
  <c r="N37" i="14"/>
  <c r="M38" i="14" s="1"/>
  <c r="M66" i="12"/>
  <c r="K22" i="15" l="1"/>
  <c r="J23" i="15" s="1"/>
  <c r="C21" i="15"/>
  <c r="F21" i="15"/>
  <c r="G21" i="15"/>
  <c r="H21" i="15" s="1"/>
  <c r="D22" i="15" s="1"/>
  <c r="N27" i="15"/>
  <c r="M28" i="15"/>
  <c r="G38" i="14"/>
  <c r="H38" i="14" s="1"/>
  <c r="D39" i="14" s="1"/>
  <c r="G39" i="14" s="1"/>
  <c r="H39" i="14" s="1"/>
  <c r="D40" i="14" s="1"/>
  <c r="G40" i="14" s="1"/>
  <c r="H40" i="14" s="1"/>
  <c r="D41" i="14" s="1"/>
  <c r="G41" i="14" s="1"/>
  <c r="H41" i="14" s="1"/>
  <c r="D42" i="14" s="1"/>
  <c r="F38" i="14"/>
  <c r="N38" i="14"/>
  <c r="M39" i="14" s="1"/>
  <c r="M67" i="12"/>
  <c r="K23" i="15" l="1"/>
  <c r="J24" i="15" s="1"/>
  <c r="C22" i="15"/>
  <c r="F22" i="15"/>
  <c r="G22" i="15"/>
  <c r="H22" i="15"/>
  <c r="D23" i="15" s="1"/>
  <c r="N28" i="15"/>
  <c r="M29" i="15" s="1"/>
  <c r="C39" i="14"/>
  <c r="F39" i="14" s="1"/>
  <c r="C40" i="14" s="1"/>
  <c r="F40" i="14" s="1"/>
  <c r="C41" i="14" s="1"/>
  <c r="F41" i="14" s="1"/>
  <c r="C42" i="14" s="1"/>
  <c r="F42" i="14" s="1"/>
  <c r="G42" i="14"/>
  <c r="H42" i="14" s="1"/>
  <c r="D43" i="14" s="1"/>
  <c r="G43" i="14" s="1"/>
  <c r="H43" i="14" s="1"/>
  <c r="D44" i="14" s="1"/>
  <c r="N39" i="14"/>
  <c r="M40" i="14"/>
  <c r="M68" i="12"/>
  <c r="K24" i="15" l="1"/>
  <c r="J25" i="15" s="1"/>
  <c r="C23" i="15"/>
  <c r="N29" i="15"/>
  <c r="M30" i="15" s="1"/>
  <c r="F23" i="15"/>
  <c r="G23" i="15"/>
  <c r="C24" i="15" s="1"/>
  <c r="C43" i="14"/>
  <c r="F43" i="14" s="1"/>
  <c r="G44" i="14"/>
  <c r="H44" i="14" s="1"/>
  <c r="D45" i="14" s="1"/>
  <c r="G45" i="14" s="1"/>
  <c r="H45" i="14" s="1"/>
  <c r="D46" i="14" s="1"/>
  <c r="N40" i="14"/>
  <c r="M41" i="14"/>
  <c r="M69" i="12"/>
  <c r="K25" i="15" l="1"/>
  <c r="J26" i="15" s="1"/>
  <c r="H23" i="15"/>
  <c r="D24" i="15" s="1"/>
  <c r="F24" i="15"/>
  <c r="N30" i="15"/>
  <c r="M31" i="15"/>
  <c r="G24" i="15"/>
  <c r="C25" i="15" s="1"/>
  <c r="C44" i="14"/>
  <c r="F44" i="14" s="1"/>
  <c r="C45" i="14" s="1"/>
  <c r="F45" i="14" s="1"/>
  <c r="G46" i="14"/>
  <c r="H46" i="14" s="1"/>
  <c r="D47" i="14" s="1"/>
  <c r="N41" i="14"/>
  <c r="M42" i="14" s="1"/>
  <c r="M70" i="12"/>
  <c r="K26" i="15" l="1"/>
  <c r="J27" i="15" s="1"/>
  <c r="F25" i="15"/>
  <c r="I25" i="15" s="1"/>
  <c r="N31" i="15"/>
  <c r="M32" i="15" s="1"/>
  <c r="H24" i="15"/>
  <c r="D25" i="15" s="1"/>
  <c r="C46" i="14"/>
  <c r="F46" i="14" s="1"/>
  <c r="C47" i="14" s="1"/>
  <c r="G47" i="14"/>
  <c r="H47" i="14" s="1"/>
  <c r="D48" i="14" s="1"/>
  <c r="N42" i="14"/>
  <c r="M43" i="14" s="1"/>
  <c r="M71" i="12"/>
  <c r="K27" i="15" l="1"/>
  <c r="J28" i="15" s="1"/>
  <c r="N32" i="15"/>
  <c r="M33" i="15" s="1"/>
  <c r="G25" i="15"/>
  <c r="H25" i="15" s="1"/>
  <c r="F47" i="14"/>
  <c r="C48" i="14" s="1"/>
  <c r="F48" i="14" s="1"/>
  <c r="G48" i="14"/>
  <c r="H48" i="14" s="1"/>
  <c r="D49" i="14" s="1"/>
  <c r="N43" i="14"/>
  <c r="M44" i="14" s="1"/>
  <c r="M72" i="12"/>
  <c r="K28" i="15" l="1"/>
  <c r="J29" i="15" s="1"/>
  <c r="N33" i="15"/>
  <c r="M34" i="15" s="1"/>
  <c r="F26" i="15"/>
  <c r="G26" i="15"/>
  <c r="C27" i="15" s="1"/>
  <c r="G49" i="14"/>
  <c r="H49" i="14"/>
  <c r="C49" i="14"/>
  <c r="N44" i="14"/>
  <c r="M45" i="14" s="1"/>
  <c r="M73" i="12"/>
  <c r="K29" i="15" l="1"/>
  <c r="J30" i="15" s="1"/>
  <c r="H26" i="15"/>
  <c r="D27" i="15" s="1"/>
  <c r="F27" i="15"/>
  <c r="N34" i="15"/>
  <c r="M35" i="15"/>
  <c r="G27" i="15"/>
  <c r="H27" i="15"/>
  <c r="D28" i="15" s="1"/>
  <c r="F49" i="14"/>
  <c r="I49" i="14" s="1"/>
  <c r="N45" i="14"/>
  <c r="M46" i="14" s="1"/>
  <c r="M74" i="12"/>
  <c r="K30" i="15" l="1"/>
  <c r="J31" i="15" s="1"/>
  <c r="C28" i="15"/>
  <c r="F28" i="15"/>
  <c r="G28" i="15"/>
  <c r="H28" i="15" s="1"/>
  <c r="D29" i="15" s="1"/>
  <c r="N35" i="15"/>
  <c r="M36" i="15" s="1"/>
  <c r="C50" i="14"/>
  <c r="F50" i="14" s="1"/>
  <c r="D50" i="14"/>
  <c r="G50" i="14" s="1"/>
  <c r="H50" i="14" s="1"/>
  <c r="D51" i="14" s="1"/>
  <c r="G51" i="14" s="1"/>
  <c r="H51" i="14" s="1"/>
  <c r="D52" i="14" s="1"/>
  <c r="G52" i="14" s="1"/>
  <c r="H52" i="14" s="1"/>
  <c r="D53" i="14" s="1"/>
  <c r="G53" i="14" s="1"/>
  <c r="H53" i="14" s="1"/>
  <c r="D54" i="14" s="1"/>
  <c r="G54" i="14" s="1"/>
  <c r="H54" i="14" s="1"/>
  <c r="D55" i="14" s="1"/>
  <c r="N46" i="14"/>
  <c r="M47" i="14" s="1"/>
  <c r="M75" i="12"/>
  <c r="J32" i="15" l="1"/>
  <c r="K31" i="15"/>
  <c r="C29" i="15"/>
  <c r="N36" i="15"/>
  <c r="M37" i="15" s="1"/>
  <c r="G29" i="15"/>
  <c r="H29" i="15" s="1"/>
  <c r="D30" i="15" s="1"/>
  <c r="F29" i="15"/>
  <c r="C30" i="15" s="1"/>
  <c r="G55" i="14"/>
  <c r="H55" i="14" s="1"/>
  <c r="D56" i="14" s="1"/>
  <c r="G56" i="14" s="1"/>
  <c r="H56" i="14" s="1"/>
  <c r="D57" i="14" s="1"/>
  <c r="G57" i="14" s="1"/>
  <c r="H57" i="14" s="1"/>
  <c r="D58" i="14" s="1"/>
  <c r="C51" i="14"/>
  <c r="F51" i="14" s="1"/>
  <c r="C52" i="14" s="1"/>
  <c r="F52" i="14" s="1"/>
  <c r="C53" i="14" s="1"/>
  <c r="F53" i="14" s="1"/>
  <c r="C54" i="14" s="1"/>
  <c r="F54" i="14" s="1"/>
  <c r="C55" i="14" s="1"/>
  <c r="F55" i="14" s="1"/>
  <c r="N47" i="14"/>
  <c r="M48" i="14" s="1"/>
  <c r="M76" i="12"/>
  <c r="K32" i="15" l="1"/>
  <c r="J33" i="15" s="1"/>
  <c r="F30" i="15"/>
  <c r="G30" i="15"/>
  <c r="N37" i="15"/>
  <c r="M38" i="15" s="1"/>
  <c r="C56" i="14"/>
  <c r="F56" i="14" s="1"/>
  <c r="G58" i="14"/>
  <c r="H58" i="14" s="1"/>
  <c r="D59" i="14" s="1"/>
  <c r="G59" i="14" s="1"/>
  <c r="H59" i="14" s="1"/>
  <c r="D60" i="14" s="1"/>
  <c r="G60" i="14" s="1"/>
  <c r="H60" i="14" s="1"/>
  <c r="D61" i="14" s="1"/>
  <c r="G61" i="14" s="1"/>
  <c r="H61" i="14" s="1"/>
  <c r="N48" i="14"/>
  <c r="M49" i="14" s="1"/>
  <c r="M77" i="12"/>
  <c r="K33" i="15" l="1"/>
  <c r="J34" i="15" s="1"/>
  <c r="C31" i="15"/>
  <c r="N38" i="15"/>
  <c r="M39" i="15" s="1"/>
  <c r="F31" i="15"/>
  <c r="H30" i="15"/>
  <c r="D31" i="15" s="1"/>
  <c r="C57" i="14"/>
  <c r="F57" i="14" s="1"/>
  <c r="C58" i="14" s="1"/>
  <c r="F58" i="14" s="1"/>
  <c r="C59" i="14"/>
  <c r="F59" i="14" s="1"/>
  <c r="N49" i="14"/>
  <c r="M50" i="14" s="1"/>
  <c r="M78" i="12"/>
  <c r="K34" i="15" l="1"/>
  <c r="J35" i="15" s="1"/>
  <c r="N39" i="15"/>
  <c r="M40" i="15"/>
  <c r="G31" i="15"/>
  <c r="C32" i="15" s="1"/>
  <c r="H31" i="15"/>
  <c r="D32" i="15" s="1"/>
  <c r="C60" i="14"/>
  <c r="F60" i="14"/>
  <c r="C61" i="14" s="1"/>
  <c r="F61" i="14" s="1"/>
  <c r="I61" i="14" s="1"/>
  <c r="N50" i="14"/>
  <c r="M51" i="14" s="1"/>
  <c r="M79" i="12"/>
  <c r="K35" i="15" l="1"/>
  <c r="J36" i="15" s="1"/>
  <c r="G32" i="15"/>
  <c r="H32" i="15" s="1"/>
  <c r="D33" i="15" s="1"/>
  <c r="F32" i="15"/>
  <c r="N40" i="15"/>
  <c r="M41" i="15" s="1"/>
  <c r="D62" i="14"/>
  <c r="G62" i="14" s="1"/>
  <c r="H62" i="14" s="1"/>
  <c r="D63" i="14" s="1"/>
  <c r="C62" i="14"/>
  <c r="F62" i="14" s="1"/>
  <c r="N51" i="14"/>
  <c r="M52" i="14" s="1"/>
  <c r="M80" i="12"/>
  <c r="K36" i="15" l="1"/>
  <c r="J37" i="15" s="1"/>
  <c r="C33" i="15"/>
  <c r="N41" i="15"/>
  <c r="M42" i="15" s="1"/>
  <c r="G33" i="15"/>
  <c r="H33" i="15" s="1"/>
  <c r="D34" i="15" s="1"/>
  <c r="F33" i="15"/>
  <c r="C34" i="15" s="1"/>
  <c r="C63" i="14"/>
  <c r="F63" i="14" s="1"/>
  <c r="G63" i="14"/>
  <c r="H63" i="14" s="1"/>
  <c r="D64" i="14" s="1"/>
  <c r="G64" i="14" s="1"/>
  <c r="H64" i="14" s="1"/>
  <c r="D65" i="14" s="1"/>
  <c r="G65" i="14" s="1"/>
  <c r="H65" i="14" s="1"/>
  <c r="D66" i="14" s="1"/>
  <c r="G66" i="14" s="1"/>
  <c r="H66" i="14" s="1"/>
  <c r="D67" i="14" s="1"/>
  <c r="G67" i="14" s="1"/>
  <c r="H67" i="14" s="1"/>
  <c r="D68" i="14" s="1"/>
  <c r="G68" i="14" s="1"/>
  <c r="H68" i="14" s="1"/>
  <c r="D69" i="14" s="1"/>
  <c r="N52" i="14"/>
  <c r="M53" i="14"/>
  <c r="M81" i="12"/>
  <c r="K37" i="15" l="1"/>
  <c r="J38" i="15" s="1"/>
  <c r="G34" i="15"/>
  <c r="H34" i="15" s="1"/>
  <c r="D35" i="15" s="1"/>
  <c r="N42" i="15"/>
  <c r="M43" i="15" s="1"/>
  <c r="F34" i="15"/>
  <c r="C35" i="15" s="1"/>
  <c r="C64" i="14"/>
  <c r="F64" i="14"/>
  <c r="C65" i="14"/>
  <c r="F65" i="14" s="1"/>
  <c r="C66" i="14" s="1"/>
  <c r="F66" i="14" s="1"/>
  <c r="C67" i="14" s="1"/>
  <c r="F67" i="14" s="1"/>
  <c r="C68" i="14" s="1"/>
  <c r="F68" i="14" s="1"/>
  <c r="C69" i="14" s="1"/>
  <c r="G69" i="14"/>
  <c r="H69" i="14" s="1"/>
  <c r="D70" i="14" s="1"/>
  <c r="G70" i="14" s="1"/>
  <c r="H70" i="14" s="1"/>
  <c r="D71" i="14" s="1"/>
  <c r="N53" i="14"/>
  <c r="M54" i="14" s="1"/>
  <c r="M82" i="12"/>
  <c r="K38" i="15" l="1"/>
  <c r="J39" i="15" s="1"/>
  <c r="N43" i="15"/>
  <c r="M44" i="15"/>
  <c r="G35" i="15"/>
  <c r="H35" i="15"/>
  <c r="D36" i="15" s="1"/>
  <c r="F35" i="15"/>
  <c r="C36" i="15" s="1"/>
  <c r="G71" i="14"/>
  <c r="H71" i="14"/>
  <c r="D72" i="14" s="1"/>
  <c r="G72" i="14" s="1"/>
  <c r="H72" i="14" s="1"/>
  <c r="D73" i="14" s="1"/>
  <c r="F69" i="14"/>
  <c r="C70" i="14" s="1"/>
  <c r="N54" i="14"/>
  <c r="M55" i="14" s="1"/>
  <c r="M83" i="12"/>
  <c r="K39" i="15" l="1"/>
  <c r="J40" i="15" s="1"/>
  <c r="F36" i="15"/>
  <c r="N44" i="15"/>
  <c r="M45" i="15"/>
  <c r="G36" i="15"/>
  <c r="H36" i="15" s="1"/>
  <c r="D37" i="15" s="1"/>
  <c r="F70" i="14"/>
  <c r="C71" i="14"/>
  <c r="F71" i="14" s="1"/>
  <c r="C72" i="14" s="1"/>
  <c r="F72" i="14" s="1"/>
  <c r="C73" i="14" s="1"/>
  <c r="F73" i="14" s="1"/>
  <c r="I73" i="14" s="1"/>
  <c r="G73" i="14"/>
  <c r="H73" i="14" s="1"/>
  <c r="N55" i="14"/>
  <c r="M56" i="14" s="1"/>
  <c r="M84" i="12"/>
  <c r="K40" i="15" l="1"/>
  <c r="J41" i="15" s="1"/>
  <c r="C37" i="15"/>
  <c r="G37" i="15"/>
  <c r="H37" i="15" s="1"/>
  <c r="F37" i="15"/>
  <c r="I37" i="15" s="1"/>
  <c r="N45" i="15"/>
  <c r="M46" i="15" s="1"/>
  <c r="C74" i="14"/>
  <c r="D74" i="14"/>
  <c r="G74" i="14" s="1"/>
  <c r="H74" i="14" s="1"/>
  <c r="D75" i="14" s="1"/>
  <c r="N56" i="14"/>
  <c r="M57" i="14" s="1"/>
  <c r="M85" i="12"/>
  <c r="K41" i="15" l="1"/>
  <c r="J42" i="15" s="1"/>
  <c r="N46" i="15"/>
  <c r="M47" i="15"/>
  <c r="G75" i="14"/>
  <c r="H75" i="14" s="1"/>
  <c r="D76" i="14" s="1"/>
  <c r="G76" i="14" s="1"/>
  <c r="H76" i="14" s="1"/>
  <c r="D77" i="14" s="1"/>
  <c r="G77" i="14" s="1"/>
  <c r="H77" i="14" s="1"/>
  <c r="D78" i="14" s="1"/>
  <c r="G78" i="14" s="1"/>
  <c r="H78" i="14" s="1"/>
  <c r="D79" i="14" s="1"/>
  <c r="F74" i="14"/>
  <c r="C75" i="14" s="1"/>
  <c r="F75" i="14" s="1"/>
  <c r="N57" i="14"/>
  <c r="M58" i="14" s="1"/>
  <c r="M86" i="12"/>
  <c r="K42" i="15" l="1"/>
  <c r="J43" i="15" s="1"/>
  <c r="F38" i="15"/>
  <c r="N47" i="15"/>
  <c r="M48" i="15"/>
  <c r="G38" i="15"/>
  <c r="C39" i="15" s="1"/>
  <c r="C76" i="14"/>
  <c r="F76" i="14"/>
  <c r="C77" i="14" s="1"/>
  <c r="F77" i="14" s="1"/>
  <c r="C78" i="14" s="1"/>
  <c r="F78" i="14" s="1"/>
  <c r="C79" i="14" s="1"/>
  <c r="G79" i="14"/>
  <c r="H79" i="14" s="1"/>
  <c r="D80" i="14" s="1"/>
  <c r="G80" i="14" s="1"/>
  <c r="H80" i="14" s="1"/>
  <c r="D81" i="14" s="1"/>
  <c r="G81" i="14" s="1"/>
  <c r="H81" i="14" s="1"/>
  <c r="D82" i="14" s="1"/>
  <c r="G82" i="14" s="1"/>
  <c r="H82" i="14" s="1"/>
  <c r="D83" i="14" s="1"/>
  <c r="G83" i="14" s="1"/>
  <c r="H83" i="14" s="1"/>
  <c r="D84" i="14" s="1"/>
  <c r="G84" i="14" s="1"/>
  <c r="H84" i="14" s="1"/>
  <c r="D85" i="14" s="1"/>
  <c r="G85" i="14" s="1"/>
  <c r="H85" i="14" s="1"/>
  <c r="N58" i="14"/>
  <c r="M59" i="14"/>
  <c r="M87" i="12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K43" i="15" l="1"/>
  <c r="J44" i="15" s="1"/>
  <c r="F39" i="15"/>
  <c r="H38" i="15"/>
  <c r="D39" i="15" s="1"/>
  <c r="N48" i="15"/>
  <c r="M49" i="15" s="1"/>
  <c r="F79" i="14"/>
  <c r="C80" i="14"/>
  <c r="N59" i="14"/>
  <c r="M60" i="14" s="1"/>
  <c r="J17" i="12"/>
  <c r="L17" i="12" s="1"/>
  <c r="O15" i="12"/>
  <c r="Q15" i="12" s="1"/>
  <c r="K44" i="15" l="1"/>
  <c r="J45" i="15" s="1"/>
  <c r="N49" i="15"/>
  <c r="M50" i="15" s="1"/>
  <c r="G39" i="15"/>
  <c r="C40" i="15" s="1"/>
  <c r="F80" i="14"/>
  <c r="C81" i="14"/>
  <c r="F81" i="14" s="1"/>
  <c r="C82" i="14" s="1"/>
  <c r="F82" i="14" s="1"/>
  <c r="C83" i="14" s="1"/>
  <c r="F83" i="14" s="1"/>
  <c r="C84" i="14" s="1"/>
  <c r="F84" i="14" s="1"/>
  <c r="C85" i="14" s="1"/>
  <c r="F85" i="14" s="1"/>
  <c r="I85" i="14" s="1"/>
  <c r="N60" i="14"/>
  <c r="M61" i="14"/>
  <c r="R15" i="12"/>
  <c r="X15" i="12" s="1"/>
  <c r="J18" i="12"/>
  <c r="K18" i="12" s="1"/>
  <c r="K17" i="12"/>
  <c r="O16" i="12"/>
  <c r="Q16" i="12" s="1"/>
  <c r="K45" i="15" l="1"/>
  <c r="J46" i="15" s="1"/>
  <c r="N50" i="15"/>
  <c r="M51" i="15" s="1"/>
  <c r="F40" i="15"/>
  <c r="H39" i="15"/>
  <c r="D40" i="15" s="1"/>
  <c r="D86" i="14"/>
  <c r="C86" i="14"/>
  <c r="F86" i="14" s="1"/>
  <c r="N61" i="14"/>
  <c r="M62" i="14"/>
  <c r="Y15" i="12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K46" i="15" l="1"/>
  <c r="J47" i="15" s="1"/>
  <c r="M52" i="15"/>
  <c r="N51" i="15"/>
  <c r="G40" i="15"/>
  <c r="C41" i="15" s="1"/>
  <c r="G86" i="14"/>
  <c r="C87" i="14" s="1"/>
  <c r="F87" i="14" s="1"/>
  <c r="N62" i="14"/>
  <c r="M63" i="14" s="1"/>
  <c r="L20" i="12"/>
  <c r="R17" i="12"/>
  <c r="S17" i="12" s="1"/>
  <c r="J21" i="12"/>
  <c r="K20" i="12"/>
  <c r="O18" i="12"/>
  <c r="Q18" i="12" s="1"/>
  <c r="K47" i="15" l="1"/>
  <c r="J48" i="15" s="1"/>
  <c r="H40" i="15"/>
  <c r="D41" i="15" s="1"/>
  <c r="F41" i="15"/>
  <c r="G41" i="15"/>
  <c r="H41" i="15" s="1"/>
  <c r="D42" i="15" s="1"/>
  <c r="N52" i="15"/>
  <c r="M53" i="15"/>
  <c r="H86" i="14"/>
  <c r="D87" i="14" s="1"/>
  <c r="N63" i="14"/>
  <c r="M64" i="14"/>
  <c r="L21" i="12"/>
  <c r="R18" i="12"/>
  <c r="S18" i="12" s="1"/>
  <c r="J22" i="12"/>
  <c r="K21" i="12"/>
  <c r="O19" i="12"/>
  <c r="Q19" i="12" s="1"/>
  <c r="K48" i="15" l="1"/>
  <c r="J49" i="15" s="1"/>
  <c r="C42" i="15"/>
  <c r="F42" i="15" s="1"/>
  <c r="G42" i="15"/>
  <c r="H42" i="15" s="1"/>
  <c r="D43" i="15" s="1"/>
  <c r="N53" i="15"/>
  <c r="M54" i="15"/>
  <c r="G87" i="14"/>
  <c r="C88" i="14" s="1"/>
  <c r="F88" i="14" s="1"/>
  <c r="N64" i="14"/>
  <c r="M65" i="14"/>
  <c r="L22" i="12"/>
  <c r="R19" i="12"/>
  <c r="S19" i="12" s="1"/>
  <c r="J23" i="12"/>
  <c r="K22" i="12"/>
  <c r="O20" i="12"/>
  <c r="Q20" i="12" s="1"/>
  <c r="K49" i="15" l="1"/>
  <c r="J50" i="15" s="1"/>
  <c r="C43" i="15"/>
  <c r="F43" i="15"/>
  <c r="G43" i="15"/>
  <c r="H43" i="15" s="1"/>
  <c r="D44" i="15" s="1"/>
  <c r="N54" i="15"/>
  <c r="M55" i="15" s="1"/>
  <c r="H87" i="14"/>
  <c r="D88" i="14" s="1"/>
  <c r="G88" i="14" s="1"/>
  <c r="N65" i="14"/>
  <c r="M66" i="14" s="1"/>
  <c r="L23" i="12"/>
  <c r="R20" i="12"/>
  <c r="S20" i="12" s="1"/>
  <c r="J24" i="12"/>
  <c r="K23" i="12"/>
  <c r="O21" i="12"/>
  <c r="Q21" i="12" s="1"/>
  <c r="K50" i="15" l="1"/>
  <c r="J51" i="15" s="1"/>
  <c r="C44" i="15"/>
  <c r="G44" i="15"/>
  <c r="H44" i="15"/>
  <c r="D45" i="15" s="1"/>
  <c r="N55" i="15"/>
  <c r="M56" i="15"/>
  <c r="F44" i="15"/>
  <c r="C45" i="15" s="1"/>
  <c r="C89" i="14"/>
  <c r="H88" i="14"/>
  <c r="D89" i="14" s="1"/>
  <c r="G89" i="14"/>
  <c r="H89" i="14" s="1"/>
  <c r="D90" i="14" s="1"/>
  <c r="G90" i="14" s="1"/>
  <c r="H90" i="14" s="1"/>
  <c r="D91" i="14" s="1"/>
  <c r="G91" i="14" s="1"/>
  <c r="H91" i="14" s="1"/>
  <c r="D92" i="14" s="1"/>
  <c r="G92" i="14" s="1"/>
  <c r="H92" i="14" s="1"/>
  <c r="D93" i="14" s="1"/>
  <c r="G93" i="14" s="1"/>
  <c r="H93" i="14" s="1"/>
  <c r="D94" i="14" s="1"/>
  <c r="F89" i="14"/>
  <c r="C90" i="14" s="1"/>
  <c r="F90" i="14" s="1"/>
  <c r="N66" i="14"/>
  <c r="M67" i="14" s="1"/>
  <c r="L24" i="12"/>
  <c r="R21" i="12"/>
  <c r="S21" i="12" s="1"/>
  <c r="J25" i="12"/>
  <c r="K24" i="12"/>
  <c r="O22" i="12"/>
  <c r="Q22" i="12" s="1"/>
  <c r="K51" i="15" l="1"/>
  <c r="J52" i="15" s="1"/>
  <c r="F45" i="15"/>
  <c r="N56" i="15"/>
  <c r="M57" i="15" s="1"/>
  <c r="G45" i="15"/>
  <c r="H45" i="15" s="1"/>
  <c r="D46" i="15" s="1"/>
  <c r="C91" i="14"/>
  <c r="F91" i="14"/>
  <c r="C92" i="14" s="1"/>
  <c r="G94" i="14"/>
  <c r="H94" i="14" s="1"/>
  <c r="D95" i="14" s="1"/>
  <c r="G95" i="14" s="1"/>
  <c r="H95" i="14" s="1"/>
  <c r="D96" i="14" s="1"/>
  <c r="G96" i="14" s="1"/>
  <c r="H96" i="14" s="1"/>
  <c r="D97" i="14" s="1"/>
  <c r="G97" i="14" s="1"/>
  <c r="H97" i="14" s="1"/>
  <c r="N67" i="14"/>
  <c r="M68" i="14" s="1"/>
  <c r="L25" i="12"/>
  <c r="L26" i="12" s="1"/>
  <c r="L27" i="12" s="1"/>
  <c r="R22" i="12"/>
  <c r="S22" i="12" s="1"/>
  <c r="K26" i="12"/>
  <c r="K25" i="12"/>
  <c r="O23" i="12"/>
  <c r="Q23" i="12" s="1"/>
  <c r="K52" i="15" l="1"/>
  <c r="J53" i="15" s="1"/>
  <c r="C46" i="15"/>
  <c r="N57" i="15"/>
  <c r="M58" i="15" s="1"/>
  <c r="G46" i="15"/>
  <c r="H46" i="15" s="1"/>
  <c r="D47" i="15" s="1"/>
  <c r="F46" i="15"/>
  <c r="C47" i="15" s="1"/>
  <c r="F92" i="14"/>
  <c r="C93" i="14"/>
  <c r="F93" i="14" s="1"/>
  <c r="C94" i="14" s="1"/>
  <c r="F94" i="14" s="1"/>
  <c r="C95" i="14" s="1"/>
  <c r="N68" i="14"/>
  <c r="M69" i="14" s="1"/>
  <c r="R23" i="12"/>
  <c r="S23" i="12" s="1"/>
  <c r="O24" i="12"/>
  <c r="Q24" i="12" s="1"/>
  <c r="K53" i="15" l="1"/>
  <c r="J54" i="15" s="1"/>
  <c r="G47" i="15"/>
  <c r="H47" i="15"/>
  <c r="D48" i="15" s="1"/>
  <c r="N58" i="15"/>
  <c r="M59" i="15" s="1"/>
  <c r="F47" i="15"/>
  <c r="C48" i="15"/>
  <c r="F95" i="14"/>
  <c r="C96" i="14" s="1"/>
  <c r="F96" i="14" s="1"/>
  <c r="C97" i="14" s="1"/>
  <c r="F97" i="14" s="1"/>
  <c r="I97" i="14" s="1"/>
  <c r="N69" i="14"/>
  <c r="M70" i="14"/>
  <c r="J28" i="12"/>
  <c r="L28" i="12" s="1"/>
  <c r="R24" i="12"/>
  <c r="S24" i="12" s="1"/>
  <c r="O25" i="12"/>
  <c r="Q25" i="12" s="1"/>
  <c r="K54" i="15" l="1"/>
  <c r="J55" i="15" s="1"/>
  <c r="N59" i="15"/>
  <c r="M60" i="15" s="1"/>
  <c r="F48" i="15"/>
  <c r="G48" i="15"/>
  <c r="C49" i="15" s="1"/>
  <c r="H48" i="15"/>
  <c r="D49" i="15" s="1"/>
  <c r="D98" i="14"/>
  <c r="C98" i="14"/>
  <c r="F98" i="14" s="1"/>
  <c r="N70" i="14"/>
  <c r="M71" i="14"/>
  <c r="K28" i="12"/>
  <c r="J29" i="12"/>
  <c r="L29" i="12" s="1"/>
  <c r="R25" i="12"/>
  <c r="S25" i="12" s="1"/>
  <c r="O26" i="12"/>
  <c r="Q26" i="12" s="1"/>
  <c r="K55" i="15" l="1"/>
  <c r="J56" i="15" s="1"/>
  <c r="F49" i="15"/>
  <c r="I49" i="15" s="1"/>
  <c r="N60" i="15"/>
  <c r="M61" i="15" s="1"/>
  <c r="G49" i="15"/>
  <c r="H49" i="15" s="1"/>
  <c r="G98" i="14"/>
  <c r="C99" i="14" s="1"/>
  <c r="F99" i="14" s="1"/>
  <c r="N71" i="14"/>
  <c r="M72" i="14" s="1"/>
  <c r="J30" i="12"/>
  <c r="L30" i="12" s="1"/>
  <c r="K29" i="12"/>
  <c r="R26" i="12"/>
  <c r="S26" i="12" s="1"/>
  <c r="O27" i="12"/>
  <c r="Q27" i="12" s="1"/>
  <c r="K56" i="15" l="1"/>
  <c r="J57" i="15" s="1"/>
  <c r="N61" i="15"/>
  <c r="M62" i="15"/>
  <c r="H98" i="14"/>
  <c r="D99" i="14" s="1"/>
  <c r="N72" i="14"/>
  <c r="M73" i="14"/>
  <c r="O28" i="12"/>
  <c r="Q28" i="12" s="1"/>
  <c r="J31" i="12"/>
  <c r="L31" i="12" s="1"/>
  <c r="K30" i="12"/>
  <c r="K57" i="15" l="1"/>
  <c r="J58" i="15" s="1"/>
  <c r="G50" i="15"/>
  <c r="H50" i="15" s="1"/>
  <c r="D51" i="15" s="1"/>
  <c r="F50" i="15"/>
  <c r="N62" i="15"/>
  <c r="M63" i="15"/>
  <c r="G99" i="14"/>
  <c r="C100" i="14" s="1"/>
  <c r="F100" i="14" s="1"/>
  <c r="N73" i="14"/>
  <c r="M74" i="14" s="1"/>
  <c r="R27" i="12"/>
  <c r="R28" i="12"/>
  <c r="S28" i="12" s="1"/>
  <c r="O29" i="12"/>
  <c r="J32" i="12"/>
  <c r="L32" i="12" s="1"/>
  <c r="K31" i="12"/>
  <c r="K58" i="15" l="1"/>
  <c r="J59" i="15" s="1"/>
  <c r="C51" i="15"/>
  <c r="F51" i="15" s="1"/>
  <c r="G51" i="15"/>
  <c r="H51" i="15" s="1"/>
  <c r="D52" i="15" s="1"/>
  <c r="N63" i="15"/>
  <c r="M64" i="15" s="1"/>
  <c r="H99" i="14"/>
  <c r="D100" i="14" s="1"/>
  <c r="G100" i="14" s="1"/>
  <c r="C101" i="14" s="1"/>
  <c r="F101" i="14" s="1"/>
  <c r="N74" i="14"/>
  <c r="M75" i="14" s="1"/>
  <c r="S27" i="12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K59" i="15" l="1"/>
  <c r="J60" i="15" s="1"/>
  <c r="C52" i="15"/>
  <c r="F52" i="15" s="1"/>
  <c r="N64" i="15"/>
  <c r="M65" i="15"/>
  <c r="G52" i="15"/>
  <c r="H52" i="15" s="1"/>
  <c r="D53" i="15" s="1"/>
  <c r="H100" i="14"/>
  <c r="D101" i="14" s="1"/>
  <c r="G101" i="14"/>
  <c r="C102" i="14" s="1"/>
  <c r="F102" i="14" s="1"/>
  <c r="N75" i="14"/>
  <c r="M76" i="14" s="1"/>
  <c r="Z27" i="12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K60" i="15" l="1"/>
  <c r="J61" i="15" s="1"/>
  <c r="C53" i="15"/>
  <c r="G53" i="15"/>
  <c r="H53" i="15"/>
  <c r="D54" i="15" s="1"/>
  <c r="F53" i="15"/>
  <c r="C54" i="15" s="1"/>
  <c r="N65" i="15"/>
  <c r="M66" i="15"/>
  <c r="H101" i="14"/>
  <c r="D102" i="14" s="1"/>
  <c r="G102" i="14"/>
  <c r="C103" i="14" s="1"/>
  <c r="F103" i="14" s="1"/>
  <c r="H102" i="14"/>
  <c r="D103" i="14" s="1"/>
  <c r="N76" i="14"/>
  <c r="M77" i="14" s="1"/>
  <c r="J35" i="12"/>
  <c r="L35" i="12" s="1"/>
  <c r="K34" i="12"/>
  <c r="O33" i="12"/>
  <c r="Q33" i="12" s="1"/>
  <c r="R32" i="12"/>
  <c r="S32" i="12" s="1"/>
  <c r="K61" i="15" l="1"/>
  <c r="J62" i="15" s="1"/>
  <c r="F54" i="15"/>
  <c r="N66" i="15"/>
  <c r="M67" i="15"/>
  <c r="G54" i="15"/>
  <c r="H54" i="15" s="1"/>
  <c r="D55" i="15" s="1"/>
  <c r="G103" i="14"/>
  <c r="C104" i="14" s="1"/>
  <c r="F104" i="14" s="1"/>
  <c r="N77" i="14"/>
  <c r="M78" i="14" s="1"/>
  <c r="K35" i="12"/>
  <c r="J36" i="12"/>
  <c r="L36" i="12" s="1"/>
  <c r="O34" i="12"/>
  <c r="Q34" i="12" s="1"/>
  <c r="R33" i="12"/>
  <c r="S33" i="12" s="1"/>
  <c r="K62" i="15" l="1"/>
  <c r="J63" i="15" s="1"/>
  <c r="C55" i="15"/>
  <c r="G55" i="15"/>
  <c r="H55" i="15" s="1"/>
  <c r="D56" i="15" s="1"/>
  <c r="F55" i="15"/>
  <c r="C56" i="15" s="1"/>
  <c r="N67" i="15"/>
  <c r="M68" i="15" s="1"/>
  <c r="H103" i="14"/>
  <c r="D104" i="14" s="1"/>
  <c r="G104" i="14" s="1"/>
  <c r="H104" i="14" s="1"/>
  <c r="D105" i="14" s="1"/>
  <c r="G105" i="14" s="1"/>
  <c r="H105" i="14" s="1"/>
  <c r="D106" i="14" s="1"/>
  <c r="G106" i="14" s="1"/>
  <c r="H106" i="14" s="1"/>
  <c r="D107" i="14" s="1"/>
  <c r="N78" i="14"/>
  <c r="M79" i="14"/>
  <c r="K36" i="12"/>
  <c r="J37" i="12"/>
  <c r="K37" i="12" s="1"/>
  <c r="O35" i="12"/>
  <c r="Q35" i="12" s="1"/>
  <c r="R34" i="12"/>
  <c r="S34" i="12" s="1"/>
  <c r="K63" i="15" l="1"/>
  <c r="J64" i="15" s="1"/>
  <c r="N68" i="15"/>
  <c r="M69" i="15" s="1"/>
  <c r="F56" i="15"/>
  <c r="G56" i="15"/>
  <c r="C57" i="15" s="1"/>
  <c r="G107" i="14"/>
  <c r="H107" i="14"/>
  <c r="D108" i="14" s="1"/>
  <c r="C105" i="14"/>
  <c r="F105" i="14" s="1"/>
  <c r="C106" i="14" s="1"/>
  <c r="F106" i="14" s="1"/>
  <c r="C107" i="14" s="1"/>
  <c r="F107" i="14" s="1"/>
  <c r="N79" i="14"/>
  <c r="M80" i="14" s="1"/>
  <c r="L37" i="12"/>
  <c r="L38" i="12" s="1"/>
  <c r="L39" i="12" s="1"/>
  <c r="O36" i="12"/>
  <c r="Q36" i="12" s="1"/>
  <c r="R35" i="12"/>
  <c r="S35" i="12" s="1"/>
  <c r="K64" i="15" l="1"/>
  <c r="J65" i="15" s="1"/>
  <c r="F57" i="15"/>
  <c r="N69" i="15"/>
  <c r="M70" i="15"/>
  <c r="H56" i="15"/>
  <c r="D57" i="15" s="1"/>
  <c r="G108" i="14"/>
  <c r="H108" i="14"/>
  <c r="D109" i="14" s="1"/>
  <c r="G109" i="14" s="1"/>
  <c r="H109" i="14" s="1"/>
  <c r="C108" i="14"/>
  <c r="F108" i="14" s="1"/>
  <c r="N80" i="14"/>
  <c r="M81" i="14"/>
  <c r="J40" i="12"/>
  <c r="L40" i="12" s="1"/>
  <c r="O37" i="12"/>
  <c r="Q37" i="12" s="1"/>
  <c r="R36" i="12"/>
  <c r="S36" i="12" s="1"/>
  <c r="K65" i="15" l="1"/>
  <c r="J66" i="15" s="1"/>
  <c r="G57" i="15"/>
  <c r="C58" i="15" s="1"/>
  <c r="N70" i="15"/>
  <c r="M71" i="15" s="1"/>
  <c r="C109" i="14"/>
  <c r="F109" i="14" s="1"/>
  <c r="I109" i="14" s="1"/>
  <c r="N81" i="14"/>
  <c r="M82" i="14" s="1"/>
  <c r="K40" i="12"/>
  <c r="J41" i="12"/>
  <c r="L41" i="12" s="1"/>
  <c r="O38" i="12"/>
  <c r="Q38" i="12" s="1"/>
  <c r="R37" i="12"/>
  <c r="S37" i="12" s="1"/>
  <c r="K66" i="15" l="1"/>
  <c r="J67" i="15" s="1"/>
  <c r="H57" i="15"/>
  <c r="D58" i="15" s="1"/>
  <c r="M72" i="15"/>
  <c r="N71" i="15"/>
  <c r="G58" i="15"/>
  <c r="H58" i="15" s="1"/>
  <c r="D59" i="15" s="1"/>
  <c r="F58" i="15"/>
  <c r="C59" i="15" s="1"/>
  <c r="C110" i="14"/>
  <c r="D110" i="14"/>
  <c r="G110" i="14" s="1"/>
  <c r="H110" i="14" s="1"/>
  <c r="D111" i="14" s="1"/>
  <c r="G111" i="14" s="1"/>
  <c r="H111" i="14" s="1"/>
  <c r="D112" i="14" s="1"/>
  <c r="N82" i="14"/>
  <c r="M83" i="14" s="1"/>
  <c r="K41" i="12"/>
  <c r="J42" i="12"/>
  <c r="L42" i="12" s="1"/>
  <c r="O39" i="12"/>
  <c r="Q39" i="12" s="1"/>
  <c r="R38" i="12"/>
  <c r="S38" i="12" s="1"/>
  <c r="K67" i="15" l="1"/>
  <c r="J68" i="15" s="1"/>
  <c r="F59" i="15"/>
  <c r="G59" i="15"/>
  <c r="H59" i="15" s="1"/>
  <c r="D60" i="15" s="1"/>
  <c r="N72" i="15"/>
  <c r="M73" i="15" s="1"/>
  <c r="G112" i="14"/>
  <c r="H112" i="14" s="1"/>
  <c r="D113" i="14" s="1"/>
  <c r="G113" i="14" s="1"/>
  <c r="H113" i="14" s="1"/>
  <c r="D114" i="14" s="1"/>
  <c r="F110" i="14"/>
  <c r="C111" i="14" s="1"/>
  <c r="N83" i="14"/>
  <c r="M84" i="14"/>
  <c r="O40" i="12"/>
  <c r="Q40" i="12" s="1"/>
  <c r="J43" i="12"/>
  <c r="L43" i="12" s="1"/>
  <c r="K42" i="12"/>
  <c r="K68" i="15" l="1"/>
  <c r="J69" i="15" s="1"/>
  <c r="C60" i="15"/>
  <c r="N73" i="15"/>
  <c r="M74" i="15"/>
  <c r="G60" i="15"/>
  <c r="H60" i="15" s="1"/>
  <c r="D61" i="15" s="1"/>
  <c r="F60" i="15"/>
  <c r="C61" i="15" s="1"/>
  <c r="G114" i="14"/>
  <c r="H114" i="14" s="1"/>
  <c r="D115" i="14" s="1"/>
  <c r="G115" i="14" s="1"/>
  <c r="H115" i="14" s="1"/>
  <c r="D116" i="14" s="1"/>
  <c r="G116" i="14" s="1"/>
  <c r="H116" i="14" s="1"/>
  <c r="D117" i="14" s="1"/>
  <c r="G117" i="14" s="1"/>
  <c r="H117" i="14" s="1"/>
  <c r="D118" i="14" s="1"/>
  <c r="F111" i="14"/>
  <c r="C112" i="14" s="1"/>
  <c r="F112" i="14" s="1"/>
  <c r="C113" i="14" s="1"/>
  <c r="N84" i="14"/>
  <c r="M85" i="14"/>
  <c r="R39" i="12"/>
  <c r="O41" i="12"/>
  <c r="Q41" i="12" s="1"/>
  <c r="K43" i="12"/>
  <c r="J44" i="12"/>
  <c r="L44" i="12" s="1"/>
  <c r="K69" i="15" l="1"/>
  <c r="J70" i="15" s="1"/>
  <c r="G61" i="15"/>
  <c r="H61" i="15" s="1"/>
  <c r="F61" i="15"/>
  <c r="I61" i="15" s="1"/>
  <c r="N74" i="15"/>
  <c r="M75" i="15"/>
  <c r="G118" i="14"/>
  <c r="H118" i="14" s="1"/>
  <c r="D119" i="14" s="1"/>
  <c r="F113" i="14"/>
  <c r="C114" i="14" s="1"/>
  <c r="F114" i="14" s="1"/>
  <c r="C115" i="14" s="1"/>
  <c r="F115" i="14" s="1"/>
  <c r="C116" i="14" s="1"/>
  <c r="F116" i="14" s="1"/>
  <c r="C117" i="14" s="1"/>
  <c r="F117" i="14" s="1"/>
  <c r="C118" i="14" s="1"/>
  <c r="N85" i="14"/>
  <c r="M86" i="14"/>
  <c r="S39" i="12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K70" i="15" l="1"/>
  <c r="J71" i="15" s="1"/>
  <c r="N75" i="15"/>
  <c r="M76" i="15"/>
  <c r="F118" i="14"/>
  <c r="C119" i="14" s="1"/>
  <c r="F119" i="14" s="1"/>
  <c r="G119" i="14"/>
  <c r="H119" i="14" s="1"/>
  <c r="D120" i="14" s="1"/>
  <c r="G120" i="14" s="1"/>
  <c r="H120" i="14" s="1"/>
  <c r="D121" i="14" s="1"/>
  <c r="G121" i="14" s="1"/>
  <c r="H121" i="14" s="1"/>
  <c r="N86" i="14"/>
  <c r="M87" i="14"/>
  <c r="Q42" i="12"/>
  <c r="R42" i="12" s="1"/>
  <c r="S42" i="12" s="1"/>
  <c r="R41" i="12"/>
  <c r="S41" i="12" s="1"/>
  <c r="K45" i="12"/>
  <c r="J46" i="12"/>
  <c r="L46" i="12" s="1"/>
  <c r="K71" i="15" l="1"/>
  <c r="J72" i="15" s="1"/>
  <c r="N76" i="15"/>
  <c r="M77" i="15" s="1"/>
  <c r="F62" i="15"/>
  <c r="G62" i="15"/>
  <c r="H62" i="15" s="1"/>
  <c r="D63" i="15" s="1"/>
  <c r="C120" i="14"/>
  <c r="F120" i="14" s="1"/>
  <c r="C121" i="14" s="1"/>
  <c r="F121" i="14" s="1"/>
  <c r="I121" i="14" s="1"/>
  <c r="N87" i="14"/>
  <c r="M88" i="14"/>
  <c r="O43" i="12"/>
  <c r="Q43" i="12" s="1"/>
  <c r="J47" i="12"/>
  <c r="L47" i="12" s="1"/>
  <c r="K46" i="12"/>
  <c r="K72" i="15" l="1"/>
  <c r="J73" i="15" s="1"/>
  <c r="C63" i="15"/>
  <c r="G63" i="15"/>
  <c r="H63" i="15" s="1"/>
  <c r="D64" i="15" s="1"/>
  <c r="F63" i="15"/>
  <c r="N77" i="15"/>
  <c r="M78" i="15" s="1"/>
  <c r="N88" i="14"/>
  <c r="M89" i="14"/>
  <c r="R43" i="12"/>
  <c r="S43" i="12" s="1"/>
  <c r="O44" i="12"/>
  <c r="Q44" i="12" s="1"/>
  <c r="O45" i="12" s="1"/>
  <c r="Q45" i="12" s="1"/>
  <c r="R45" i="12" s="1"/>
  <c r="S45" i="12" s="1"/>
  <c r="K47" i="12"/>
  <c r="J48" i="12"/>
  <c r="L48" i="12" s="1"/>
  <c r="K73" i="15" l="1"/>
  <c r="J74" i="15" s="1"/>
  <c r="C64" i="15"/>
  <c r="F64" i="15" s="1"/>
  <c r="N78" i="15"/>
  <c r="M79" i="15"/>
  <c r="G64" i="15"/>
  <c r="H64" i="15" s="1"/>
  <c r="D65" i="15" s="1"/>
  <c r="N89" i="14"/>
  <c r="M90" i="14" s="1"/>
  <c r="R44" i="12"/>
  <c r="S44" i="12" s="1"/>
  <c r="O46" i="12"/>
  <c r="Q46" i="12" s="1"/>
  <c r="R46" i="12" s="1"/>
  <c r="S46" i="12" s="1"/>
  <c r="J49" i="12"/>
  <c r="K49" i="12" s="1"/>
  <c r="K48" i="12"/>
  <c r="K74" i="15" l="1"/>
  <c r="J75" i="15" s="1"/>
  <c r="C65" i="15"/>
  <c r="F65" i="15" s="1"/>
  <c r="G65" i="15"/>
  <c r="H65" i="15" s="1"/>
  <c r="D66" i="15" s="1"/>
  <c r="N79" i="15"/>
  <c r="M80" i="15" s="1"/>
  <c r="N90" i="14"/>
  <c r="M91" i="14" s="1"/>
  <c r="O47" i="12"/>
  <c r="Q47" i="12" s="1"/>
  <c r="L49" i="12"/>
  <c r="L50" i="12" s="1"/>
  <c r="L51" i="12" s="1"/>
  <c r="J76" i="15" l="1"/>
  <c r="K75" i="15"/>
  <c r="C66" i="15"/>
  <c r="N80" i="15"/>
  <c r="M81" i="15" s="1"/>
  <c r="F66" i="15"/>
  <c r="G66" i="15"/>
  <c r="H66" i="15" s="1"/>
  <c r="D67" i="15" s="1"/>
  <c r="N91" i="14"/>
  <c r="M92" i="14" s="1"/>
  <c r="O48" i="12"/>
  <c r="Q48" i="12" s="1"/>
  <c r="J52" i="12"/>
  <c r="L52" i="12" s="1"/>
  <c r="K76" i="15" l="1"/>
  <c r="J77" i="15" s="1"/>
  <c r="C67" i="15"/>
  <c r="F67" i="15" s="1"/>
  <c r="N81" i="15"/>
  <c r="M82" i="15" s="1"/>
  <c r="G67" i="15"/>
  <c r="H67" i="15" s="1"/>
  <c r="D68" i="15" s="1"/>
  <c r="N92" i="14"/>
  <c r="M93" i="14" s="1"/>
  <c r="R48" i="12"/>
  <c r="S48" i="12" s="1"/>
  <c r="R47" i="12"/>
  <c r="S47" i="12" s="1"/>
  <c r="K52" i="12"/>
  <c r="J53" i="12"/>
  <c r="L53" i="12" s="1"/>
  <c r="K77" i="15" l="1"/>
  <c r="J78" i="15" s="1"/>
  <c r="C68" i="15"/>
  <c r="G68" i="15"/>
  <c r="H68" i="15" s="1"/>
  <c r="D69" i="15" s="1"/>
  <c r="N82" i="15"/>
  <c r="M83" i="15"/>
  <c r="F68" i="15"/>
  <c r="C69" i="15" s="1"/>
  <c r="N93" i="14"/>
  <c r="M94" i="14" s="1"/>
  <c r="O49" i="12"/>
  <c r="Q49" i="12" s="1"/>
  <c r="K53" i="12"/>
  <c r="J54" i="12"/>
  <c r="L54" i="12" s="1"/>
  <c r="K78" i="15" l="1"/>
  <c r="J79" i="15" s="1"/>
  <c r="F69" i="15"/>
  <c r="G69" i="15"/>
  <c r="N83" i="15"/>
  <c r="M84" i="15" s="1"/>
  <c r="N94" i="14"/>
  <c r="M95" i="14" s="1"/>
  <c r="O50" i="12"/>
  <c r="Q50" i="12" s="1"/>
  <c r="R49" i="12"/>
  <c r="S49" i="12" s="1"/>
  <c r="K54" i="12"/>
  <c r="J55" i="12"/>
  <c r="L55" i="12" s="1"/>
  <c r="K79" i="15" l="1"/>
  <c r="J80" i="15" s="1"/>
  <c r="C70" i="15"/>
  <c r="F70" i="15" s="1"/>
  <c r="N84" i="15"/>
  <c r="M85" i="15"/>
  <c r="H69" i="15"/>
  <c r="D70" i="15" s="1"/>
  <c r="N95" i="14"/>
  <c r="M96" i="14"/>
  <c r="R50" i="12"/>
  <c r="S50" i="12" s="1"/>
  <c r="O51" i="12"/>
  <c r="Q51" i="12" s="1"/>
  <c r="J56" i="12"/>
  <c r="L56" i="12" s="1"/>
  <c r="K55" i="12"/>
  <c r="K80" i="15" l="1"/>
  <c r="J81" i="15" s="1"/>
  <c r="G70" i="15"/>
  <c r="C71" i="15" s="1"/>
  <c r="N85" i="15"/>
  <c r="M86" i="15" s="1"/>
  <c r="N96" i="14"/>
  <c r="M97" i="14" s="1"/>
  <c r="R51" i="12"/>
  <c r="O52" i="12"/>
  <c r="Q52" i="12" s="1"/>
  <c r="K56" i="12"/>
  <c r="J57" i="12"/>
  <c r="L57" i="12" s="1"/>
  <c r="K81" i="15" l="1"/>
  <c r="J82" i="15" s="1"/>
  <c r="H70" i="15"/>
  <c r="D71" i="15" s="1"/>
  <c r="G71" i="15" s="1"/>
  <c r="H71" i="15" s="1"/>
  <c r="D72" i="15" s="1"/>
  <c r="N86" i="15"/>
  <c r="M87" i="15" s="1"/>
  <c r="F71" i="15"/>
  <c r="N97" i="14"/>
  <c r="M98" i="14"/>
  <c r="AA51" i="12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K82" i="15" l="1"/>
  <c r="J83" i="15" s="1"/>
  <c r="C72" i="15"/>
  <c r="F72" i="15" s="1"/>
  <c r="C73" i="15" s="1"/>
  <c r="G72" i="15"/>
  <c r="H72" i="15" s="1"/>
  <c r="D73" i="15" s="1"/>
  <c r="N87" i="15"/>
  <c r="M88" i="15"/>
  <c r="N98" i="14"/>
  <c r="M99" i="14" s="1"/>
  <c r="Z51" i="12"/>
  <c r="Y51" i="12"/>
  <c r="R53" i="12"/>
  <c r="S53" i="12" s="1"/>
  <c r="O54" i="12"/>
  <c r="Q54" i="12" s="1"/>
  <c r="J59" i="12"/>
  <c r="L59" i="12" s="1"/>
  <c r="K58" i="12"/>
  <c r="K83" i="15" l="1"/>
  <c r="J84" i="15" s="1"/>
  <c r="G73" i="15"/>
  <c r="H73" i="15" s="1"/>
  <c r="N88" i="15"/>
  <c r="M89" i="15"/>
  <c r="F73" i="15"/>
  <c r="I73" i="15" s="1"/>
  <c r="N99" i="14"/>
  <c r="M100" i="14" s="1"/>
  <c r="O55" i="12"/>
  <c r="Q55" i="12" s="1"/>
  <c r="R54" i="12"/>
  <c r="S54" i="12" s="1"/>
  <c r="J60" i="12"/>
  <c r="L60" i="12" s="1"/>
  <c r="K59" i="12"/>
  <c r="K84" i="15" l="1"/>
  <c r="J85" i="15" s="1"/>
  <c r="N89" i="15"/>
  <c r="M90" i="15" s="1"/>
  <c r="N100" i="14"/>
  <c r="M101" i="14" s="1"/>
  <c r="O56" i="12"/>
  <c r="Q56" i="12" s="1"/>
  <c r="R55" i="12"/>
  <c r="S55" i="12" s="1"/>
  <c r="J61" i="12"/>
  <c r="K61" i="12" s="1"/>
  <c r="K60" i="12"/>
  <c r="K85" i="15" l="1"/>
  <c r="J86" i="15" s="1"/>
  <c r="N90" i="15"/>
  <c r="M91" i="15" s="1"/>
  <c r="F74" i="15"/>
  <c r="G74" i="15"/>
  <c r="H74" i="15" s="1"/>
  <c r="D75" i="15" s="1"/>
  <c r="N101" i="14"/>
  <c r="M102" i="14" s="1"/>
  <c r="R56" i="12"/>
  <c r="S56" i="12" s="1"/>
  <c r="O57" i="12"/>
  <c r="Q57" i="12" s="1"/>
  <c r="L61" i="12"/>
  <c r="L62" i="12" s="1"/>
  <c r="L63" i="12" s="1"/>
  <c r="J64" i="12" s="1"/>
  <c r="K86" i="15" l="1"/>
  <c r="J87" i="15" s="1"/>
  <c r="C75" i="15"/>
  <c r="F75" i="15" s="1"/>
  <c r="N91" i="15"/>
  <c r="M92" i="15"/>
  <c r="G75" i="15"/>
  <c r="H75" i="15" s="1"/>
  <c r="D76" i="15" s="1"/>
  <c r="N102" i="14"/>
  <c r="M103" i="14" s="1"/>
  <c r="R57" i="12"/>
  <c r="S57" i="12" s="1"/>
  <c r="O58" i="12"/>
  <c r="Q58" i="12" s="1"/>
  <c r="L64" i="12"/>
  <c r="J65" i="12"/>
  <c r="K64" i="12"/>
  <c r="K87" i="15" l="1"/>
  <c r="J88" i="15" s="1"/>
  <c r="C76" i="15"/>
  <c r="F76" i="15" s="1"/>
  <c r="G76" i="15"/>
  <c r="H76" i="15" s="1"/>
  <c r="D77" i="15" s="1"/>
  <c r="N92" i="15"/>
  <c r="M93" i="15" s="1"/>
  <c r="N103" i="14"/>
  <c r="M104" i="14" s="1"/>
  <c r="O59" i="12"/>
  <c r="Q59" i="12" s="1"/>
  <c r="R58" i="12"/>
  <c r="S58" i="12" s="1"/>
  <c r="L65" i="12"/>
  <c r="J66" i="12"/>
  <c r="K65" i="12"/>
  <c r="K88" i="15" l="1"/>
  <c r="J89" i="15" s="1"/>
  <c r="C77" i="15"/>
  <c r="F77" i="15" s="1"/>
  <c r="N93" i="15"/>
  <c r="M94" i="15" s="1"/>
  <c r="G77" i="15"/>
  <c r="H77" i="15" s="1"/>
  <c r="D78" i="15" s="1"/>
  <c r="N104" i="14"/>
  <c r="M105" i="14" s="1"/>
  <c r="R59" i="12"/>
  <c r="S59" i="12" s="1"/>
  <c r="O60" i="12"/>
  <c r="Q60" i="12" s="1"/>
  <c r="L66" i="12"/>
  <c r="K66" i="12"/>
  <c r="J67" i="12"/>
  <c r="K89" i="15" l="1"/>
  <c r="J90" i="15" s="1"/>
  <c r="C78" i="15"/>
  <c r="F78" i="15"/>
  <c r="G78" i="15"/>
  <c r="N94" i="15"/>
  <c r="M95" i="15" s="1"/>
  <c r="N105" i="14"/>
  <c r="M106" i="14" s="1"/>
  <c r="R60" i="12"/>
  <c r="S60" i="12" s="1"/>
  <c r="O61" i="12"/>
  <c r="Q61" i="12" s="1"/>
  <c r="L67" i="12"/>
  <c r="J68" i="12"/>
  <c r="K67" i="12"/>
  <c r="K90" i="15" l="1"/>
  <c r="J91" i="15" s="1"/>
  <c r="C79" i="15"/>
  <c r="F79" i="15" s="1"/>
  <c r="N95" i="15"/>
  <c r="M96" i="15"/>
  <c r="H78" i="15"/>
  <c r="D79" i="15" s="1"/>
  <c r="N106" i="14"/>
  <c r="M107" i="14" s="1"/>
  <c r="O62" i="12"/>
  <c r="Q62" i="12" s="1"/>
  <c r="R61" i="12"/>
  <c r="S61" i="12" s="1"/>
  <c r="L68" i="12"/>
  <c r="J69" i="12"/>
  <c r="K68" i="12"/>
  <c r="K91" i="15" l="1"/>
  <c r="J92" i="15" s="1"/>
  <c r="G79" i="15"/>
  <c r="C80" i="15" s="1"/>
  <c r="N96" i="15"/>
  <c r="M97" i="15"/>
  <c r="N107" i="14"/>
  <c r="M108" i="14" s="1"/>
  <c r="R62" i="12"/>
  <c r="S62" i="12" s="1"/>
  <c r="O63" i="12"/>
  <c r="Q63" i="12" s="1"/>
  <c r="L69" i="12"/>
  <c r="K69" i="12"/>
  <c r="J70" i="12"/>
  <c r="K92" i="15" l="1"/>
  <c r="J93" i="15" s="1"/>
  <c r="F80" i="15"/>
  <c r="H79" i="15"/>
  <c r="D80" i="15" s="1"/>
  <c r="N97" i="15"/>
  <c r="M98" i="15" s="1"/>
  <c r="N108" i="14"/>
  <c r="M109" i="14" s="1"/>
  <c r="L70" i="12"/>
  <c r="R63" i="12"/>
  <c r="AA63" i="12" s="1"/>
  <c r="AB63" i="12" s="1"/>
  <c r="O64" i="12"/>
  <c r="Q64" i="12" s="1"/>
  <c r="K70" i="12"/>
  <c r="J71" i="12"/>
  <c r="L71" i="12" s="1"/>
  <c r="K93" i="15" l="1"/>
  <c r="J94" i="15" s="1"/>
  <c r="N98" i="15"/>
  <c r="M99" i="15" s="1"/>
  <c r="G80" i="15"/>
  <c r="C81" i="15" s="1"/>
  <c r="N109" i="14"/>
  <c r="M110" i="14" s="1"/>
  <c r="X63" i="12"/>
  <c r="S63" i="12"/>
  <c r="T63" i="12" s="1"/>
  <c r="R64" i="12"/>
  <c r="S64" i="12" s="1"/>
  <c r="O65" i="12"/>
  <c r="Q65" i="12" s="1"/>
  <c r="K71" i="12"/>
  <c r="J72" i="12"/>
  <c r="L72" i="12" s="1"/>
  <c r="K94" i="15" l="1"/>
  <c r="J95" i="15" s="1"/>
  <c r="F81" i="15"/>
  <c r="N99" i="15"/>
  <c r="M100" i="15" s="1"/>
  <c r="H80" i="15"/>
  <c r="D81" i="15" s="1"/>
  <c r="N110" i="14"/>
  <c r="M111" i="14" s="1"/>
  <c r="O66" i="12"/>
  <c r="Q66" i="12" s="1"/>
  <c r="R65" i="12"/>
  <c r="S65" i="12" s="1"/>
  <c r="Z63" i="12"/>
  <c r="Y63" i="12"/>
  <c r="K72" i="12"/>
  <c r="J73" i="12"/>
  <c r="K73" i="12" s="1"/>
  <c r="K95" i="15" l="1"/>
  <c r="J96" i="15" s="1"/>
  <c r="N100" i="15"/>
  <c r="M101" i="15"/>
  <c r="G81" i="15"/>
  <c r="C82" i="15" s="1"/>
  <c r="N111" i="14"/>
  <c r="M112" i="14" s="1"/>
  <c r="R66" i="12"/>
  <c r="S66" i="12" s="1"/>
  <c r="O67" i="12"/>
  <c r="Q67" i="12" s="1"/>
  <c r="L73" i="12"/>
  <c r="L74" i="12" s="1"/>
  <c r="L75" i="12" s="1"/>
  <c r="K96" i="15" l="1"/>
  <c r="J97" i="15" s="1"/>
  <c r="F82" i="15"/>
  <c r="H81" i="15"/>
  <c r="D82" i="15" s="1"/>
  <c r="N101" i="15"/>
  <c r="M102" i="15" s="1"/>
  <c r="N112" i="14"/>
  <c r="M113" i="14" s="1"/>
  <c r="O68" i="12"/>
  <c r="Q68" i="12" s="1"/>
  <c r="R67" i="12"/>
  <c r="S67" i="12" s="1"/>
  <c r="J76" i="12"/>
  <c r="L76" i="12" s="1"/>
  <c r="K97" i="15" l="1"/>
  <c r="J98" i="15" s="1"/>
  <c r="N102" i="15"/>
  <c r="M103" i="15" s="1"/>
  <c r="G82" i="15"/>
  <c r="C83" i="15" s="1"/>
  <c r="N113" i="14"/>
  <c r="M114" i="14" s="1"/>
  <c r="O69" i="12"/>
  <c r="Q69" i="12" s="1"/>
  <c r="R68" i="12"/>
  <c r="S68" i="12" s="1"/>
  <c r="J77" i="12"/>
  <c r="K76" i="12"/>
  <c r="L77" i="12"/>
  <c r="K98" i="15" l="1"/>
  <c r="J99" i="15" s="1"/>
  <c r="N103" i="15"/>
  <c r="M104" i="15" s="1"/>
  <c r="F83" i="15"/>
  <c r="H82" i="15"/>
  <c r="D83" i="15" s="1"/>
  <c r="N114" i="14"/>
  <c r="M115" i="14" s="1"/>
  <c r="R69" i="12"/>
  <c r="S69" i="12" s="1"/>
  <c r="O70" i="12"/>
  <c r="Q70" i="12" s="1"/>
  <c r="K77" i="12"/>
  <c r="J78" i="12"/>
  <c r="K99" i="15" l="1"/>
  <c r="J100" i="15" s="1"/>
  <c r="N104" i="15"/>
  <c r="M105" i="15"/>
  <c r="G83" i="15"/>
  <c r="C84" i="15" s="1"/>
  <c r="H83" i="15"/>
  <c r="D84" i="15" s="1"/>
  <c r="N115" i="14"/>
  <c r="M116" i="14"/>
  <c r="R70" i="12"/>
  <c r="S70" i="12" s="1"/>
  <c r="O71" i="12"/>
  <c r="Q71" i="12" s="1"/>
  <c r="J79" i="12"/>
  <c r="K78" i="12"/>
  <c r="L78" i="12"/>
  <c r="K100" i="15" l="1"/>
  <c r="J101" i="15" s="1"/>
  <c r="G84" i="15"/>
  <c r="H84" i="15" s="1"/>
  <c r="D85" i="15" s="1"/>
  <c r="F84" i="15"/>
  <c r="C85" i="15" s="1"/>
  <c r="N105" i="15"/>
  <c r="M106" i="15"/>
  <c r="N116" i="14"/>
  <c r="M117" i="14" s="1"/>
  <c r="R71" i="12"/>
  <c r="S71" i="12" s="1"/>
  <c r="O72" i="12"/>
  <c r="Q72" i="12" s="1"/>
  <c r="L79" i="12"/>
  <c r="K79" i="12"/>
  <c r="J80" i="12"/>
  <c r="K101" i="15" l="1"/>
  <c r="J102" i="15" s="1"/>
  <c r="F85" i="15"/>
  <c r="I85" i="15" s="1"/>
  <c r="G85" i="15"/>
  <c r="H85" i="15" s="1"/>
  <c r="N106" i="15"/>
  <c r="M107" i="15" s="1"/>
  <c r="N117" i="14"/>
  <c r="M118" i="14" s="1"/>
  <c r="O73" i="12"/>
  <c r="Q73" i="12" s="1"/>
  <c r="R72" i="12"/>
  <c r="S72" i="12" s="1"/>
  <c r="K80" i="12"/>
  <c r="J81" i="12"/>
  <c r="L80" i="12"/>
  <c r="L81" i="12" s="1"/>
  <c r="K102" i="15" l="1"/>
  <c r="J103" i="15" s="1"/>
  <c r="N107" i="15"/>
  <c r="M108" i="15" s="1"/>
  <c r="N118" i="14"/>
  <c r="M119" i="14"/>
  <c r="R73" i="12"/>
  <c r="S73" i="12" s="1"/>
  <c r="O74" i="12"/>
  <c r="Q74" i="12" s="1"/>
  <c r="K81" i="12"/>
  <c r="J82" i="12"/>
  <c r="K103" i="15" l="1"/>
  <c r="J104" i="15" s="1"/>
  <c r="N108" i="15"/>
  <c r="M109" i="15"/>
  <c r="F86" i="15"/>
  <c r="G86" i="15"/>
  <c r="H86" i="15" s="1"/>
  <c r="D87" i="15" s="1"/>
  <c r="N119" i="14"/>
  <c r="M120" i="14" s="1"/>
  <c r="O75" i="12"/>
  <c r="Q75" i="12" s="1"/>
  <c r="R74" i="12"/>
  <c r="S74" i="12" s="1"/>
  <c r="J83" i="12"/>
  <c r="K82" i="12"/>
  <c r="L82" i="12"/>
  <c r="L83" i="12" s="1"/>
  <c r="K104" i="15" l="1"/>
  <c r="J105" i="15" s="1"/>
  <c r="G87" i="15"/>
  <c r="H87" i="15" s="1"/>
  <c r="D88" i="15" s="1"/>
  <c r="C87" i="15"/>
  <c r="N109" i="15"/>
  <c r="M110" i="15" s="1"/>
  <c r="N120" i="14"/>
  <c r="M121" i="14"/>
  <c r="N121" i="14" s="1"/>
  <c r="R75" i="12"/>
  <c r="AA75" i="12" s="1"/>
  <c r="AB75" i="12" s="1"/>
  <c r="O76" i="12"/>
  <c r="Q76" i="12" s="1"/>
  <c r="K83" i="12"/>
  <c r="J84" i="12"/>
  <c r="K105" i="15" l="1"/>
  <c r="J106" i="15" s="1"/>
  <c r="N110" i="15"/>
  <c r="M111" i="15" s="1"/>
  <c r="G88" i="15"/>
  <c r="H88" i="15" s="1"/>
  <c r="D89" i="15" s="1"/>
  <c r="F87" i="15"/>
  <c r="C88" i="15" s="1"/>
  <c r="R76" i="12"/>
  <c r="S76" i="12" s="1"/>
  <c r="O77" i="12"/>
  <c r="Q77" i="12" s="1"/>
  <c r="S75" i="12"/>
  <c r="T75" i="12" s="1"/>
  <c r="X75" i="12"/>
  <c r="K84" i="12"/>
  <c r="J85" i="12"/>
  <c r="K85" i="12" s="1"/>
  <c r="L84" i="12"/>
  <c r="K106" i="15" l="1"/>
  <c r="J107" i="15" s="1"/>
  <c r="G89" i="15"/>
  <c r="H89" i="15" s="1"/>
  <c r="D90" i="15" s="1"/>
  <c r="N111" i="15"/>
  <c r="M112" i="15" s="1"/>
  <c r="F88" i="15"/>
  <c r="C89" i="15" s="1"/>
  <c r="L85" i="12"/>
  <c r="L86" i="12" s="1"/>
  <c r="L87" i="12" s="1"/>
  <c r="J88" i="12" s="1"/>
  <c r="Y75" i="12"/>
  <c r="Z75" i="12"/>
  <c r="R77" i="12"/>
  <c r="S77" i="12" s="1"/>
  <c r="O78" i="12"/>
  <c r="Q78" i="12" s="1"/>
  <c r="K107" i="15" l="1"/>
  <c r="J108" i="15" s="1"/>
  <c r="N112" i="15"/>
  <c r="M113" i="15" s="1"/>
  <c r="F89" i="15"/>
  <c r="C90" i="15" s="1"/>
  <c r="G90" i="15"/>
  <c r="H90" i="15" s="1"/>
  <c r="D91" i="15" s="1"/>
  <c r="R78" i="12"/>
  <c r="S78" i="12" s="1"/>
  <c r="O79" i="12"/>
  <c r="Q79" i="12" s="1"/>
  <c r="K88" i="12"/>
  <c r="J89" i="12"/>
  <c r="L88" i="12"/>
  <c r="K108" i="15" l="1"/>
  <c r="J109" i="15" s="1"/>
  <c r="G91" i="15"/>
  <c r="H91" i="15" s="1"/>
  <c r="D92" i="15" s="1"/>
  <c r="F90" i="15"/>
  <c r="C91" i="15" s="1"/>
  <c r="N113" i="15"/>
  <c r="M114" i="15"/>
  <c r="L89" i="12"/>
  <c r="O80" i="12"/>
  <c r="Q80" i="12" s="1"/>
  <c r="R79" i="12"/>
  <c r="S79" i="12" s="1"/>
  <c r="K89" i="12"/>
  <c r="J90" i="12"/>
  <c r="K109" i="15" l="1"/>
  <c r="J110" i="15" s="1"/>
  <c r="G92" i="15"/>
  <c r="H92" i="15" s="1"/>
  <c r="D93" i="15" s="1"/>
  <c r="F91" i="15"/>
  <c r="C92" i="15" s="1"/>
  <c r="N114" i="15"/>
  <c r="M115" i="15" s="1"/>
  <c r="R80" i="12"/>
  <c r="S80" i="12" s="1"/>
  <c r="O81" i="12"/>
  <c r="Q81" i="12" s="1"/>
  <c r="K90" i="12"/>
  <c r="J91" i="12"/>
  <c r="L90" i="12"/>
  <c r="K110" i="15" l="1"/>
  <c r="J111" i="15" s="1"/>
  <c r="N115" i="15"/>
  <c r="M116" i="15"/>
  <c r="F92" i="15"/>
  <c r="C93" i="15" s="1"/>
  <c r="G93" i="15"/>
  <c r="H93" i="15" s="1"/>
  <c r="D94" i="15" s="1"/>
  <c r="R81" i="12"/>
  <c r="S81" i="12" s="1"/>
  <c r="O82" i="12"/>
  <c r="Q82" i="12" s="1"/>
  <c r="L91" i="12"/>
  <c r="K91" i="12"/>
  <c r="J92" i="12"/>
  <c r="K111" i="15" l="1"/>
  <c r="J112" i="15" s="1"/>
  <c r="G94" i="15"/>
  <c r="H94" i="15" s="1"/>
  <c r="D95" i="15" s="1"/>
  <c r="F93" i="15"/>
  <c r="C94" i="15" s="1"/>
  <c r="N116" i="15"/>
  <c r="M117" i="15" s="1"/>
  <c r="R82" i="12"/>
  <c r="S82" i="12" s="1"/>
  <c r="O83" i="12"/>
  <c r="Q83" i="12" s="1"/>
  <c r="J93" i="12"/>
  <c r="K92" i="12"/>
  <c r="L92" i="12"/>
  <c r="K112" i="15" l="1"/>
  <c r="J113" i="15" s="1"/>
  <c r="M118" i="15"/>
  <c r="N117" i="15"/>
  <c r="F94" i="15"/>
  <c r="C95" i="15" s="1"/>
  <c r="G95" i="15"/>
  <c r="H95" i="15" s="1"/>
  <c r="D96" i="15" s="1"/>
  <c r="L93" i="12"/>
  <c r="R83" i="12"/>
  <c r="S83" i="12" s="1"/>
  <c r="O84" i="12"/>
  <c r="Q84" i="12" s="1"/>
  <c r="K93" i="12"/>
  <c r="J94" i="12"/>
  <c r="J114" i="15" l="1"/>
  <c r="K113" i="15"/>
  <c r="F95" i="15"/>
  <c r="C96" i="15"/>
  <c r="G96" i="15"/>
  <c r="H96" i="15" s="1"/>
  <c r="D97" i="15" s="1"/>
  <c r="N118" i="15"/>
  <c r="M119" i="15" s="1"/>
  <c r="R84" i="12"/>
  <c r="S84" i="12" s="1"/>
  <c r="O85" i="12"/>
  <c r="Q85" i="12" s="1"/>
  <c r="J95" i="12"/>
  <c r="K94" i="12"/>
  <c r="L94" i="12"/>
  <c r="L95" i="12" s="1"/>
  <c r="K114" i="15" l="1"/>
  <c r="J115" i="15" s="1"/>
  <c r="N119" i="15"/>
  <c r="M120" i="15" s="1"/>
  <c r="G97" i="15"/>
  <c r="H97" i="15" s="1"/>
  <c r="F96" i="15"/>
  <c r="C97" i="15" s="1"/>
  <c r="O86" i="12"/>
  <c r="Q86" i="12" s="1"/>
  <c r="R85" i="12"/>
  <c r="S85" i="12" s="1"/>
  <c r="J96" i="12"/>
  <c r="K95" i="12"/>
  <c r="K115" i="15" l="1"/>
  <c r="J116" i="15" s="1"/>
  <c r="F97" i="15"/>
  <c r="I97" i="15" s="1"/>
  <c r="N120" i="15"/>
  <c r="M121" i="15" s="1"/>
  <c r="N121" i="15" s="1"/>
  <c r="O87" i="12"/>
  <c r="Q87" i="12" s="1"/>
  <c r="R86" i="12"/>
  <c r="S86" i="12" s="1"/>
  <c r="J97" i="12"/>
  <c r="K97" i="12" s="1"/>
  <c r="K96" i="12"/>
  <c r="L96" i="12"/>
  <c r="L97" i="12" s="1"/>
  <c r="L98" i="12" s="1"/>
  <c r="L99" i="12" s="1"/>
  <c r="K116" i="15" l="1"/>
  <c r="J117" i="15" s="1"/>
  <c r="R87" i="12"/>
  <c r="AA87" i="12" s="1"/>
  <c r="AB87" i="12" s="1"/>
  <c r="O88" i="12"/>
  <c r="Q88" i="12" s="1"/>
  <c r="J100" i="12"/>
  <c r="L100" i="12" s="1"/>
  <c r="K117" i="15" l="1"/>
  <c r="J118" i="15" s="1"/>
  <c r="G98" i="15"/>
  <c r="H98" i="15" s="1"/>
  <c r="D99" i="15" s="1"/>
  <c r="F98" i="15"/>
  <c r="C99" i="15" s="1"/>
  <c r="K100" i="12"/>
  <c r="J101" i="12"/>
  <c r="J102" i="12" s="1"/>
  <c r="X87" i="12"/>
  <c r="S87" i="12"/>
  <c r="T87" i="12" s="1"/>
  <c r="R88" i="12"/>
  <c r="S88" i="12" s="1"/>
  <c r="O89" i="12"/>
  <c r="Q89" i="12" s="1"/>
  <c r="K118" i="15" l="1"/>
  <c r="J119" i="15" s="1"/>
  <c r="F99" i="15"/>
  <c r="G99" i="15"/>
  <c r="H99" i="15" s="1"/>
  <c r="D100" i="15" s="1"/>
  <c r="K101" i="12"/>
  <c r="L101" i="12"/>
  <c r="L102" i="12" s="1"/>
  <c r="Z87" i="12"/>
  <c r="Y87" i="12"/>
  <c r="R89" i="12"/>
  <c r="S89" i="12" s="1"/>
  <c r="O90" i="12"/>
  <c r="Q90" i="12" s="1"/>
  <c r="K102" i="12"/>
  <c r="J103" i="12"/>
  <c r="K119" i="15" l="1"/>
  <c r="J120" i="15" s="1"/>
  <c r="G100" i="15"/>
  <c r="H100" i="15" s="1"/>
  <c r="D101" i="15" s="1"/>
  <c r="C100" i="15"/>
  <c r="L103" i="12"/>
  <c r="R90" i="12"/>
  <c r="S90" i="12" s="1"/>
  <c r="O91" i="12"/>
  <c r="Q91" i="12" s="1"/>
  <c r="J104" i="12"/>
  <c r="K103" i="12"/>
  <c r="K120" i="15" l="1"/>
  <c r="J121" i="15" s="1"/>
  <c r="K121" i="15" s="1"/>
  <c r="G101" i="15"/>
  <c r="H101" i="15" s="1"/>
  <c r="D102" i="15" s="1"/>
  <c r="F100" i="15"/>
  <c r="C101" i="15" s="1"/>
  <c r="L104" i="12"/>
  <c r="R91" i="12"/>
  <c r="S91" i="12" s="1"/>
  <c r="O92" i="12"/>
  <c r="Q92" i="12" s="1"/>
  <c r="J105" i="12"/>
  <c r="K104" i="12"/>
  <c r="F101" i="15" l="1"/>
  <c r="C102" i="15"/>
  <c r="G102" i="15"/>
  <c r="H102" i="15" s="1"/>
  <c r="D103" i="15" s="1"/>
  <c r="L105" i="12"/>
  <c r="R92" i="12"/>
  <c r="S92" i="12" s="1"/>
  <c r="O93" i="12"/>
  <c r="Q93" i="12" s="1"/>
  <c r="K105" i="12"/>
  <c r="J106" i="12"/>
  <c r="G103" i="15" l="1"/>
  <c r="H103" i="15" s="1"/>
  <c r="D104" i="15" s="1"/>
  <c r="F102" i="15"/>
  <c r="C103" i="15" s="1"/>
  <c r="L106" i="12"/>
  <c r="R93" i="12"/>
  <c r="S93" i="12" s="1"/>
  <c r="O94" i="12"/>
  <c r="Q94" i="12" s="1"/>
  <c r="J107" i="12"/>
  <c r="L107" i="12" s="1"/>
  <c r="K106" i="12"/>
  <c r="G104" i="15" l="1"/>
  <c r="H104" i="15" s="1"/>
  <c r="D105" i="15" s="1"/>
  <c r="F103" i="15"/>
  <c r="C104" i="15" s="1"/>
  <c r="O95" i="12"/>
  <c r="Q95" i="12" s="1"/>
  <c r="R94" i="12"/>
  <c r="S94" i="12" s="1"/>
  <c r="J108" i="12"/>
  <c r="L108" i="12" s="1"/>
  <c r="K107" i="12"/>
  <c r="F104" i="15" l="1"/>
  <c r="C105" i="15" s="1"/>
  <c r="G105" i="15"/>
  <c r="H105" i="15" s="1"/>
  <c r="D106" i="15" s="1"/>
  <c r="R95" i="12"/>
  <c r="S95" i="12" s="1"/>
  <c r="O96" i="12"/>
  <c r="Q96" i="12" s="1"/>
  <c r="J109" i="12"/>
  <c r="K109" i="12" s="1"/>
  <c r="K108" i="12"/>
  <c r="G106" i="15" l="1"/>
  <c r="H106" i="15" s="1"/>
  <c r="D107" i="15" s="1"/>
  <c r="F105" i="15"/>
  <c r="C106" i="15" s="1"/>
  <c r="O97" i="12"/>
  <c r="Q97" i="12" s="1"/>
  <c r="R96" i="12"/>
  <c r="S96" i="12" s="1"/>
  <c r="L109" i="12"/>
  <c r="L110" i="12" s="1"/>
  <c r="L111" i="12" s="1"/>
  <c r="F106" i="15" l="1"/>
  <c r="C107" i="15" s="1"/>
  <c r="G107" i="15"/>
  <c r="H107" i="15" s="1"/>
  <c r="D108" i="15" s="1"/>
  <c r="R97" i="12"/>
  <c r="S97" i="12" s="1"/>
  <c r="O98" i="12"/>
  <c r="Q98" i="12" s="1"/>
  <c r="J112" i="12"/>
  <c r="L112" i="12" s="1"/>
  <c r="G108" i="15" l="1"/>
  <c r="H108" i="15" s="1"/>
  <c r="D109" i="15" s="1"/>
  <c r="F107" i="15"/>
  <c r="C108" i="15" s="1"/>
  <c r="O99" i="12"/>
  <c r="Q99" i="12" s="1"/>
  <c r="R98" i="12"/>
  <c r="S98" i="12" s="1"/>
  <c r="J113" i="12"/>
  <c r="L113" i="12" s="1"/>
  <c r="K112" i="12"/>
  <c r="F108" i="15" l="1"/>
  <c r="C109" i="15"/>
  <c r="G109" i="15"/>
  <c r="H109" i="15" s="1"/>
  <c r="O100" i="12"/>
  <c r="Q100" i="12" s="1"/>
  <c r="R99" i="12"/>
  <c r="AA99" i="12" s="1"/>
  <c r="AB99" i="12" s="1"/>
  <c r="J114" i="12"/>
  <c r="L114" i="12" s="1"/>
  <c r="K113" i="12"/>
  <c r="F109" i="15" l="1"/>
  <c r="I109" i="15" s="1"/>
  <c r="X99" i="12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F110" i="15" l="1"/>
  <c r="G110" i="15"/>
  <c r="H110" i="15" s="1"/>
  <c r="D111" i="15" s="1"/>
  <c r="R102" i="12"/>
  <c r="S102" i="12" s="1"/>
  <c r="O103" i="12"/>
  <c r="Q103" i="12" s="1"/>
  <c r="J117" i="12"/>
  <c r="L117" i="12" s="1"/>
  <c r="K116" i="12"/>
  <c r="C111" i="15" l="1"/>
  <c r="G111" i="15"/>
  <c r="H111" i="15" s="1"/>
  <c r="D112" i="15" s="1"/>
  <c r="O104" i="12"/>
  <c r="Q104" i="12" s="1"/>
  <c r="R103" i="12"/>
  <c r="S103" i="12" s="1"/>
  <c r="J118" i="12"/>
  <c r="L118" i="12" s="1"/>
  <c r="K117" i="12"/>
  <c r="F111" i="15" l="1"/>
  <c r="C112" i="15" s="1"/>
  <c r="F112" i="15" s="1"/>
  <c r="G112" i="15"/>
  <c r="H112" i="15" s="1"/>
  <c r="D113" i="15" s="1"/>
  <c r="R104" i="12"/>
  <c r="S104" i="12" s="1"/>
  <c r="O105" i="12"/>
  <c r="Q105" i="12" s="1"/>
  <c r="K118" i="12"/>
  <c r="J119" i="12"/>
  <c r="L119" i="12" s="1"/>
  <c r="C113" i="15" l="1"/>
  <c r="F113" i="15"/>
  <c r="G113" i="15"/>
  <c r="O106" i="12"/>
  <c r="Q106" i="12" s="1"/>
  <c r="R105" i="12"/>
  <c r="S105" i="12" s="1"/>
  <c r="J120" i="12"/>
  <c r="L120" i="12" s="1"/>
  <c r="K119" i="12"/>
  <c r="C114" i="15" l="1"/>
  <c r="F114" i="15" s="1"/>
  <c r="H113" i="15"/>
  <c r="D114" i="15" s="1"/>
  <c r="O107" i="12"/>
  <c r="Q107" i="12" s="1"/>
  <c r="R106" i="12"/>
  <c r="S106" i="12" s="1"/>
  <c r="J121" i="12"/>
  <c r="K121" i="12" s="1"/>
  <c r="K120" i="12"/>
  <c r="G114" i="15" l="1"/>
  <c r="C115" i="15" s="1"/>
  <c r="R107" i="12"/>
  <c r="S107" i="12" s="1"/>
  <c r="O108" i="12"/>
  <c r="Q108" i="12" s="1"/>
  <c r="L121" i="12"/>
  <c r="L122" i="12" s="1"/>
  <c r="L123" i="12" s="1"/>
  <c r="J124" i="12" s="1"/>
  <c r="H114" i="15" l="1"/>
  <c r="D115" i="15" s="1"/>
  <c r="F115" i="15"/>
  <c r="G115" i="15"/>
  <c r="C116" i="15" s="1"/>
  <c r="O109" i="12"/>
  <c r="Q109" i="12" s="1"/>
  <c r="R108" i="12"/>
  <c r="S108" i="12" s="1"/>
  <c r="L124" i="12"/>
  <c r="K124" i="12"/>
  <c r="J125" i="12"/>
  <c r="F116" i="15" l="1"/>
  <c r="H115" i="15"/>
  <c r="D116" i="15" s="1"/>
  <c r="O110" i="12"/>
  <c r="Q110" i="12" s="1"/>
  <c r="R109" i="12"/>
  <c r="S109" i="12" s="1"/>
  <c r="L125" i="12"/>
  <c r="J126" i="12"/>
  <c r="K125" i="12"/>
  <c r="G116" i="15" l="1"/>
  <c r="C117" i="15" s="1"/>
  <c r="O111" i="12"/>
  <c r="Q111" i="12" s="1"/>
  <c r="R110" i="12"/>
  <c r="S110" i="12" s="1"/>
  <c r="L126" i="12"/>
  <c r="J127" i="12"/>
  <c r="K126" i="12"/>
  <c r="F117" i="15" l="1"/>
  <c r="H116" i="15"/>
  <c r="D117" i="15" s="1"/>
  <c r="O112" i="12"/>
  <c r="Q112" i="12" s="1"/>
  <c r="R111" i="12"/>
  <c r="AA111" i="12" s="1"/>
  <c r="AB111" i="12" s="1"/>
  <c r="L127" i="12"/>
  <c r="J128" i="12"/>
  <c r="K127" i="12"/>
  <c r="G117" i="15" l="1"/>
  <c r="C118" i="15" s="1"/>
  <c r="L128" i="12"/>
  <c r="X111" i="12"/>
  <c r="S111" i="12"/>
  <c r="T111" i="12" s="1"/>
  <c r="R112" i="12"/>
  <c r="S112" i="12" s="1"/>
  <c r="O113" i="12"/>
  <c r="Q113" i="12" s="1"/>
  <c r="J129" i="12"/>
  <c r="K128" i="12"/>
  <c r="F118" i="15" l="1"/>
  <c r="H117" i="15"/>
  <c r="D118" i="15" s="1"/>
  <c r="L129" i="12"/>
  <c r="O114" i="12"/>
  <c r="Q114" i="12" s="1"/>
  <c r="R113" i="12"/>
  <c r="S113" i="12" s="1"/>
  <c r="Y111" i="12"/>
  <c r="Z111" i="12"/>
  <c r="K129" i="12"/>
  <c r="J130" i="12"/>
  <c r="L130" i="12" s="1"/>
  <c r="G118" i="15" l="1"/>
  <c r="C119" i="15" s="1"/>
  <c r="H118" i="15"/>
  <c r="D119" i="15" s="1"/>
  <c r="R114" i="12"/>
  <c r="S114" i="12" s="1"/>
  <c r="O115" i="12"/>
  <c r="Q115" i="12" s="1"/>
  <c r="K130" i="12"/>
  <c r="J131" i="12"/>
  <c r="L131" i="12" s="1"/>
  <c r="G119" i="15" l="1"/>
  <c r="H119" i="15" s="1"/>
  <c r="D120" i="15" s="1"/>
  <c r="F119" i="15"/>
  <c r="C120" i="15" s="1"/>
  <c r="O116" i="12"/>
  <c r="Q116" i="12" s="1"/>
  <c r="R115" i="12"/>
  <c r="S115" i="12" s="1"/>
  <c r="J132" i="12"/>
  <c r="L132" i="12" s="1"/>
  <c r="K131" i="12"/>
  <c r="G120" i="15" l="1"/>
  <c r="H120" i="15" s="1"/>
  <c r="D121" i="15" s="1"/>
  <c r="F120" i="15"/>
  <c r="C121" i="15" s="1"/>
  <c r="O117" i="12"/>
  <c r="Q117" i="12" s="1"/>
  <c r="R116" i="12"/>
  <c r="S116" i="12" s="1"/>
  <c r="J133" i="12"/>
  <c r="K133" i="12" s="1"/>
  <c r="K132" i="12"/>
  <c r="F121" i="15" l="1"/>
  <c r="I121" i="15" s="1"/>
  <c r="G121" i="15"/>
  <c r="H121" i="15" s="1"/>
  <c r="R117" i="12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<sst xmlns="http://schemas.openxmlformats.org/spreadsheetml/2006/main" count="373" uniqueCount="182">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</sst>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  <numFmt numFmtId="183" formatCode="_-\$* #,##0_ ;_-\$* \-#,##0\ ;_-\$* &quot;-&quot;_ ;_-@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9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2" fillId="0" borderId="62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62" xfId="0" applyBorder="1">
      <alignment vertical="center"/>
    </xf>
    <xf numFmtId="182" fontId="2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40" borderId="0" xfId="0" applyNumberFormat="1" applyFill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26" fillId="4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58</xdr:row>
      <xdr:rowOff>200025</xdr:rowOff>
    </xdr:from>
    <xdr:to>
      <xdr:col>13</xdr:col>
      <xdr:colOff>576164</xdr:colOff>
      <xdr:row>91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61</xdr:row>
      <xdr:rowOff>11430</xdr:rowOff>
    </xdr:from>
    <xdr:to>
      <xdr:col>7</xdr:col>
      <xdr:colOff>917222</xdr:colOff>
      <xdr:row>90</xdr:row>
      <xdr:rowOff>199227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91</xdr:row>
      <xdr:rowOff>49530</xdr:rowOff>
    </xdr:from>
    <xdr:to>
      <xdr:col>7</xdr:col>
      <xdr:colOff>1063887</xdr:colOff>
      <xdr:row>106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107</xdr:row>
      <xdr:rowOff>198120</xdr:rowOff>
    </xdr:from>
    <xdr:to>
      <xdr:col>5</xdr:col>
      <xdr:colOff>1444896</xdr:colOff>
      <xdr:row>135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56318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2418574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1881430</xdr:colOff>
      <xdr:row>78</xdr:row>
      <xdr:rowOff>165208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246970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119513</xdr:colOff>
      <xdr:row>84</xdr:row>
      <xdr:rowOff>14969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182055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D1" workbookViewId="0">
      <selection activeCell="J7" sqref="J7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46"/>
      <c r="B1" s="346"/>
      <c r="C1" s="346"/>
      <c r="D1" s="347"/>
      <c r="E1" s="338" t="s">
        <v>92</v>
      </c>
      <c r="F1" s="339"/>
      <c r="G1" s="339"/>
      <c r="H1" s="339"/>
      <c r="I1" s="339"/>
      <c r="J1" s="339"/>
      <c r="K1" s="340"/>
      <c r="L1" s="48"/>
      <c r="M1" s="94" t="s">
        <v>91</v>
      </c>
      <c r="N1" s="341" t="s">
        <v>90</v>
      </c>
      <c r="O1" s="342"/>
      <c r="P1" s="342"/>
      <c r="Q1" s="343"/>
      <c r="R1" s="348" t="s">
        <v>96</v>
      </c>
      <c r="S1" s="337" t="s">
        <v>97</v>
      </c>
      <c r="T1" s="109"/>
      <c r="U1" s="327" t="s">
        <v>14</v>
      </c>
      <c r="V1" s="330" t="s">
        <v>17</v>
      </c>
      <c r="W1" s="333" t="s">
        <v>102</v>
      </c>
      <c r="X1" s="330" t="s">
        <v>103</v>
      </c>
      <c r="Y1" s="334" t="s">
        <v>104</v>
      </c>
    </row>
    <row r="2" spans="1:26" ht="33.75" thickBot="1" x14ac:dyDescent="0.35">
      <c r="A2" s="346"/>
      <c r="B2" s="346"/>
      <c r="C2" s="346"/>
      <c r="D2" s="347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49"/>
      <c r="S2" s="336"/>
      <c r="T2" s="109"/>
      <c r="U2" s="328"/>
      <c r="V2" s="331"/>
      <c r="W2" s="331"/>
      <c r="X2" s="331"/>
      <c r="Y2" s="335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29"/>
      <c r="V3" s="332"/>
      <c r="W3" s="332"/>
      <c r="X3" s="332"/>
      <c r="Y3" s="336"/>
    </row>
    <row r="4" spans="1:26" s="57" customFormat="1" x14ac:dyDescent="0.3">
      <c r="A4" s="112"/>
      <c r="B4" s="57">
        <v>1</v>
      </c>
      <c r="C4" s="350">
        <v>2022</v>
      </c>
      <c r="D4" s="284">
        <v>1</v>
      </c>
      <c r="E4" s="285">
        <v>2500000</v>
      </c>
      <c r="F4" s="286">
        <v>0</v>
      </c>
      <c r="G4" s="286">
        <v>400000</v>
      </c>
      <c r="H4" s="286">
        <f xml:space="preserve"> E4 - G4 - F4</f>
        <v>2100000</v>
      </c>
      <c r="I4" s="287">
        <v>0</v>
      </c>
      <c r="J4" s="298">
        <v>0</v>
      </c>
      <c r="K4" s="289">
        <f xml:space="preserve"> H4 + J4 - I4</f>
        <v>2100000</v>
      </c>
      <c r="L4" s="290">
        <f xml:space="preserve"> L3 +I4 - J4 - N4 - F4</f>
        <v>0</v>
      </c>
      <c r="M4" s="299">
        <f xml:space="preserve"> (M3 + G4) + ((M3 + G4) * P4 )</f>
        <v>1212000</v>
      </c>
      <c r="N4" s="254">
        <v>0</v>
      </c>
      <c r="O4" s="292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292">
        <f xml:space="preserve"> M4 + Q4 + L4</f>
        <v>3333000</v>
      </c>
      <c r="S4" s="293">
        <f xml:space="preserve"> R4 - M4</f>
        <v>2121000</v>
      </c>
      <c r="T4" s="294"/>
      <c r="U4" s="111"/>
      <c r="V4" s="112"/>
      <c r="W4" s="112"/>
      <c r="X4" s="112"/>
      <c r="Y4" s="112"/>
    </row>
    <row r="5" spans="1:26" s="57" customFormat="1" x14ac:dyDescent="0.3">
      <c r="C5" s="350"/>
      <c r="D5" s="284">
        <v>2</v>
      </c>
      <c r="E5" s="285">
        <v>2500000</v>
      </c>
      <c r="F5" s="286">
        <v>0</v>
      </c>
      <c r="G5" s="286">
        <v>400000</v>
      </c>
      <c r="H5" s="286">
        <f t="shared" ref="H5:H27" si="0" xml:space="preserve"> E5 - G5 - F5</f>
        <v>2100000</v>
      </c>
      <c r="I5" s="287">
        <v>0</v>
      </c>
      <c r="J5" s="298">
        <v>0</v>
      </c>
      <c r="K5" s="289">
        <f t="shared" ref="K5:K27" si="1" xml:space="preserve"> H5 + J5 - I5</f>
        <v>2100000</v>
      </c>
      <c r="L5" s="290">
        <f t="shared" ref="L5:L27" si="2" xml:space="preserve"> L4 +I5 - J5 - N5</f>
        <v>0</v>
      </c>
      <c r="M5" s="299">
        <f t="shared" ref="M5:M15" si="3" xml:space="preserve"> (M4 + G5) + ((M4 + G5) * P5 )</f>
        <v>1628120</v>
      </c>
      <c r="N5" s="254">
        <v>0</v>
      </c>
      <c r="O5" s="292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292">
        <f t="shared" ref="R5:R27" si="5" xml:space="preserve"> M5 + Q5 + L5</f>
        <v>5891330</v>
      </c>
      <c r="S5" s="293">
        <f t="shared" ref="S5:S27" si="6" xml:space="preserve"> R5 - M5</f>
        <v>4263210</v>
      </c>
      <c r="T5" s="294"/>
      <c r="U5" s="58"/>
    </row>
    <row r="6" spans="1:26" s="57" customFormat="1" x14ac:dyDescent="0.3">
      <c r="C6" s="350"/>
      <c r="D6" s="284">
        <v>3</v>
      </c>
      <c r="E6" s="285">
        <v>2500000</v>
      </c>
      <c r="F6" s="286">
        <v>0</v>
      </c>
      <c r="G6" s="286">
        <v>400000</v>
      </c>
      <c r="H6" s="286">
        <f t="shared" si="0"/>
        <v>2100000</v>
      </c>
      <c r="I6" s="287">
        <v>0</v>
      </c>
      <c r="J6" s="298">
        <v>0</v>
      </c>
      <c r="K6" s="289">
        <f t="shared" si="1"/>
        <v>2100000</v>
      </c>
      <c r="L6" s="290">
        <f t="shared" si="2"/>
        <v>0</v>
      </c>
      <c r="M6" s="299">
        <f t="shared" si="3"/>
        <v>2048401.2</v>
      </c>
      <c r="N6" s="254">
        <v>0</v>
      </c>
      <c r="O6" s="292">
        <f t="shared" si="4"/>
        <v>6363210</v>
      </c>
      <c r="P6" s="57">
        <v>0.01</v>
      </c>
      <c r="Q6" s="256">
        <f xml:space="preserve"> ((O6 +N6) * P6) + (O6+N6)</f>
        <v>6426842.0999999996</v>
      </c>
      <c r="R6" s="292">
        <f t="shared" si="5"/>
        <v>8475243.2999999989</v>
      </c>
      <c r="S6" s="293">
        <f t="shared" si="6"/>
        <v>6426842.0999999987</v>
      </c>
      <c r="T6" s="294"/>
      <c r="U6" s="58"/>
    </row>
    <row r="7" spans="1:26" s="57" customFormat="1" x14ac:dyDescent="0.3">
      <c r="C7" s="350"/>
      <c r="D7" s="284">
        <v>4</v>
      </c>
      <c r="E7" s="285">
        <v>2500000</v>
      </c>
      <c r="F7" s="286">
        <v>0</v>
      </c>
      <c r="G7" s="286">
        <v>400000</v>
      </c>
      <c r="H7" s="286">
        <f t="shared" si="0"/>
        <v>2100000</v>
      </c>
      <c r="I7" s="287">
        <v>0</v>
      </c>
      <c r="J7" s="298">
        <v>0</v>
      </c>
      <c r="K7" s="289">
        <f t="shared" si="1"/>
        <v>2100000</v>
      </c>
      <c r="L7" s="290">
        <f t="shared" si="2"/>
        <v>0</v>
      </c>
      <c r="M7" s="299">
        <f t="shared" si="3"/>
        <v>2472885.2120000003</v>
      </c>
      <c r="N7" s="254">
        <v>0</v>
      </c>
      <c r="O7" s="292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292">
        <f t="shared" si="5"/>
        <v>11084995.732999999</v>
      </c>
      <c r="S7" s="293">
        <f t="shared" si="6"/>
        <v>8612110.5209999979</v>
      </c>
      <c r="T7" s="294"/>
      <c r="U7" s="58"/>
    </row>
    <row r="8" spans="1:26" s="57" customFormat="1" x14ac:dyDescent="0.3">
      <c r="C8" s="350"/>
      <c r="D8" s="284">
        <v>5</v>
      </c>
      <c r="E8" s="285">
        <v>2500000</v>
      </c>
      <c r="F8" s="286">
        <v>1000000</v>
      </c>
      <c r="G8" s="286">
        <v>400000</v>
      </c>
      <c r="H8" s="286">
        <f t="shared" si="0"/>
        <v>1100000</v>
      </c>
      <c r="I8" s="287">
        <v>0</v>
      </c>
      <c r="J8" s="298">
        <v>0</v>
      </c>
      <c r="K8" s="289">
        <f t="shared" si="1"/>
        <v>1100000</v>
      </c>
      <c r="L8" s="290">
        <f t="shared" si="2"/>
        <v>0</v>
      </c>
      <c r="M8" s="299">
        <f t="shared" si="3"/>
        <v>2901614.0641200002</v>
      </c>
      <c r="N8" s="254">
        <v>0</v>
      </c>
      <c r="O8" s="292">
        <f t="shared" si="4"/>
        <v>9712110.5209999997</v>
      </c>
      <c r="P8" s="57">
        <v>0.01</v>
      </c>
      <c r="Q8" s="256">
        <f t="shared" si="7"/>
        <v>9809231.6262100004</v>
      </c>
      <c r="R8" s="292">
        <f t="shared" si="5"/>
        <v>12710845.690330001</v>
      </c>
      <c r="S8" s="293">
        <f t="shared" si="6"/>
        <v>9809231.6262100004</v>
      </c>
      <c r="T8" s="294"/>
      <c r="U8" s="58"/>
    </row>
    <row r="9" spans="1:26" s="57" customFormat="1" x14ac:dyDescent="0.3">
      <c r="C9" s="350"/>
      <c r="D9" s="284">
        <v>6</v>
      </c>
      <c r="E9" s="285">
        <v>2500000</v>
      </c>
      <c r="F9" s="286">
        <v>0</v>
      </c>
      <c r="G9" s="286">
        <v>400000</v>
      </c>
      <c r="H9" s="286">
        <f t="shared" si="0"/>
        <v>2100000</v>
      </c>
      <c r="I9" s="287">
        <v>0</v>
      </c>
      <c r="J9" s="298">
        <v>0</v>
      </c>
      <c r="K9" s="289">
        <f t="shared" si="1"/>
        <v>2100000</v>
      </c>
      <c r="L9" s="290">
        <f t="shared" si="2"/>
        <v>0</v>
      </c>
      <c r="M9" s="299">
        <f t="shared" si="3"/>
        <v>3334630.2047612001</v>
      </c>
      <c r="N9" s="254">
        <v>0</v>
      </c>
      <c r="O9" s="292">
        <f t="shared" si="4"/>
        <v>11909231.62621</v>
      </c>
      <c r="P9" s="57">
        <v>0.01</v>
      </c>
      <c r="Q9" s="256">
        <f t="shared" si="7"/>
        <v>12028323.9424721</v>
      </c>
      <c r="R9" s="292">
        <f t="shared" si="5"/>
        <v>15362954.1472333</v>
      </c>
      <c r="S9" s="293">
        <f t="shared" si="6"/>
        <v>12028323.9424721</v>
      </c>
      <c r="T9" s="294"/>
      <c r="U9" s="58"/>
    </row>
    <row r="10" spans="1:26" s="57" customFormat="1" x14ac:dyDescent="0.3">
      <c r="C10" s="350"/>
      <c r="D10" s="284">
        <v>7</v>
      </c>
      <c r="E10" s="285">
        <v>2500000</v>
      </c>
      <c r="F10" s="286">
        <v>600000</v>
      </c>
      <c r="G10" s="286">
        <v>400000</v>
      </c>
      <c r="H10" s="286">
        <f t="shared" si="0"/>
        <v>1500000</v>
      </c>
      <c r="I10" s="287">
        <v>0</v>
      </c>
      <c r="J10" s="298">
        <v>0</v>
      </c>
      <c r="K10" s="289">
        <f t="shared" si="1"/>
        <v>1500000</v>
      </c>
      <c r="L10" s="290">
        <f t="shared" si="2"/>
        <v>0</v>
      </c>
      <c r="M10" s="299">
        <f t="shared" si="3"/>
        <v>3771976.5068088123</v>
      </c>
      <c r="N10" s="254">
        <v>0</v>
      </c>
      <c r="O10" s="292">
        <f t="shared" si="4"/>
        <v>13528323.9424721</v>
      </c>
      <c r="P10" s="57">
        <v>0.01</v>
      </c>
      <c r="Q10" s="256">
        <f t="shared" si="7"/>
        <v>13663607.181896821</v>
      </c>
      <c r="R10" s="292">
        <f t="shared" si="5"/>
        <v>17435583.688705634</v>
      </c>
      <c r="S10" s="293">
        <f t="shared" si="6"/>
        <v>13663607.181896823</v>
      </c>
      <c r="T10" s="294"/>
      <c r="U10" s="58"/>
    </row>
    <row r="11" spans="1:26" s="57" customFormat="1" x14ac:dyDescent="0.3">
      <c r="C11" s="350"/>
      <c r="D11" s="284">
        <v>8</v>
      </c>
      <c r="E11" s="285">
        <v>2500000</v>
      </c>
      <c r="F11" s="286">
        <v>5056544</v>
      </c>
      <c r="G11" s="286">
        <v>400000</v>
      </c>
      <c r="H11" s="286">
        <f t="shared" si="0"/>
        <v>-2956544</v>
      </c>
      <c r="I11" s="287">
        <v>0</v>
      </c>
      <c r="J11" s="298">
        <v>0</v>
      </c>
      <c r="K11" s="289">
        <f t="shared" si="1"/>
        <v>-2956544</v>
      </c>
      <c r="L11" s="290">
        <f t="shared" si="2"/>
        <v>0</v>
      </c>
      <c r="M11" s="299">
        <f t="shared" si="3"/>
        <v>4213696.2718769005</v>
      </c>
      <c r="N11" s="254">
        <v>0</v>
      </c>
      <c r="O11" s="292">
        <f t="shared" si="4"/>
        <v>10707063.181896821</v>
      </c>
      <c r="P11" s="57">
        <v>0.01</v>
      </c>
      <c r="Q11" s="256">
        <f t="shared" si="7"/>
        <v>10814133.813715789</v>
      </c>
      <c r="R11" s="292">
        <f t="shared" si="5"/>
        <v>15027830.085592691</v>
      </c>
      <c r="S11" s="293">
        <f t="shared" si="6"/>
        <v>10814133.813715789</v>
      </c>
      <c r="T11" s="294"/>
      <c r="U11" s="58"/>
    </row>
    <row r="12" spans="1:26" s="57" customFormat="1" x14ac:dyDescent="0.3">
      <c r="C12" s="350"/>
      <c r="D12" s="284">
        <v>9</v>
      </c>
      <c r="E12" s="285">
        <v>1800000</v>
      </c>
      <c r="F12" s="286">
        <v>1600000</v>
      </c>
      <c r="G12" s="286">
        <v>400000</v>
      </c>
      <c r="H12" s="286">
        <f t="shared" si="0"/>
        <v>-200000</v>
      </c>
      <c r="I12" s="287">
        <v>0</v>
      </c>
      <c r="J12" s="298">
        <v>0</v>
      </c>
      <c r="K12" s="289">
        <f t="shared" si="1"/>
        <v>-200000</v>
      </c>
      <c r="L12" s="290">
        <f t="shared" si="2"/>
        <v>0</v>
      </c>
      <c r="M12" s="299">
        <f t="shared" si="3"/>
        <v>4696742.8047706848</v>
      </c>
      <c r="N12" s="254">
        <v>0</v>
      </c>
      <c r="O12" s="292">
        <f t="shared" si="4"/>
        <v>10614133.813715789</v>
      </c>
      <c r="P12" s="57">
        <v>1.7999999999999999E-2</v>
      </c>
      <c r="Q12" s="256">
        <f t="shared" si="7"/>
        <v>10805188.222362673</v>
      </c>
      <c r="R12" s="292">
        <f t="shared" si="5"/>
        <v>15501931.027133357</v>
      </c>
      <c r="S12" s="293">
        <f t="shared" si="6"/>
        <v>10805188.222362671</v>
      </c>
      <c r="T12" s="294"/>
      <c r="U12" s="58"/>
    </row>
    <row r="13" spans="1:26" s="57" customFormat="1" x14ac:dyDescent="0.3">
      <c r="C13" s="350"/>
      <c r="D13" s="284">
        <v>10</v>
      </c>
      <c r="E13" s="285">
        <v>4500000</v>
      </c>
      <c r="F13" s="286">
        <v>3700000</v>
      </c>
      <c r="G13" s="286">
        <v>400000</v>
      </c>
      <c r="H13" s="286">
        <f t="shared" si="0"/>
        <v>400000</v>
      </c>
      <c r="I13" s="287">
        <v>0</v>
      </c>
      <c r="J13" s="298">
        <v>0</v>
      </c>
      <c r="K13" s="289">
        <f t="shared" si="1"/>
        <v>400000</v>
      </c>
      <c r="L13" s="290">
        <f t="shared" si="2"/>
        <v>0</v>
      </c>
      <c r="M13" s="299">
        <f t="shared" si="3"/>
        <v>4638035.9523413228</v>
      </c>
      <c r="N13" s="254">
        <v>0</v>
      </c>
      <c r="O13" s="292">
        <f t="shared" si="4"/>
        <v>11205188.222362673</v>
      </c>
      <c r="P13" s="57">
        <v>-0.09</v>
      </c>
      <c r="Q13" s="256">
        <f t="shared" si="7"/>
        <v>10196721.282350032</v>
      </c>
      <c r="R13" s="292">
        <f t="shared" si="5"/>
        <v>14834757.234691355</v>
      </c>
      <c r="S13" s="293">
        <f t="shared" si="6"/>
        <v>10196721.282350034</v>
      </c>
      <c r="T13" s="294"/>
      <c r="U13" s="58"/>
    </row>
    <row r="14" spans="1:26" s="59" customFormat="1" ht="15.75" customHeight="1" thickBot="1" x14ac:dyDescent="0.35">
      <c r="C14" s="350"/>
      <c r="D14" s="300">
        <v>11</v>
      </c>
      <c r="E14" s="301">
        <v>3500000</v>
      </c>
      <c r="F14" s="302">
        <v>0</v>
      </c>
      <c r="G14" s="302">
        <v>400000</v>
      </c>
      <c r="H14" s="302">
        <f t="shared" si="0"/>
        <v>3100000</v>
      </c>
      <c r="I14" s="303">
        <v>0</v>
      </c>
      <c r="J14" s="304">
        <v>0</v>
      </c>
      <c r="K14" s="305">
        <f t="shared" si="1"/>
        <v>3100000</v>
      </c>
      <c r="L14" s="306">
        <f t="shared" si="2"/>
        <v>0</v>
      </c>
      <c r="M14" s="307">
        <f t="shared" si="3"/>
        <v>5128720.5994834667</v>
      </c>
      <c r="N14" s="308">
        <v>0</v>
      </c>
      <c r="O14" s="309">
        <f t="shared" si="4"/>
        <v>13296721.282350032</v>
      </c>
      <c r="P14" s="59">
        <v>1.7999999999999999E-2</v>
      </c>
      <c r="Q14" s="256">
        <f t="shared" si="7"/>
        <v>13536062.265432332</v>
      </c>
      <c r="R14" s="309">
        <f t="shared" si="5"/>
        <v>18664782.864915799</v>
      </c>
      <c r="S14" s="310">
        <f t="shared" si="6"/>
        <v>13536062.265432332</v>
      </c>
      <c r="T14" s="311"/>
      <c r="U14" s="60"/>
    </row>
    <row r="15" spans="1:26" s="42" customFormat="1" ht="17.25" thickBot="1" x14ac:dyDescent="0.35">
      <c r="A15" s="124"/>
      <c r="B15" s="35"/>
      <c r="C15" s="350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45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345"/>
      <c r="D17" s="284">
        <v>2</v>
      </c>
      <c r="E17" s="285">
        <v>2500000</v>
      </c>
      <c r="F17" s="286">
        <v>0</v>
      </c>
      <c r="G17" s="286">
        <v>400000</v>
      </c>
      <c r="H17" s="286">
        <f t="shared" si="0"/>
        <v>2100000</v>
      </c>
      <c r="I17" s="287">
        <v>0</v>
      </c>
      <c r="J17" s="288">
        <f xml:space="preserve"> J16</f>
        <v>711000</v>
      </c>
      <c r="K17" s="289">
        <f t="shared" si="1"/>
        <v>2811000</v>
      </c>
      <c r="L17" s="290">
        <f t="shared" si="2"/>
        <v>5040920</v>
      </c>
      <c r="M17" s="291">
        <f t="shared" si="8"/>
        <v>6369428.4513743212</v>
      </c>
      <c r="N17" s="254">
        <v>1150000</v>
      </c>
      <c r="O17" s="292">
        <f t="shared" si="4"/>
        <v>12697598.017928453</v>
      </c>
      <c r="P17" s="57">
        <v>0.01</v>
      </c>
      <c r="Q17" s="256">
        <f t="shared" si="7"/>
        <v>13986073.998107737</v>
      </c>
      <c r="R17" s="292">
        <f t="shared" si="5"/>
        <v>25396422.449482057</v>
      </c>
      <c r="S17" s="293">
        <f t="shared" si="6"/>
        <v>19026993.998107735</v>
      </c>
      <c r="T17" s="294"/>
      <c r="U17" s="58"/>
    </row>
    <row r="18" spans="1:28" s="29" customFormat="1" x14ac:dyDescent="0.3">
      <c r="A18" s="11">
        <f xml:space="preserve"> A17 +0</f>
        <v>0</v>
      </c>
      <c r="C18" s="345"/>
      <c r="D18" s="76">
        <v>3</v>
      </c>
      <c r="E18" s="77">
        <v>2500000</v>
      </c>
      <c r="F18" s="78">
        <v>0</v>
      </c>
      <c r="G18" s="78">
        <v>400000</v>
      </c>
      <c r="H18" s="78">
        <f t="shared" si="0"/>
        <v>2100000</v>
      </c>
      <c r="I18" s="79">
        <v>0</v>
      </c>
      <c r="J18" s="80">
        <f t="shared" ref="J18:J24" si="9" xml:space="preserve"> J17</f>
        <v>711000</v>
      </c>
      <c r="K18" s="81">
        <f t="shared" si="1"/>
        <v>2811000</v>
      </c>
      <c r="L18" s="148">
        <f t="shared" si="2"/>
        <v>4329920</v>
      </c>
      <c r="M18" s="138">
        <f t="shared" si="8"/>
        <v>6891278.1634990592</v>
      </c>
      <c r="N18" s="65">
        <v>0</v>
      </c>
      <c r="O18" s="168">
        <f t="shared" si="4"/>
        <v>16797073.998107739</v>
      </c>
      <c r="P18" s="29">
        <v>1.7999999999999999E-2</v>
      </c>
      <c r="Q18" s="145">
        <f t="shared" si="7"/>
        <v>17099421.330073677</v>
      </c>
      <c r="R18" s="168">
        <f t="shared" si="5"/>
        <v>28320619.493572734</v>
      </c>
      <c r="S18" s="131">
        <f t="shared" si="6"/>
        <v>21429341.330073677</v>
      </c>
      <c r="T18" s="82"/>
      <c r="U18" s="11"/>
    </row>
    <row r="19" spans="1:28" s="29" customFormat="1" x14ac:dyDescent="0.3">
      <c r="A19" s="11">
        <f xml:space="preserve"> A18 +1000000</f>
        <v>1000000</v>
      </c>
      <c r="C19" s="345"/>
      <c r="D19" s="76">
        <v>4</v>
      </c>
      <c r="E19" s="77">
        <v>2500000</v>
      </c>
      <c r="F19" s="78">
        <v>0</v>
      </c>
      <c r="G19" s="78">
        <v>400000</v>
      </c>
      <c r="H19" s="78">
        <f t="shared" si="0"/>
        <v>2100000</v>
      </c>
      <c r="I19" s="79">
        <v>0</v>
      </c>
      <c r="J19" s="80">
        <f t="shared" si="9"/>
        <v>711000</v>
      </c>
      <c r="K19" s="81">
        <f t="shared" si="1"/>
        <v>2811000</v>
      </c>
      <c r="L19" s="148">
        <f t="shared" si="2"/>
        <v>3618920</v>
      </c>
      <c r="M19" s="138">
        <f t="shared" si="8"/>
        <v>7422521.1704420419</v>
      </c>
      <c r="N19" s="65">
        <v>0</v>
      </c>
      <c r="O19" s="168">
        <f t="shared" si="4"/>
        <v>19910421.330073677</v>
      </c>
      <c r="P19" s="29">
        <v>1.7999999999999999E-2</v>
      </c>
      <c r="Q19" s="145">
        <f t="shared" si="7"/>
        <v>20268808.914015003</v>
      </c>
      <c r="R19" s="168">
        <f t="shared" si="5"/>
        <v>31310250.084457044</v>
      </c>
      <c r="S19" s="131">
        <f t="shared" si="6"/>
        <v>23887728.914015003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45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2907920</v>
      </c>
      <c r="M20" s="138">
        <f t="shared" si="8"/>
        <v>7963326.5515099987</v>
      </c>
      <c r="N20" s="65">
        <v>0</v>
      </c>
      <c r="O20" s="168">
        <f t="shared" si="4"/>
        <v>23079808.914015003</v>
      </c>
      <c r="P20" s="29">
        <v>1.7999999999999999E-2</v>
      </c>
      <c r="Q20" s="145">
        <f t="shared" si="7"/>
        <v>23495245.474467274</v>
      </c>
      <c r="R20" s="168">
        <f t="shared" si="5"/>
        <v>34366492.025977269</v>
      </c>
      <c r="S20" s="131">
        <f t="shared" si="6"/>
        <v>26403165.47446727</v>
      </c>
      <c r="T20" s="82"/>
      <c r="U20" s="11"/>
    </row>
    <row r="21" spans="1:28" s="29" customFormat="1" x14ac:dyDescent="0.3">
      <c r="A21" s="11">
        <f t="shared" si="10"/>
        <v>3000000</v>
      </c>
      <c r="C21" s="345"/>
      <c r="D21" s="76">
        <v>6</v>
      </c>
      <c r="E21" s="77">
        <v>2500000</v>
      </c>
      <c r="F21" s="78">
        <v>0</v>
      </c>
      <c r="G21" s="78">
        <v>400000</v>
      </c>
      <c r="H21" s="78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2196920</v>
      </c>
      <c r="M21" s="138">
        <f t="shared" si="8"/>
        <v>8513866.4294371791</v>
      </c>
      <c r="N21" s="65">
        <v>0</v>
      </c>
      <c r="O21" s="168">
        <f t="shared" si="4"/>
        <v>26306245.474467274</v>
      </c>
      <c r="P21" s="29">
        <v>1.7999999999999999E-2</v>
      </c>
      <c r="Q21" s="145">
        <f t="shared" si="7"/>
        <v>26779757.893007684</v>
      </c>
      <c r="R21" s="168">
        <f t="shared" si="5"/>
        <v>37490544.322444864</v>
      </c>
      <c r="S21" s="131">
        <f t="shared" si="6"/>
        <v>28976677.893007684</v>
      </c>
      <c r="T21" s="82"/>
      <c r="U21" s="11"/>
    </row>
    <row r="22" spans="1:28" s="29" customFormat="1" x14ac:dyDescent="0.3">
      <c r="A22" s="11">
        <f t="shared" si="10"/>
        <v>4000000</v>
      </c>
      <c r="C22" s="345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1485920</v>
      </c>
      <c r="M22" s="138">
        <f t="shared" si="8"/>
        <v>9074316.025167048</v>
      </c>
      <c r="N22" s="65">
        <v>0</v>
      </c>
      <c r="O22" s="168">
        <f t="shared" si="4"/>
        <v>29590757.893007684</v>
      </c>
      <c r="P22" s="29">
        <v>1.7999999999999999E-2</v>
      </c>
      <c r="Q22" s="145">
        <f t="shared" si="7"/>
        <v>30123391.535081822</v>
      </c>
      <c r="R22" s="168">
        <f t="shared" si="5"/>
        <v>40683627.560248867</v>
      </c>
      <c r="S22" s="131">
        <f t="shared" si="6"/>
        <v>31609311.535081819</v>
      </c>
      <c r="T22" s="82"/>
      <c r="U22" s="11"/>
    </row>
    <row r="23" spans="1:28" s="29" customFormat="1" x14ac:dyDescent="0.3">
      <c r="A23" s="11">
        <f t="shared" si="10"/>
        <v>5000000</v>
      </c>
      <c r="C23" s="345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774920</v>
      </c>
      <c r="M23" s="138">
        <f t="shared" si="8"/>
        <v>9644853.7136200555</v>
      </c>
      <c r="N23" s="65">
        <v>0</v>
      </c>
      <c r="O23" s="168">
        <f t="shared" si="4"/>
        <v>32934391.535081822</v>
      </c>
      <c r="P23" s="29">
        <v>1.7999999999999999E-2</v>
      </c>
      <c r="Q23" s="145">
        <f t="shared" si="7"/>
        <v>33527210.582713295</v>
      </c>
      <c r="R23" s="168">
        <f t="shared" si="5"/>
        <v>43946984.29633335</v>
      </c>
      <c r="S23" s="131">
        <f t="shared" si="6"/>
        <v>34302130.582713291</v>
      </c>
      <c r="T23" s="82"/>
      <c r="U23" s="11"/>
    </row>
    <row r="24" spans="1:28" s="29" customFormat="1" x14ac:dyDescent="0.3">
      <c r="A24" s="11">
        <f t="shared" si="10"/>
        <v>6000000</v>
      </c>
      <c r="C24" s="345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63920</v>
      </c>
      <c r="M24" s="138">
        <f t="shared" si="8"/>
        <v>10225661.080465216</v>
      </c>
      <c r="N24" s="65">
        <v>0</v>
      </c>
      <c r="O24" s="168">
        <f t="shared" si="4"/>
        <v>36338210.582713291</v>
      </c>
      <c r="P24" s="29">
        <v>1.7999999999999999E-2</v>
      </c>
      <c r="Q24" s="145">
        <f t="shared" si="7"/>
        <v>36992298.37320213</v>
      </c>
      <c r="R24" s="168">
        <f t="shared" si="5"/>
        <v>47281879.453667343</v>
      </c>
      <c r="S24" s="131">
        <f t="shared" si="6"/>
        <v>37056218.37320213</v>
      </c>
      <c r="T24" s="82"/>
      <c r="U24" s="11"/>
    </row>
    <row r="25" spans="1:28" s="29" customFormat="1" x14ac:dyDescent="0.3">
      <c r="A25" s="11">
        <f t="shared" si="10"/>
        <v>7000000</v>
      </c>
      <c r="C25" s="345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-647080</v>
      </c>
      <c r="M25" s="138">
        <f t="shared" si="8"/>
        <v>10816922.97991359</v>
      </c>
      <c r="N25" s="65">
        <v>0</v>
      </c>
      <c r="O25" s="168">
        <f t="shared" si="4"/>
        <v>39803298.37320213</v>
      </c>
      <c r="P25" s="29">
        <v>1.7999999999999999E-2</v>
      </c>
      <c r="Q25" s="145">
        <f t="shared" si="7"/>
        <v>40519757.743919767</v>
      </c>
      <c r="R25" s="168">
        <f t="shared" si="5"/>
        <v>50689600.72383336</v>
      </c>
      <c r="S25" s="131">
        <f t="shared" si="6"/>
        <v>39872677.743919767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45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10352920</v>
      </c>
      <c r="M26" s="139">
        <f t="shared" si="8"/>
        <v>11418827.593552034</v>
      </c>
      <c r="N26" s="97">
        <v>0</v>
      </c>
      <c r="O26" s="169">
        <f t="shared" si="4"/>
        <v>31619757.743919767</v>
      </c>
      <c r="P26" s="83">
        <v>1.7999999999999999E-2</v>
      </c>
      <c r="Q26" s="145">
        <f t="shared" si="7"/>
        <v>32188913.383310322</v>
      </c>
      <c r="R26" s="169">
        <f t="shared" si="5"/>
        <v>53960660.976862356</v>
      </c>
      <c r="S26" s="132">
        <f t="shared" si="6"/>
        <v>42541833.383310318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45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21352920</v>
      </c>
      <c r="M27" s="142">
        <f t="shared" si="8"/>
        <v>12031566.490235971</v>
      </c>
      <c r="N27" s="47">
        <v>0</v>
      </c>
      <c r="O27" s="127">
        <f t="shared" si="4"/>
        <v>23288913.383310322</v>
      </c>
      <c r="P27" s="42">
        <v>1.7999999999999999E-2</v>
      </c>
      <c r="Q27" s="179">
        <f t="shared" si="7"/>
        <v>23708113.824209906</v>
      </c>
      <c r="R27" s="127">
        <f t="shared" si="5"/>
        <v>57092600.314445876</v>
      </c>
      <c r="S27" s="129">
        <f t="shared" si="6"/>
        <v>45061033.824209906</v>
      </c>
      <c r="T27" s="176">
        <f xml:space="preserve"> S27 / 4</f>
        <v>11265258.456052477</v>
      </c>
      <c r="U27" s="43">
        <f>SUM(E4:E27)</f>
        <v>62300000</v>
      </c>
      <c r="V27" s="43">
        <f>SUM(F4:F27)</f>
        <v>12956544</v>
      </c>
      <c r="W27" s="45">
        <f xml:space="preserve"> U27 - V27</f>
        <v>49343456</v>
      </c>
      <c r="X27" s="45">
        <f>R27-W27</f>
        <v>7749144.3144458756</v>
      </c>
      <c r="Y27" s="113">
        <f xml:space="preserve"> X27 / W27 * 100</f>
        <v>15.704502567566154</v>
      </c>
      <c r="Z27" s="45">
        <f xml:space="preserve"> (X27 - 2500000) * 0.16</f>
        <v>839863.09031134006</v>
      </c>
      <c r="AA27" s="183">
        <f xml:space="preserve"> R27 - ((2500000 * 12) + R15)</f>
        <v>7606666.1585057005</v>
      </c>
      <c r="AB27" s="183">
        <f xml:space="preserve"> (AA27 -2500000) * 0.16</f>
        <v>817066.58536091214</v>
      </c>
    </row>
    <row r="28" spans="1:28" s="67" customFormat="1" x14ac:dyDescent="0.3">
      <c r="A28" s="11">
        <f t="shared" si="10"/>
        <v>10000000</v>
      </c>
      <c r="B28" s="67">
        <v>3</v>
      </c>
      <c r="C28" s="345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2135292</v>
      </c>
      <c r="K28" s="73">
        <f t="shared" ref="K28:K87" si="12" xml:space="preserve"> H28 + J28 - I28</f>
        <v>4235292</v>
      </c>
      <c r="L28" s="64">
        <f t="shared" ref="L28:L87" si="13" xml:space="preserve"> L27 +I28 - J28 - N28</f>
        <v>19217628</v>
      </c>
      <c r="M28" s="137">
        <f t="shared" si="8"/>
        <v>12481292.756196916</v>
      </c>
      <c r="N28" s="65">
        <v>0</v>
      </c>
      <c r="O28" s="171">
        <f t="shared" ref="O28:O87" si="14" xml:space="preserve"> Q27 + K28</f>
        <v>27943405.824209906</v>
      </c>
      <c r="P28" s="67">
        <v>4.0000000000000001E-3</v>
      </c>
      <c r="Q28" s="145">
        <f t="shared" si="7"/>
        <v>28055179.447506744</v>
      </c>
      <c r="R28" s="171">
        <f t="shared" ref="R28:R87" si="15" xml:space="preserve"> M28 + Q28 + L28</f>
        <v>59754100.203703657</v>
      </c>
      <c r="S28" s="130">
        <f t="shared" ref="S28:S87" si="16" xml:space="preserve"> R28 - M28</f>
        <v>47272807.447506741</v>
      </c>
      <c r="T28" s="74"/>
      <c r="U28" s="75"/>
    </row>
    <row r="29" spans="1:28" s="98" customFormat="1" x14ac:dyDescent="0.3">
      <c r="A29" s="107">
        <f t="shared" si="10"/>
        <v>11000000</v>
      </c>
      <c r="C29" s="345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2135292</v>
      </c>
      <c r="K29" s="104">
        <f t="shared" si="12"/>
        <v>4235292</v>
      </c>
      <c r="L29" s="150">
        <f t="shared" si="13"/>
        <v>17082336</v>
      </c>
      <c r="M29" s="141">
        <f t="shared" si="8"/>
        <v>13113156.025808461</v>
      </c>
      <c r="N29" s="105">
        <v>0</v>
      </c>
      <c r="O29" s="168">
        <f t="shared" si="14"/>
        <v>32290471.447506744</v>
      </c>
      <c r="P29" s="98">
        <v>1.7999999999999999E-2</v>
      </c>
      <c r="Q29" s="145">
        <f t="shared" si="7"/>
        <v>32871699.933561865</v>
      </c>
      <c r="R29" s="168">
        <f t="shared" si="15"/>
        <v>63067191.95937033</v>
      </c>
      <c r="S29" s="133">
        <f t="shared" si="16"/>
        <v>49954035.933561869</v>
      </c>
      <c r="T29" s="106"/>
      <c r="U29" s="107"/>
    </row>
    <row r="30" spans="1:28" s="29" customFormat="1" x14ac:dyDescent="0.3">
      <c r="A30" s="11">
        <f t="shared" si="10"/>
        <v>12000000</v>
      </c>
      <c r="C30" s="345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2135292</v>
      </c>
      <c r="K30" s="81">
        <f t="shared" si="12"/>
        <v>4235292</v>
      </c>
      <c r="L30" s="148">
        <f t="shared" si="13"/>
        <v>14947044</v>
      </c>
      <c r="M30" s="138">
        <f t="shared" si="8"/>
        <v>13756392.834273014</v>
      </c>
      <c r="N30" s="65">
        <v>0</v>
      </c>
      <c r="O30" s="168">
        <f t="shared" si="14"/>
        <v>37106991.933561862</v>
      </c>
      <c r="P30" s="29">
        <v>1.7999999999999999E-2</v>
      </c>
      <c r="Q30" s="145">
        <f t="shared" si="7"/>
        <v>37774917.788365975</v>
      </c>
      <c r="R30" s="168">
        <f t="shared" si="15"/>
        <v>66478354.622638986</v>
      </c>
      <c r="S30" s="131">
        <f t="shared" si="16"/>
        <v>52721961.788365975</v>
      </c>
      <c r="T30" s="82"/>
      <c r="U30" s="11"/>
    </row>
    <row r="31" spans="1:28" s="29" customFormat="1" x14ac:dyDescent="0.3">
      <c r="A31" s="11">
        <f t="shared" si="10"/>
        <v>13000000</v>
      </c>
      <c r="C31" s="345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2135292</v>
      </c>
      <c r="K31" s="81">
        <f t="shared" si="12"/>
        <v>4235292</v>
      </c>
      <c r="L31" s="148">
        <f t="shared" si="13"/>
        <v>12811752</v>
      </c>
      <c r="M31" s="138">
        <f t="shared" si="8"/>
        <v>14411207.905289929</v>
      </c>
      <c r="N31" s="65">
        <v>0</v>
      </c>
      <c r="O31" s="168">
        <f t="shared" si="14"/>
        <v>42010209.788365975</v>
      </c>
      <c r="P31" s="29">
        <v>1.7999999999999999E-2</v>
      </c>
      <c r="Q31" s="145">
        <f t="shared" si="7"/>
        <v>42766393.564556561</v>
      </c>
      <c r="R31" s="168">
        <f t="shared" si="15"/>
        <v>69989353.469846487</v>
      </c>
      <c r="S31" s="131">
        <f t="shared" si="16"/>
        <v>55578145.564556554</v>
      </c>
      <c r="T31" s="82"/>
      <c r="U31" s="11"/>
    </row>
    <row r="32" spans="1:28" s="29" customFormat="1" x14ac:dyDescent="0.3">
      <c r="A32" s="11">
        <f t="shared" si="10"/>
        <v>14000000</v>
      </c>
      <c r="C32" s="345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2135292</v>
      </c>
      <c r="K32" s="81">
        <f t="shared" si="12"/>
        <v>3475292</v>
      </c>
      <c r="L32" s="148">
        <f t="shared" si="13"/>
        <v>10676460</v>
      </c>
      <c r="M32" s="138">
        <f t="shared" si="8"/>
        <v>15077809.647585148</v>
      </c>
      <c r="N32" s="65">
        <v>0</v>
      </c>
      <c r="O32" s="168">
        <f t="shared" si="14"/>
        <v>46241685.564556561</v>
      </c>
      <c r="P32" s="29">
        <v>1.7999999999999999E-2</v>
      </c>
      <c r="Q32" s="145">
        <f t="shared" si="7"/>
        <v>47074035.904718578</v>
      </c>
      <c r="R32" s="168">
        <f t="shared" si="15"/>
        <v>72828305.552303731</v>
      </c>
      <c r="S32" s="131">
        <f t="shared" si="16"/>
        <v>57750495.904718585</v>
      </c>
      <c r="T32" s="82"/>
      <c r="U32" s="11"/>
    </row>
    <row r="33" spans="1:28" s="29" customFormat="1" x14ac:dyDescent="0.3">
      <c r="A33" s="11">
        <f t="shared" si="10"/>
        <v>15000000</v>
      </c>
      <c r="C33" s="345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2135292</v>
      </c>
      <c r="K33" s="81">
        <f t="shared" si="12"/>
        <v>4235292</v>
      </c>
      <c r="L33" s="148">
        <f t="shared" si="13"/>
        <v>8541168</v>
      </c>
      <c r="M33" s="138">
        <f t="shared" si="8"/>
        <v>15756410.221241681</v>
      </c>
      <c r="N33" s="65">
        <v>0</v>
      </c>
      <c r="O33" s="168">
        <f t="shared" si="14"/>
        <v>51309327.904718578</v>
      </c>
      <c r="P33" s="29">
        <v>1.7999999999999999E-2</v>
      </c>
      <c r="Q33" s="145">
        <f t="shared" si="7"/>
        <v>52232895.807003513</v>
      </c>
      <c r="R33" s="168">
        <f t="shared" si="15"/>
        <v>76530474.028245196</v>
      </c>
      <c r="S33" s="131">
        <f t="shared" si="16"/>
        <v>60774063.807003513</v>
      </c>
      <c r="T33" s="82"/>
      <c r="U33" s="11"/>
    </row>
    <row r="34" spans="1:28" s="29" customFormat="1" x14ac:dyDescent="0.3">
      <c r="A34" s="11">
        <f t="shared" si="10"/>
        <v>16000000</v>
      </c>
      <c r="C34" s="345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2135292</v>
      </c>
      <c r="K34" s="81">
        <f t="shared" si="12"/>
        <v>4235292</v>
      </c>
      <c r="L34" s="148">
        <f t="shared" si="13"/>
        <v>6405876</v>
      </c>
      <c r="M34" s="138">
        <f t="shared" si="8"/>
        <v>16447225.605224032</v>
      </c>
      <c r="N34" s="65">
        <v>0</v>
      </c>
      <c r="O34" s="168">
        <f t="shared" si="14"/>
        <v>56468187.807003513</v>
      </c>
      <c r="P34" s="29">
        <v>1.7999999999999999E-2</v>
      </c>
      <c r="Q34" s="145">
        <f t="shared" si="7"/>
        <v>57484615.187529579</v>
      </c>
      <c r="R34" s="168">
        <f t="shared" si="15"/>
        <v>80337716.792753607</v>
      </c>
      <c r="S34" s="131">
        <f t="shared" si="16"/>
        <v>63890491.187529579</v>
      </c>
      <c r="T34" s="82"/>
      <c r="U34" s="11"/>
    </row>
    <row r="35" spans="1:28" s="29" customFormat="1" x14ac:dyDescent="0.3">
      <c r="A35" s="11">
        <f t="shared" si="10"/>
        <v>17000000</v>
      </c>
      <c r="C35" s="345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2135292</v>
      </c>
      <c r="K35" s="81">
        <f t="shared" si="12"/>
        <v>4235292</v>
      </c>
      <c r="L35" s="148">
        <f t="shared" si="13"/>
        <v>4270584</v>
      </c>
      <c r="M35" s="138">
        <f t="shared" si="8"/>
        <v>17150475.666118063</v>
      </c>
      <c r="N35" s="65">
        <v>0</v>
      </c>
      <c r="O35" s="168">
        <f t="shared" si="14"/>
        <v>61719907.187529579</v>
      </c>
      <c r="P35" s="29">
        <v>1.7999999999999999E-2</v>
      </c>
      <c r="Q35" s="145">
        <f t="shared" si="7"/>
        <v>62830865.516905114</v>
      </c>
      <c r="R35" s="168">
        <f t="shared" si="15"/>
        <v>84251925.183023185</v>
      </c>
      <c r="S35" s="131">
        <f t="shared" si="16"/>
        <v>67101449.516905122</v>
      </c>
      <c r="T35" s="82"/>
      <c r="U35" s="11"/>
    </row>
    <row r="36" spans="1:28" s="29" customFormat="1" x14ac:dyDescent="0.3">
      <c r="A36" s="11">
        <f t="shared" si="10"/>
        <v>18000000</v>
      </c>
      <c r="C36" s="345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2135292</v>
      </c>
      <c r="K36" s="81">
        <f t="shared" si="12"/>
        <v>4235292</v>
      </c>
      <c r="L36" s="148">
        <f t="shared" si="13"/>
        <v>2135292</v>
      </c>
      <c r="M36" s="138">
        <f t="shared" si="8"/>
        <v>17866384.22810819</v>
      </c>
      <c r="N36" s="65">
        <v>0</v>
      </c>
      <c r="O36" s="168">
        <f t="shared" si="14"/>
        <v>67066157.516905114</v>
      </c>
      <c r="P36" s="29">
        <v>1.7999999999999999E-2</v>
      </c>
      <c r="Q36" s="145">
        <f t="shared" si="7"/>
        <v>68273348.352209404</v>
      </c>
      <c r="R36" s="168">
        <f t="shared" si="15"/>
        <v>88275024.580317587</v>
      </c>
      <c r="S36" s="131">
        <f t="shared" si="16"/>
        <v>70408640.352209389</v>
      </c>
      <c r="T36" s="82"/>
      <c r="U36" s="11"/>
    </row>
    <row r="37" spans="1:28" s="29" customFormat="1" x14ac:dyDescent="0.3">
      <c r="A37" s="11">
        <f t="shared" si="10"/>
        <v>19000000</v>
      </c>
      <c r="C37" s="345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2135292</v>
      </c>
      <c r="K37" s="81">
        <f t="shared" si="12"/>
        <v>4235292</v>
      </c>
      <c r="L37" s="148">
        <f t="shared" si="13"/>
        <v>0</v>
      </c>
      <c r="M37" s="138">
        <f t="shared" si="8"/>
        <v>18595179.144214138</v>
      </c>
      <c r="N37" s="65">
        <v>0</v>
      </c>
      <c r="O37" s="168">
        <f t="shared" si="14"/>
        <v>72508640.352209404</v>
      </c>
      <c r="P37" s="29">
        <v>1.7999999999999999E-2</v>
      </c>
      <c r="Q37" s="145">
        <f t="shared" si="7"/>
        <v>73813795.878549173</v>
      </c>
      <c r="R37" s="168">
        <f t="shared" si="15"/>
        <v>92408975.022763312</v>
      </c>
      <c r="S37" s="131">
        <f t="shared" si="16"/>
        <v>73813795.878549173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45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19337092.368809994</v>
      </c>
      <c r="N38" s="97">
        <v>0</v>
      </c>
      <c r="O38" s="169">
        <f t="shared" si="14"/>
        <v>55913795.878549173</v>
      </c>
      <c r="P38" s="83">
        <v>1.7999999999999999E-2</v>
      </c>
      <c r="Q38" s="145">
        <f t="shared" si="7"/>
        <v>56920244.204363056</v>
      </c>
      <c r="R38" s="169">
        <f t="shared" si="15"/>
        <v>96257336.573173046</v>
      </c>
      <c r="S38" s="132">
        <f t="shared" si="16"/>
        <v>76920244.204363048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45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20092360.031448573</v>
      </c>
      <c r="N39" s="47">
        <v>0</v>
      </c>
      <c r="O39" s="127">
        <f t="shared" si="14"/>
        <v>39020244.204363056</v>
      </c>
      <c r="P39" s="42">
        <v>1.7999999999999999E-2</v>
      </c>
      <c r="Q39" s="145">
        <f t="shared" si="7"/>
        <v>39722608.600041591</v>
      </c>
      <c r="R39" s="127">
        <f t="shared" si="15"/>
        <v>99814968.631490171</v>
      </c>
      <c r="S39" s="129">
        <f t="shared" si="16"/>
        <v>79722608.600041598</v>
      </c>
      <c r="T39" s="176">
        <f xml:space="preserve"> S39 / 4</f>
        <v>19930652.1500104</v>
      </c>
      <c r="U39" s="43">
        <f>SUM(E4:E39)</f>
        <v>92300000</v>
      </c>
      <c r="V39" s="43">
        <f>SUM(F4:F39)</f>
        <v>13716544</v>
      </c>
      <c r="W39" s="45">
        <f xml:space="preserve"> U39 - V39</f>
        <v>78583456</v>
      </c>
      <c r="X39" s="45">
        <f>R39-W39</f>
        <v>21231512.631490171</v>
      </c>
      <c r="Y39" s="113">
        <f xml:space="preserve"> X39 / W39 * 100</f>
        <v>27.017789382398977</v>
      </c>
      <c r="Z39" s="45">
        <f xml:space="preserve"> (X39 - 2500000) * 0.16</f>
        <v>2997042.0210384275</v>
      </c>
      <c r="AA39" s="183">
        <f xml:space="preserve"> R39 - ((2500000 * 12) + R27)</f>
        <v>12722368.317044288</v>
      </c>
      <c r="AB39" s="183">
        <f xml:space="preserve"> (AA39 -2500000) * 0.16</f>
        <v>1635578.930727086</v>
      </c>
    </row>
    <row r="40" spans="1:28" s="67" customFormat="1" x14ac:dyDescent="0.3">
      <c r="A40" s="11">
        <f t="shared" si="10"/>
        <v>22000000</v>
      </c>
      <c r="B40" s="67">
        <v>4</v>
      </c>
      <c r="C40" s="345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20574329.471574366</v>
      </c>
      <c r="N40" s="65">
        <v>0</v>
      </c>
      <c r="O40" s="171">
        <f t="shared" ref="O40:O51" si="21" xml:space="preserve"> Q39 + K40</f>
        <v>45822608.600041591</v>
      </c>
      <c r="P40" s="67">
        <v>4.0000000000000001E-3</v>
      </c>
      <c r="Q40" s="145">
        <f t="shared" si="7"/>
        <v>46005899.034441754</v>
      </c>
      <c r="R40" s="171">
        <f t="shared" ref="R40:R51" si="22" xml:space="preserve"> M40 + Q40 + L40</f>
        <v>102580228.50601612</v>
      </c>
      <c r="S40" s="130">
        <f t="shared" ref="S40:S51" si="23" xml:space="preserve"> R40 - M40</f>
        <v>82005899.034441754</v>
      </c>
      <c r="T40" s="74"/>
      <c r="U40" s="75"/>
    </row>
    <row r="41" spans="1:28" s="29" customFormat="1" x14ac:dyDescent="0.3">
      <c r="A41" s="11">
        <f t="shared" si="10"/>
        <v>23000000</v>
      </c>
      <c r="C41" s="345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21351867.402062703</v>
      </c>
      <c r="N41" s="65">
        <v>0</v>
      </c>
      <c r="O41" s="168">
        <f t="shared" si="21"/>
        <v>52105899.034441754</v>
      </c>
      <c r="P41" s="29">
        <v>1.7999999999999999E-2</v>
      </c>
      <c r="Q41" s="145">
        <f t="shared" si="7"/>
        <v>53043805.217061706</v>
      </c>
      <c r="R41" s="168">
        <f t="shared" si="22"/>
        <v>106395672.61912441</v>
      </c>
      <c r="S41" s="131">
        <f t="shared" si="23"/>
        <v>85043805.217061713</v>
      </c>
      <c r="T41" s="82"/>
      <c r="U41" s="11"/>
    </row>
    <row r="42" spans="1:28" s="29" customFormat="1" x14ac:dyDescent="0.3">
      <c r="A42" s="11">
        <f t="shared" si="10"/>
        <v>24000000</v>
      </c>
      <c r="C42" s="345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22143401.015299831</v>
      </c>
      <c r="N42" s="65">
        <v>0</v>
      </c>
      <c r="O42" s="168">
        <f t="shared" si="21"/>
        <v>59143805.217061706</v>
      </c>
      <c r="P42" s="29">
        <v>1.7999999999999999E-2</v>
      </c>
      <c r="Q42" s="145">
        <f t="shared" si="7"/>
        <v>60208393.710968815</v>
      </c>
      <c r="R42" s="168">
        <f t="shared" si="22"/>
        <v>110351794.72626865</v>
      </c>
      <c r="S42" s="131">
        <f t="shared" si="23"/>
        <v>88208393.710968822</v>
      </c>
      <c r="T42" s="82"/>
      <c r="U42" s="11"/>
    </row>
    <row r="43" spans="1:28" s="29" customFormat="1" x14ac:dyDescent="0.3">
      <c r="A43" s="11">
        <f t="shared" si="10"/>
        <v>25000000</v>
      </c>
      <c r="C43" s="345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22949182.233575229</v>
      </c>
      <c r="N43" s="65">
        <v>0</v>
      </c>
      <c r="O43" s="168">
        <f t="shared" si="21"/>
        <v>66308393.710968815</v>
      </c>
      <c r="P43" s="29">
        <v>1.7999999999999999E-2</v>
      </c>
      <c r="Q43" s="145">
        <f t="shared" si="7"/>
        <v>67501944.797766253</v>
      </c>
      <c r="R43" s="168">
        <f t="shared" si="22"/>
        <v>114451127.03134148</v>
      </c>
      <c r="S43" s="131">
        <f t="shared" si="23"/>
        <v>91501944.797766253</v>
      </c>
      <c r="T43" s="82"/>
      <c r="U43" s="11"/>
    </row>
    <row r="44" spans="1:28" s="29" customFormat="1" x14ac:dyDescent="0.3">
      <c r="A44" s="11">
        <f t="shared" si="10"/>
        <v>26000000</v>
      </c>
      <c r="C44" s="345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23769467.513779584</v>
      </c>
      <c r="N44" s="65">
        <v>0</v>
      </c>
      <c r="O44" s="168">
        <f t="shared" si="21"/>
        <v>71991944.797766253</v>
      </c>
      <c r="P44" s="29">
        <v>1.7999999999999999E-2</v>
      </c>
      <c r="Q44" s="145">
        <f t="shared" si="7"/>
        <v>73287799.804126039</v>
      </c>
      <c r="R44" s="168">
        <f t="shared" si="22"/>
        <v>117057267.31790562</v>
      </c>
      <c r="S44" s="131">
        <f t="shared" si="23"/>
        <v>93287799.804126039</v>
      </c>
      <c r="T44" s="82"/>
      <c r="U44" s="11"/>
    </row>
    <row r="45" spans="1:28" s="29" customFormat="1" x14ac:dyDescent="0.3">
      <c r="A45" s="11">
        <f t="shared" si="10"/>
        <v>27000000</v>
      </c>
      <c r="C45" s="345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24604517.929027617</v>
      </c>
      <c r="N45" s="65">
        <v>0</v>
      </c>
      <c r="O45" s="168">
        <f t="shared" si="21"/>
        <v>79387799.804126039</v>
      </c>
      <c r="P45" s="29">
        <v>1.7999999999999999E-2</v>
      </c>
      <c r="Q45" s="145">
        <f t="shared" si="7"/>
        <v>80816780.200600311</v>
      </c>
      <c r="R45" s="168">
        <f t="shared" si="22"/>
        <v>121421298.12962793</v>
      </c>
      <c r="S45" s="131">
        <f t="shared" si="23"/>
        <v>96816780.200600311</v>
      </c>
      <c r="T45" s="82"/>
      <c r="U45" s="11"/>
    </row>
    <row r="46" spans="1:28" s="29" customFormat="1" x14ac:dyDescent="0.3">
      <c r="A46" s="11">
        <f t="shared" si="10"/>
        <v>28000000</v>
      </c>
      <c r="C46" s="345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25454599.251750115</v>
      </c>
      <c r="N46" s="65">
        <v>0</v>
      </c>
      <c r="O46" s="168">
        <f t="shared" si="21"/>
        <v>86916780.200600311</v>
      </c>
      <c r="P46" s="29">
        <v>1.7999999999999999E-2</v>
      </c>
      <c r="Q46" s="145">
        <f t="shared" si="7"/>
        <v>88481282.244211122</v>
      </c>
      <c r="R46" s="168">
        <f t="shared" si="22"/>
        <v>125935881.49596123</v>
      </c>
      <c r="S46" s="131">
        <f t="shared" si="23"/>
        <v>100481282.24421112</v>
      </c>
      <c r="T46" s="82"/>
      <c r="U46" s="11"/>
    </row>
    <row r="47" spans="1:28" s="29" customFormat="1" x14ac:dyDescent="0.3">
      <c r="A47" s="11">
        <f t="shared" si="10"/>
        <v>29000000</v>
      </c>
      <c r="C47" s="345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26319982.038281616</v>
      </c>
      <c r="N47" s="65">
        <v>0</v>
      </c>
      <c r="O47" s="168">
        <f t="shared" si="21"/>
        <v>94581282.244211122</v>
      </c>
      <c r="P47" s="29">
        <v>1.7999999999999999E-2</v>
      </c>
      <c r="Q47" s="145">
        <f t="shared" si="7"/>
        <v>96283745.324606925</v>
      </c>
      <c r="R47" s="168">
        <f t="shared" si="22"/>
        <v>130603727.36288854</v>
      </c>
      <c r="S47" s="131">
        <f t="shared" si="23"/>
        <v>104283745.32460693</v>
      </c>
      <c r="T47" s="82"/>
      <c r="U47" s="11"/>
    </row>
    <row r="48" spans="1:28" s="154" customFormat="1" x14ac:dyDescent="0.3">
      <c r="A48" s="153">
        <f t="shared" si="10"/>
        <v>30000000</v>
      </c>
      <c r="C48" s="345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27200941.714970686</v>
      </c>
      <c r="N48" s="163">
        <v>0</v>
      </c>
      <c r="O48" s="168">
        <f t="shared" si="21"/>
        <v>42383745.324606925</v>
      </c>
      <c r="P48" s="154">
        <v>1.7999999999999999E-2</v>
      </c>
      <c r="Q48" s="145">
        <f t="shared" si="7"/>
        <v>43146652.740449853</v>
      </c>
      <c r="R48" s="168">
        <f t="shared" si="22"/>
        <v>74347594.455420539</v>
      </c>
      <c r="S48" s="164">
        <f t="shared" si="23"/>
        <v>47146652.740449853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45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28097758.665840156</v>
      </c>
      <c r="N49" s="65">
        <v>0</v>
      </c>
      <c r="O49" s="168">
        <f t="shared" si="21"/>
        <v>49246652.740449853</v>
      </c>
      <c r="P49" s="29">
        <v>1.7999999999999999E-2</v>
      </c>
      <c r="Q49" s="145">
        <f t="shared" si="7"/>
        <v>50133092.489777952</v>
      </c>
      <c r="R49" s="168">
        <f t="shared" si="22"/>
        <v>78230851.155618101</v>
      </c>
      <c r="S49" s="131">
        <f t="shared" si="23"/>
        <v>50133092.489777945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45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29010718.321825281</v>
      </c>
      <c r="N50" s="97">
        <v>0</v>
      </c>
      <c r="O50" s="169">
        <f t="shared" si="21"/>
        <v>38433092.489777952</v>
      </c>
      <c r="P50" s="83">
        <v>1.7999999999999999E-2</v>
      </c>
      <c r="Q50" s="145">
        <f t="shared" si="7"/>
        <v>39124888.154593952</v>
      </c>
      <c r="R50" s="169">
        <f t="shared" si="22"/>
        <v>81935606.47641924</v>
      </c>
      <c r="S50" s="132">
        <f t="shared" si="23"/>
        <v>52924888.154593959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45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29940111.251618136</v>
      </c>
      <c r="N51" s="47">
        <v>0</v>
      </c>
      <c r="O51" s="127">
        <f t="shared" si="21"/>
        <v>27424888.154593952</v>
      </c>
      <c r="P51" s="42">
        <v>1.7999999999999999E-2</v>
      </c>
      <c r="Q51" s="145">
        <f t="shared" si="7"/>
        <v>27918536.141376644</v>
      </c>
      <c r="R51" s="127">
        <f t="shared" si="22"/>
        <v>85458647.392994776</v>
      </c>
      <c r="S51" s="129">
        <f t="shared" si="23"/>
        <v>55518536.141376644</v>
      </c>
      <c r="T51" s="176">
        <f xml:space="preserve"> S51 / 4</f>
        <v>13879634.035344161</v>
      </c>
      <c r="U51" s="43">
        <f>SUM(E4:E51)</f>
        <v>122300000</v>
      </c>
      <c r="V51" s="43">
        <f>SUM(F4:F51)</f>
        <v>75326544</v>
      </c>
      <c r="W51" s="45">
        <f xml:space="preserve"> U51 - V51</f>
        <v>46973456</v>
      </c>
      <c r="X51" s="45">
        <f>R51-W51</f>
        <v>38485191.392994776</v>
      </c>
      <c r="Y51" s="113">
        <f xml:space="preserve"> X51 / W51 * 100</f>
        <v>81.929657023734364</v>
      </c>
      <c r="Z51" s="45">
        <f xml:space="preserve"> (X51 - 2500000) * 0.16</f>
        <v>5757630.6228791643</v>
      </c>
      <c r="AA51" s="184">
        <f xml:space="preserve"> (R51+60000000) - ((2500000 * 12) + R39)</f>
        <v>15643678.761504591</v>
      </c>
      <c r="AB51" s="183">
        <f xml:space="preserve"> (AA51 -2500000) * 0.16</f>
        <v>2102988.6018407345</v>
      </c>
    </row>
    <row r="52" spans="1:28" s="67" customFormat="1" x14ac:dyDescent="0.3">
      <c r="A52" s="166">
        <f t="shared" si="10"/>
        <v>4000000</v>
      </c>
      <c r="B52" s="67">
        <v>4</v>
      </c>
      <c r="C52" s="345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30461471.696624607</v>
      </c>
      <c r="N52" s="65">
        <v>0</v>
      </c>
      <c r="O52" s="171">
        <f t="shared" ref="O52:O63" si="29" xml:space="preserve"> Q51 + K52</f>
        <v>32778536.141376644</v>
      </c>
      <c r="P52" s="67">
        <v>4.0000000000000001E-3</v>
      </c>
      <c r="Q52" s="145">
        <f t="shared" si="7"/>
        <v>32909650.285942152</v>
      </c>
      <c r="R52" s="171">
        <f t="shared" ref="R52:R63" si="30" xml:space="preserve"> M52 + Q52 + L52</f>
        <v>88211121.982566759</v>
      </c>
      <c r="S52" s="130">
        <f t="shared" ref="S52:S63" si="31" xml:space="preserve"> R52 - M52</f>
        <v>57749650.285942152</v>
      </c>
      <c r="T52" s="74"/>
      <c r="U52" s="75"/>
    </row>
    <row r="53" spans="1:28" s="98" customFormat="1" x14ac:dyDescent="0.3">
      <c r="A53" s="166">
        <f t="shared" si="10"/>
        <v>5000000</v>
      </c>
      <c r="C53" s="345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31416978.187163848</v>
      </c>
      <c r="N53" s="105">
        <v>0</v>
      </c>
      <c r="O53" s="168">
        <f t="shared" si="29"/>
        <v>37769650.285942152</v>
      </c>
      <c r="P53" s="98">
        <v>1.7999999999999999E-2</v>
      </c>
      <c r="Q53" s="145">
        <f t="shared" si="7"/>
        <v>38449503.991089113</v>
      </c>
      <c r="R53" s="168">
        <f t="shared" si="30"/>
        <v>91946482.178252965</v>
      </c>
      <c r="S53" s="133">
        <f t="shared" si="31"/>
        <v>60529503.991089121</v>
      </c>
      <c r="T53" s="106"/>
      <c r="U53" s="107"/>
    </row>
    <row r="54" spans="1:28" s="29" customFormat="1" x14ac:dyDescent="0.3">
      <c r="A54" s="166">
        <f t="shared" si="10"/>
        <v>6000000</v>
      </c>
      <c r="C54" s="345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32389683.794532798</v>
      </c>
      <c r="N54" s="65">
        <v>0</v>
      </c>
      <c r="O54" s="168">
        <f t="shared" si="29"/>
        <v>43309503.991089113</v>
      </c>
      <c r="P54" s="29">
        <v>1.7999999999999999E-2</v>
      </c>
      <c r="Q54" s="145">
        <f t="shared" si="7"/>
        <v>44089075.062928714</v>
      </c>
      <c r="R54" s="168">
        <f t="shared" si="30"/>
        <v>95798758.857461512</v>
      </c>
      <c r="S54" s="131">
        <f t="shared" si="31"/>
        <v>63409075.062928714</v>
      </c>
      <c r="T54" s="82"/>
      <c r="U54" s="11"/>
    </row>
    <row r="55" spans="1:28" s="29" customFormat="1" x14ac:dyDescent="0.3">
      <c r="A55" s="166">
        <f t="shared" si="10"/>
        <v>7000000</v>
      </c>
      <c r="C55" s="345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33379898.102834389</v>
      </c>
      <c r="N55" s="65">
        <v>0</v>
      </c>
      <c r="O55" s="168">
        <f t="shared" si="29"/>
        <v>48949075.062928714</v>
      </c>
      <c r="P55" s="29">
        <v>1.7999999999999999E-2</v>
      </c>
      <c r="Q55" s="145">
        <f t="shared" si="7"/>
        <v>49830158.414061427</v>
      </c>
      <c r="R55" s="168">
        <f t="shared" si="30"/>
        <v>99770056.516895816</v>
      </c>
      <c r="S55" s="131">
        <f t="shared" si="31"/>
        <v>66390158.414061427</v>
      </c>
      <c r="T55" s="82"/>
      <c r="U55" s="11"/>
    </row>
    <row r="56" spans="1:28" s="29" customFormat="1" x14ac:dyDescent="0.3">
      <c r="A56" s="166">
        <f t="shared" si="10"/>
        <v>8000000</v>
      </c>
      <c r="C56" s="345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34387936.268685408</v>
      </c>
      <c r="N56" s="65">
        <v>0</v>
      </c>
      <c r="O56" s="168">
        <f t="shared" si="29"/>
        <v>52590158.414061427</v>
      </c>
      <c r="P56" s="29">
        <v>1.7999999999999999E-2</v>
      </c>
      <c r="Q56" s="145">
        <f t="shared" si="7"/>
        <v>53536781.26551453</v>
      </c>
      <c r="R56" s="168">
        <f t="shared" si="30"/>
        <v>101724717.53419994</v>
      </c>
      <c r="S56" s="131">
        <f t="shared" si="31"/>
        <v>67336781.265514523</v>
      </c>
      <c r="T56" s="82"/>
      <c r="U56" s="11"/>
    </row>
    <row r="57" spans="1:28" s="29" customFormat="1" x14ac:dyDescent="0.3">
      <c r="A57" s="166">
        <f t="shared" si="10"/>
        <v>9000000</v>
      </c>
      <c r="C57" s="345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35414119.121521749</v>
      </c>
      <c r="N57" s="65">
        <v>0</v>
      </c>
      <c r="O57" s="168">
        <f t="shared" si="29"/>
        <v>58396781.26551453</v>
      </c>
      <c r="P57" s="29">
        <v>1.7999999999999999E-2</v>
      </c>
      <c r="Q57" s="145">
        <f t="shared" si="7"/>
        <v>59447923.328293793</v>
      </c>
      <c r="R57" s="168">
        <f t="shared" si="30"/>
        <v>105902042.44981554</v>
      </c>
      <c r="S57" s="131">
        <f t="shared" si="31"/>
        <v>70487923.3282938</v>
      </c>
      <c r="T57" s="82"/>
      <c r="U57" s="11"/>
    </row>
    <row r="58" spans="1:28" s="29" customFormat="1" x14ac:dyDescent="0.3">
      <c r="A58" s="166">
        <f t="shared" si="10"/>
        <v>10000000</v>
      </c>
      <c r="C58" s="345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36458773.265709139</v>
      </c>
      <c r="N58" s="65">
        <v>0</v>
      </c>
      <c r="O58" s="168">
        <f t="shared" si="29"/>
        <v>64307923.328293793</v>
      </c>
      <c r="P58" s="29">
        <v>1.7999999999999999E-2</v>
      </c>
      <c r="Q58" s="145">
        <f t="shared" si="7"/>
        <v>65465465.948203079</v>
      </c>
      <c r="R58" s="168">
        <f t="shared" si="30"/>
        <v>110204239.21391222</v>
      </c>
      <c r="S58" s="131">
        <f t="shared" si="31"/>
        <v>73745465.948203087</v>
      </c>
      <c r="T58" s="82"/>
      <c r="U58" s="11"/>
    </row>
    <row r="59" spans="1:28" s="29" customFormat="1" x14ac:dyDescent="0.3">
      <c r="A59" s="166">
        <f t="shared" si="10"/>
        <v>11000000</v>
      </c>
      <c r="C59" s="345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37522231.184491903</v>
      </c>
      <c r="N59" s="65">
        <v>0</v>
      </c>
      <c r="O59" s="168">
        <f t="shared" si="29"/>
        <v>70325465.948203087</v>
      </c>
      <c r="P59" s="29">
        <v>1.7999999999999999E-2</v>
      </c>
      <c r="Q59" s="145">
        <f t="shared" si="7"/>
        <v>71591324.335270748</v>
      </c>
      <c r="R59" s="168">
        <f t="shared" si="30"/>
        <v>114633555.51976265</v>
      </c>
      <c r="S59" s="131">
        <f t="shared" si="31"/>
        <v>77111324.335270748</v>
      </c>
      <c r="T59" s="82"/>
      <c r="U59" s="11"/>
    </row>
    <row r="60" spans="1:28" s="29" customFormat="1" x14ac:dyDescent="0.3">
      <c r="A60" s="166">
        <f t="shared" si="10"/>
        <v>12000000</v>
      </c>
      <c r="C60" s="345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38604831.34581276</v>
      </c>
      <c r="N60" s="65">
        <v>0</v>
      </c>
      <c r="O60" s="168">
        <f t="shared" si="29"/>
        <v>76451324.335270748</v>
      </c>
      <c r="P60" s="29">
        <v>1.7999999999999999E-2</v>
      </c>
      <c r="Q60" s="145">
        <f t="shared" si="7"/>
        <v>77827448.173305616</v>
      </c>
      <c r="R60" s="168">
        <f t="shared" si="30"/>
        <v>119192279.51911837</v>
      </c>
      <c r="S60" s="131">
        <f t="shared" si="31"/>
        <v>80587448.173305601</v>
      </c>
      <c r="T60" s="82"/>
      <c r="U60" s="11"/>
    </row>
    <row r="61" spans="1:28" s="29" customFormat="1" x14ac:dyDescent="0.3">
      <c r="A61" s="166">
        <f t="shared" si="10"/>
        <v>13000000</v>
      </c>
      <c r="C61" s="345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39706918.310037389</v>
      </c>
      <c r="N61" s="65">
        <v>0</v>
      </c>
      <c r="O61" s="168">
        <f t="shared" si="29"/>
        <v>82687448.173305616</v>
      </c>
      <c r="P61" s="29">
        <v>1.7999999999999999E-2</v>
      </c>
      <c r="Q61" s="145">
        <f t="shared" si="7"/>
        <v>84175822.24042511</v>
      </c>
      <c r="R61" s="168">
        <f t="shared" si="30"/>
        <v>123882740.5504625</v>
      </c>
      <c r="S61" s="131">
        <f t="shared" si="31"/>
        <v>84175822.24042511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45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40828842.839618064</v>
      </c>
      <c r="N62" s="97">
        <v>0</v>
      </c>
      <c r="O62" s="169">
        <f t="shared" si="29"/>
        <v>63875822.24042511</v>
      </c>
      <c r="P62" s="83">
        <v>1.7999999999999999E-2</v>
      </c>
      <c r="Q62" s="145">
        <f t="shared" si="7"/>
        <v>65025587.040752761</v>
      </c>
      <c r="R62" s="169">
        <f t="shared" si="30"/>
        <v>128254429.88037083</v>
      </c>
      <c r="S62" s="132">
        <f t="shared" si="31"/>
        <v>87425587.040752769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45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41970962.01073119</v>
      </c>
      <c r="N63" s="47">
        <v>0</v>
      </c>
      <c r="O63" s="127">
        <f t="shared" si="29"/>
        <v>44725587.040752761</v>
      </c>
      <c r="P63" s="42">
        <v>1.7999999999999999E-2</v>
      </c>
      <c r="Q63" s="145">
        <f t="shared" si="7"/>
        <v>45530647.607486308</v>
      </c>
      <c r="R63" s="127">
        <f t="shared" si="30"/>
        <v>132301609.6182175</v>
      </c>
      <c r="S63" s="129">
        <f t="shared" si="31"/>
        <v>90330647.607486308</v>
      </c>
      <c r="T63" s="176">
        <f xml:space="preserve"> S63 / 4</f>
        <v>22582661.901871577</v>
      </c>
      <c r="U63" s="43">
        <f>SUM(E4:E63)</f>
        <v>152300000</v>
      </c>
      <c r="V63" s="43">
        <f>SUM(F4:F63)</f>
        <v>77426544</v>
      </c>
      <c r="W63" s="45">
        <f xml:space="preserve"> U63 - V63</f>
        <v>74873456</v>
      </c>
      <c r="X63" s="45">
        <f>R63-W63</f>
        <v>57428153.618217498</v>
      </c>
      <c r="Y63" s="113">
        <f xml:space="preserve"> X63 / W63 * 100</f>
        <v>76.700284301311669</v>
      </c>
      <c r="Z63" s="45">
        <f xml:space="preserve"> (X63 - 2500000) * 0.16</f>
        <v>8788504.5789148007</v>
      </c>
      <c r="AA63" s="183">
        <f xml:space="preserve"> R63 - ((2500000 * 12) + R51)</f>
        <v>16842962.225222722</v>
      </c>
      <c r="AB63" s="183">
        <f xml:space="preserve"> (AA63 -2500000) * 0.16</f>
        <v>2294873.9560356354</v>
      </c>
    </row>
    <row r="64" spans="1:28" s="67" customFormat="1" x14ac:dyDescent="0.3">
      <c r="A64" s="166">
        <f t="shared" si="10"/>
        <v>16000000</v>
      </c>
      <c r="B64" s="67">
        <v>6</v>
      </c>
      <c r="C64" s="345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42540445.858774118</v>
      </c>
      <c r="N64" s="65">
        <v>0</v>
      </c>
      <c r="O64" s="171">
        <f t="shared" si="14"/>
        <v>52110647.607486308</v>
      </c>
      <c r="P64" s="67">
        <v>4.0000000000000001E-3</v>
      </c>
      <c r="Q64" s="145">
        <f t="shared" si="7"/>
        <v>52319090.197916254</v>
      </c>
      <c r="R64" s="171">
        <f t="shared" si="15"/>
        <v>135179536.05669037</v>
      </c>
      <c r="S64" s="130">
        <f t="shared" si="16"/>
        <v>92639090.19791624</v>
      </c>
      <c r="T64" s="74"/>
      <c r="U64" s="75"/>
    </row>
    <row r="65" spans="1:28" s="29" customFormat="1" x14ac:dyDescent="0.3">
      <c r="A65" s="166">
        <f t="shared" si="10"/>
        <v>17000000</v>
      </c>
      <c r="C65" s="345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43713373.884232052</v>
      </c>
      <c r="N65" s="65">
        <v>0</v>
      </c>
      <c r="O65" s="168">
        <f t="shared" si="14"/>
        <v>58899090.197916254</v>
      </c>
      <c r="P65" s="29">
        <v>1.7999999999999999E-2</v>
      </c>
      <c r="Q65" s="145">
        <f t="shared" si="7"/>
        <v>59959273.821478747</v>
      </c>
      <c r="R65" s="168">
        <f t="shared" si="15"/>
        <v>139512647.7057108</v>
      </c>
      <c r="S65" s="131">
        <f t="shared" si="16"/>
        <v>95799273.821478754</v>
      </c>
      <c r="T65" s="82"/>
      <c r="U65" s="11"/>
    </row>
    <row r="66" spans="1:28" s="29" customFormat="1" x14ac:dyDescent="0.3">
      <c r="A66" s="166">
        <f t="shared" si="10"/>
        <v>18000000</v>
      </c>
      <c r="C66" s="345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44907414.614148229</v>
      </c>
      <c r="N66" s="65">
        <v>0</v>
      </c>
      <c r="O66" s="168">
        <f t="shared" si="14"/>
        <v>66539273.821478747</v>
      </c>
      <c r="P66" s="29">
        <v>1.7999999999999999E-2</v>
      </c>
      <c r="Q66" s="145">
        <f t="shared" si="7"/>
        <v>67736980.75026536</v>
      </c>
      <c r="R66" s="168">
        <f t="shared" si="15"/>
        <v>144004395.36441359</v>
      </c>
      <c r="S66" s="131">
        <f t="shared" si="16"/>
        <v>99096980.75026536</v>
      </c>
      <c r="T66" s="82"/>
      <c r="U66" s="11"/>
    </row>
    <row r="67" spans="1:28" s="29" customFormat="1" x14ac:dyDescent="0.3">
      <c r="A67" s="166">
        <f t="shared" si="10"/>
        <v>19000000</v>
      </c>
      <c r="C67" s="345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46122948.077202894</v>
      </c>
      <c r="N67" s="65">
        <v>0</v>
      </c>
      <c r="O67" s="168">
        <f t="shared" si="14"/>
        <v>74316980.75026536</v>
      </c>
      <c r="P67" s="29">
        <v>1.7999999999999999E-2</v>
      </c>
      <c r="Q67" s="145">
        <f t="shared" si="7"/>
        <v>75654686.403770134</v>
      </c>
      <c r="R67" s="168">
        <f t="shared" si="15"/>
        <v>148657634.48097304</v>
      </c>
      <c r="S67" s="131">
        <f t="shared" si="16"/>
        <v>102534686.40377015</v>
      </c>
      <c r="T67" s="82"/>
      <c r="U67" s="11"/>
    </row>
    <row r="68" spans="1:28" s="29" customFormat="1" x14ac:dyDescent="0.3">
      <c r="A68" s="166">
        <f t="shared" si="10"/>
        <v>20000000</v>
      </c>
      <c r="C68" s="345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47360361.142592549</v>
      </c>
      <c r="N68" s="65">
        <v>0</v>
      </c>
      <c r="O68" s="168">
        <f t="shared" si="14"/>
        <v>79984686.403770134</v>
      </c>
      <c r="P68" s="29">
        <v>1.7999999999999999E-2</v>
      </c>
      <c r="Q68" s="145">
        <f t="shared" si="7"/>
        <v>81424410.759038001</v>
      </c>
      <c r="R68" s="168">
        <f t="shared" si="15"/>
        <v>151184771.90163055</v>
      </c>
      <c r="S68" s="131">
        <f t="shared" si="16"/>
        <v>103824410.759038</v>
      </c>
      <c r="T68" s="82"/>
      <c r="U68" s="11"/>
    </row>
    <row r="69" spans="1:28" s="29" customFormat="1" x14ac:dyDescent="0.3">
      <c r="A69" s="166">
        <f t="shared" si="10"/>
        <v>21000000</v>
      </c>
      <c r="C69" s="345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48620047.643159218</v>
      </c>
      <c r="N69" s="65">
        <v>0</v>
      </c>
      <c r="O69" s="168">
        <f t="shared" si="14"/>
        <v>88004410.759038001</v>
      </c>
      <c r="P69" s="29">
        <v>1.7999999999999999E-2</v>
      </c>
      <c r="Q69" s="145">
        <f t="shared" si="7"/>
        <v>89588490.152700692</v>
      </c>
      <c r="R69" s="168">
        <f t="shared" si="15"/>
        <v>156128537.7958599</v>
      </c>
      <c r="S69" s="131">
        <f t="shared" si="16"/>
        <v>107508490.15270069</v>
      </c>
      <c r="T69" s="82"/>
      <c r="U69" s="11"/>
    </row>
    <row r="70" spans="1:28" s="29" customFormat="1" x14ac:dyDescent="0.3">
      <c r="A70" s="166">
        <f t="shared" si="10"/>
        <v>22000000</v>
      </c>
      <c r="C70" s="345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49902408.500736088</v>
      </c>
      <c r="N70" s="65">
        <v>0</v>
      </c>
      <c r="O70" s="168">
        <f t="shared" si="14"/>
        <v>96168490.152700692</v>
      </c>
      <c r="P70" s="29">
        <v>1.7999999999999999E-2</v>
      </c>
      <c r="Q70" s="145">
        <f t="shared" si="7"/>
        <v>97899522.975449309</v>
      </c>
      <c r="R70" s="168">
        <f t="shared" si="15"/>
        <v>161241931.47618538</v>
      </c>
      <c r="S70" s="131">
        <f t="shared" si="16"/>
        <v>111339522.97544929</v>
      </c>
      <c r="T70" s="82"/>
      <c r="U70" s="11"/>
    </row>
    <row r="71" spans="1:28" s="29" customFormat="1" x14ac:dyDescent="0.3">
      <c r="A71" s="166">
        <f t="shared" si="10"/>
        <v>23000000</v>
      </c>
      <c r="C71" s="345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51207851.853749335</v>
      </c>
      <c r="N71" s="65">
        <v>0</v>
      </c>
      <c r="O71" s="168">
        <f t="shared" si="14"/>
        <v>104479522.97544931</v>
      </c>
      <c r="P71" s="29">
        <v>1.7999999999999999E-2</v>
      </c>
      <c r="Q71" s="145">
        <f t="shared" ref="Q71:Q134" si="34" xml:space="preserve"> ((O71 +N71) * P71) + (O71+N71)</f>
        <v>106360154.38900739</v>
      </c>
      <c r="R71" s="168">
        <f t="shared" si="15"/>
        <v>166528006.24275672</v>
      </c>
      <c r="S71" s="131">
        <f t="shared" si="16"/>
        <v>115320154.38900739</v>
      </c>
      <c r="T71" s="82"/>
      <c r="U71" s="11"/>
    </row>
    <row r="72" spans="1:28" s="29" customFormat="1" x14ac:dyDescent="0.3">
      <c r="A72" s="166">
        <f t="shared" si="10"/>
        <v>24000000</v>
      </c>
      <c r="C72" s="345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52536793.187116824</v>
      </c>
      <c r="N72" s="65">
        <v>0</v>
      </c>
      <c r="O72" s="168">
        <f t="shared" si="14"/>
        <v>112940154.38900739</v>
      </c>
      <c r="P72" s="29">
        <v>1.7999999999999999E-2</v>
      </c>
      <c r="Q72" s="145">
        <f t="shared" si="34"/>
        <v>114973077.16800952</v>
      </c>
      <c r="R72" s="168">
        <f t="shared" si="15"/>
        <v>171989870.35512635</v>
      </c>
      <c r="S72" s="131">
        <f t="shared" si="16"/>
        <v>119453077.16800952</v>
      </c>
      <c r="T72" s="82"/>
      <c r="U72" s="11"/>
    </row>
    <row r="73" spans="1:28" s="29" customFormat="1" x14ac:dyDescent="0.3">
      <c r="A73" s="166">
        <f t="shared" si="10"/>
        <v>25000000</v>
      </c>
      <c r="C73" s="345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53889655.46448493</v>
      </c>
      <c r="N73" s="65">
        <v>0</v>
      </c>
      <c r="O73" s="168">
        <f t="shared" si="14"/>
        <v>121553077.16800952</v>
      </c>
      <c r="P73" s="29">
        <v>1.7999999999999999E-2</v>
      </c>
      <c r="Q73" s="145">
        <f t="shared" si="34"/>
        <v>123741032.55703369</v>
      </c>
      <c r="R73" s="168">
        <f t="shared" si="15"/>
        <v>177630688.02151862</v>
      </c>
      <c r="S73" s="131">
        <f t="shared" si="16"/>
        <v>123741032.55703369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45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55266869.262845658</v>
      </c>
      <c r="N74" s="97">
        <v>0</v>
      </c>
      <c r="O74" s="169">
        <f t="shared" si="14"/>
        <v>93341032.557033688</v>
      </c>
      <c r="P74" s="83">
        <v>1.7999999999999999E-2</v>
      </c>
      <c r="Q74" s="145">
        <f t="shared" si="34"/>
        <v>95021171.143060297</v>
      </c>
      <c r="R74" s="169">
        <f t="shared" si="15"/>
        <v>182788040.40590596</v>
      </c>
      <c r="S74" s="132">
        <f t="shared" si="16"/>
        <v>127521171.1430603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45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56668872.909576878</v>
      </c>
      <c r="N75" s="47">
        <v>0</v>
      </c>
      <c r="O75" s="127">
        <f t="shared" si="14"/>
        <v>64621171.143060297</v>
      </c>
      <c r="P75" s="42">
        <v>1.7999999999999999E-2</v>
      </c>
      <c r="Q75" s="145">
        <f t="shared" si="34"/>
        <v>65784352.223635383</v>
      </c>
      <c r="R75" s="127">
        <f t="shared" si="15"/>
        <v>187453225.13321227</v>
      </c>
      <c r="S75" s="129">
        <f t="shared" si="16"/>
        <v>130784352.22363539</v>
      </c>
      <c r="T75" s="176">
        <f xml:space="preserve"> S75 / 4</f>
        <v>32696088.055908848</v>
      </c>
      <c r="U75" s="43">
        <f>SUM(E4:E75)</f>
        <v>182300000</v>
      </c>
      <c r="V75" s="43">
        <f>SUM(F4:F75)</f>
        <v>79676544</v>
      </c>
      <c r="W75" s="45">
        <f xml:space="preserve"> U75 - V75</f>
        <v>102623456</v>
      </c>
      <c r="X75" s="45">
        <f>R75-W75</f>
        <v>84829769.133212268</v>
      </c>
      <c r="Y75" s="113">
        <f xml:space="preserve"> X75 / W75 * 100</f>
        <v>82.661189205333599</v>
      </c>
      <c r="Z75" s="45">
        <f xml:space="preserve"> (X75 - 2500000) * 0.16</f>
        <v>13172763.061313963</v>
      </c>
      <c r="AA75" s="183">
        <f xml:space="preserve"> R75 - ((2500000 * 12) + R63)</f>
        <v>25151615.51499477</v>
      </c>
      <c r="AB75" s="183">
        <f xml:space="preserve"> (AA75 -2500000) * 0.16</f>
        <v>3624258.4823991633</v>
      </c>
    </row>
    <row r="76" spans="1:28" s="67" customFormat="1" x14ac:dyDescent="0.3">
      <c r="A76" s="166">
        <f t="shared" si="10"/>
        <v>28000000</v>
      </c>
      <c r="B76" s="67">
        <v>7</v>
      </c>
      <c r="C76" s="345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57297148.401215188</v>
      </c>
      <c r="N76" s="65">
        <v>0</v>
      </c>
      <c r="O76" s="171">
        <f t="shared" si="14"/>
        <v>74384352.223635375</v>
      </c>
      <c r="P76" s="67">
        <v>4.0000000000000001E-3</v>
      </c>
      <c r="Q76" s="145">
        <f t="shared" si="34"/>
        <v>74681889.632529914</v>
      </c>
      <c r="R76" s="171">
        <f t="shared" si="15"/>
        <v>190479038.03374511</v>
      </c>
      <c r="S76" s="130">
        <f t="shared" si="16"/>
        <v>133181889.63252991</v>
      </c>
      <c r="T76" s="74"/>
      <c r="U76" s="75"/>
    </row>
    <row r="77" spans="1:28" s="29" customFormat="1" x14ac:dyDescent="0.3">
      <c r="A77" s="166">
        <f t="shared" si="10"/>
        <v>29000000</v>
      </c>
      <c r="C77" s="345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58735697.072437063</v>
      </c>
      <c r="N77" s="65">
        <v>0</v>
      </c>
      <c r="O77" s="168">
        <f t="shared" si="14"/>
        <v>83281889.632529914</v>
      </c>
      <c r="P77" s="29">
        <v>1.7999999999999999E-2</v>
      </c>
      <c r="Q77" s="145">
        <f t="shared" si="34"/>
        <v>84780963.645915449</v>
      </c>
      <c r="R77" s="168">
        <f t="shared" si="15"/>
        <v>195516660.7183525</v>
      </c>
      <c r="S77" s="131">
        <f t="shared" si="16"/>
        <v>136780963.64591545</v>
      </c>
      <c r="T77" s="82"/>
      <c r="U77" s="11"/>
    </row>
    <row r="78" spans="1:28" s="29" customFormat="1" x14ac:dyDescent="0.3">
      <c r="A78" s="166">
        <f t="shared" si="10"/>
        <v>30000000</v>
      </c>
      <c r="C78" s="345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60200139.619740933</v>
      </c>
      <c r="N78" s="65">
        <v>0</v>
      </c>
      <c r="O78" s="168">
        <f t="shared" si="14"/>
        <v>93380963.645915449</v>
      </c>
      <c r="P78" s="29">
        <v>1.7999999999999999E-2</v>
      </c>
      <c r="Q78" s="145">
        <f t="shared" si="34"/>
        <v>95061820.991541922</v>
      </c>
      <c r="R78" s="168">
        <f t="shared" si="15"/>
        <v>200761960.61128286</v>
      </c>
      <c r="S78" s="131">
        <f t="shared" si="16"/>
        <v>140561820.99154192</v>
      </c>
      <c r="T78" s="82"/>
      <c r="U78" s="11"/>
    </row>
    <row r="79" spans="1:28" s="29" customFormat="1" x14ac:dyDescent="0.3">
      <c r="A79" s="166">
        <f t="shared" si="10"/>
        <v>31000000</v>
      </c>
      <c r="C79" s="345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61690942.132896267</v>
      </c>
      <c r="N79" s="65">
        <v>0</v>
      </c>
      <c r="O79" s="168">
        <f t="shared" si="14"/>
        <v>103661820.99154192</v>
      </c>
      <c r="P79" s="29">
        <v>1.7999999999999999E-2</v>
      </c>
      <c r="Q79" s="145">
        <f t="shared" si="34"/>
        <v>105527733.76938967</v>
      </c>
      <c r="R79" s="168">
        <f t="shared" si="15"/>
        <v>206218675.90228593</v>
      </c>
      <c r="S79" s="131">
        <f t="shared" si="16"/>
        <v>144527733.76938966</v>
      </c>
      <c r="T79" s="82"/>
      <c r="U79" s="11"/>
    </row>
    <row r="80" spans="1:28" s="29" customFormat="1" x14ac:dyDescent="0.3">
      <c r="A80" s="166">
        <f t="shared" si="10"/>
        <v>32000000</v>
      </c>
      <c r="C80" s="345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63208579.091288403</v>
      </c>
      <c r="N80" s="65">
        <v>0</v>
      </c>
      <c r="O80" s="168">
        <f t="shared" si="14"/>
        <v>110577733.76938967</v>
      </c>
      <c r="P80" s="29">
        <v>1.7999999999999999E-2</v>
      </c>
      <c r="Q80" s="145">
        <f t="shared" si="34"/>
        <v>112568132.97723868</v>
      </c>
      <c r="R80" s="168">
        <f t="shared" si="15"/>
        <v>208276712.0685271</v>
      </c>
      <c r="S80" s="131">
        <f t="shared" si="16"/>
        <v>145068132.97723871</v>
      </c>
      <c r="T80" s="82"/>
      <c r="U80" s="11"/>
    </row>
    <row r="81" spans="1:28" s="29" customFormat="1" x14ac:dyDescent="0.3">
      <c r="A81" s="166">
        <f t="shared" si="10"/>
        <v>33000000</v>
      </c>
      <c r="C81" s="345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64753533.514931597</v>
      </c>
      <c r="N81" s="65">
        <v>0</v>
      </c>
      <c r="O81" s="168">
        <f t="shared" si="14"/>
        <v>121168132.97723868</v>
      </c>
      <c r="P81" s="29">
        <v>1.7999999999999999E-2</v>
      </c>
      <c r="Q81" s="145">
        <f t="shared" si="34"/>
        <v>123349159.37082899</v>
      </c>
      <c r="R81" s="168">
        <f t="shared" si="15"/>
        <v>214102692.88576058</v>
      </c>
      <c r="S81" s="131">
        <f t="shared" si="16"/>
        <v>149349159.37082899</v>
      </c>
      <c r="T81" s="82"/>
      <c r="U81" s="11"/>
    </row>
    <row r="82" spans="1:28" s="29" customFormat="1" x14ac:dyDescent="0.3">
      <c r="A82" s="166">
        <f t="shared" si="10"/>
        <v>34000000</v>
      </c>
      <c r="C82" s="345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66326297.118200362</v>
      </c>
      <c r="N82" s="65">
        <v>0</v>
      </c>
      <c r="O82" s="168">
        <f t="shared" si="14"/>
        <v>131949159.37082899</v>
      </c>
      <c r="P82" s="29">
        <v>1.7999999999999999E-2</v>
      </c>
      <c r="Q82" s="145">
        <f t="shared" si="34"/>
        <v>134324244.23950392</v>
      </c>
      <c r="R82" s="168">
        <f t="shared" si="15"/>
        <v>220150541.35770428</v>
      </c>
      <c r="S82" s="131">
        <f t="shared" si="16"/>
        <v>153824244.23950392</v>
      </c>
      <c r="T82" s="82"/>
      <c r="U82" s="11"/>
    </row>
    <row r="83" spans="1:28" s="29" customFormat="1" x14ac:dyDescent="0.3">
      <c r="A83" s="166">
        <f t="shared" si="10"/>
        <v>35000000</v>
      </c>
      <c r="C83" s="345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67927370.466327965</v>
      </c>
      <c r="N83" s="65">
        <v>0</v>
      </c>
      <c r="O83" s="168">
        <f t="shared" si="14"/>
        <v>142924244.23950392</v>
      </c>
      <c r="P83" s="29">
        <v>1.7999999999999999E-2</v>
      </c>
      <c r="Q83" s="145">
        <f t="shared" si="34"/>
        <v>145496880.63581499</v>
      </c>
      <c r="R83" s="168">
        <f t="shared" si="15"/>
        <v>226424251.10214296</v>
      </c>
      <c r="S83" s="131">
        <f t="shared" si="16"/>
        <v>158496880.63581499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45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69557263.134721875</v>
      </c>
      <c r="N84" s="65">
        <v>0</v>
      </c>
      <c r="O84" s="168">
        <f t="shared" si="14"/>
        <v>154096880.63581499</v>
      </c>
      <c r="P84" s="29">
        <v>1.7999999999999999E-2</v>
      </c>
      <c r="Q84" s="145">
        <f t="shared" si="34"/>
        <v>156870624.48725966</v>
      </c>
      <c r="R84" s="168">
        <f t="shared" si="15"/>
        <v>232927887.62198153</v>
      </c>
      <c r="S84" s="131">
        <f t="shared" si="16"/>
        <v>163370624.48725966</v>
      </c>
      <c r="T84" s="82"/>
      <c r="U84" s="11"/>
    </row>
    <row r="85" spans="1:28" s="29" customFormat="1" x14ac:dyDescent="0.3">
      <c r="A85" s="166">
        <f t="shared" si="37"/>
        <v>37000000</v>
      </c>
      <c r="C85" s="345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71216493.871146873</v>
      </c>
      <c r="N85" s="65">
        <v>0</v>
      </c>
      <c r="O85" s="168">
        <f t="shared" si="14"/>
        <v>165470624.48725966</v>
      </c>
      <c r="P85" s="29">
        <v>1.7999999999999999E-2</v>
      </c>
      <c r="Q85" s="145">
        <f t="shared" si="34"/>
        <v>168449095.72803032</v>
      </c>
      <c r="R85" s="168">
        <f t="shared" si="15"/>
        <v>239665589.59917718</v>
      </c>
      <c r="S85" s="131">
        <f t="shared" si="16"/>
        <v>168449095.72803032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45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72905590.760827512</v>
      </c>
      <c r="N86" s="65">
        <v>0</v>
      </c>
      <c r="O86" s="169">
        <f t="shared" si="14"/>
        <v>126649095.72803032</v>
      </c>
      <c r="P86" s="83">
        <v>1.7999999999999999E-2</v>
      </c>
      <c r="Q86" s="145">
        <f t="shared" si="34"/>
        <v>128928779.45113488</v>
      </c>
      <c r="R86" s="168">
        <f t="shared" si="15"/>
        <v>245734370.2119624</v>
      </c>
      <c r="S86" s="131">
        <f t="shared" si="16"/>
        <v>172828779.45113489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45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74625091.394522414</v>
      </c>
      <c r="N87" s="46">
        <v>0</v>
      </c>
      <c r="O87" s="127">
        <f t="shared" si="14"/>
        <v>87128779.451134875</v>
      </c>
      <c r="P87" s="42">
        <v>1.7999999999999999E-2</v>
      </c>
      <c r="Q87" s="145">
        <f t="shared" si="34"/>
        <v>88697097.481255308</v>
      </c>
      <c r="R87" s="128">
        <f t="shared" si="15"/>
        <v>251122188.87577772</v>
      </c>
      <c r="S87" s="134">
        <f t="shared" si="16"/>
        <v>176497097.48125529</v>
      </c>
      <c r="T87" s="176">
        <f xml:space="preserve"> S87 / 4</f>
        <v>44124274.370313823</v>
      </c>
      <c r="U87" s="43">
        <f>SUM(E4:E87)</f>
        <v>212300000</v>
      </c>
      <c r="V87" s="43">
        <f>SUM(F4:F87)</f>
        <v>83226544</v>
      </c>
      <c r="W87" s="45">
        <f xml:space="preserve"> U87 - V87</f>
        <v>129073456</v>
      </c>
      <c r="X87" s="45">
        <f>R87-W87</f>
        <v>122048732.87577772</v>
      </c>
      <c r="Y87" s="113">
        <f xml:space="preserve"> X87 / W87 * 100</f>
        <v>94.557577257230747</v>
      </c>
      <c r="Z87" s="45">
        <f xml:space="preserve"> (X87 - 2500000) * 0.16</f>
        <v>19127797.260124438</v>
      </c>
      <c r="AA87" s="183">
        <f xml:space="preserve"> R87 - ((2500000 * 12) + R75)</f>
        <v>33668963.742565453</v>
      </c>
      <c r="AB87" s="183">
        <f xml:space="preserve"> (AA87 -2500000) * 0.16</f>
        <v>4987034.1988104722</v>
      </c>
    </row>
    <row r="88" spans="1:28" s="29" customFormat="1" x14ac:dyDescent="0.3">
      <c r="A88" s="166">
        <f t="shared" si="37"/>
        <v>40000000</v>
      </c>
      <c r="B88" s="29">
        <v>8</v>
      </c>
      <c r="C88" s="345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75325191.760100499</v>
      </c>
      <c r="N88" s="65">
        <v>0</v>
      </c>
      <c r="O88" s="171">
        <f t="shared" ref="O88:O99" si="41" xml:space="preserve"> Q87 + K88</f>
        <v>99577097.481255308</v>
      </c>
      <c r="P88" s="67">
        <v>4.0000000000000001E-3</v>
      </c>
      <c r="Q88" s="145">
        <f t="shared" si="34"/>
        <v>99975405.871180326</v>
      </c>
      <c r="R88" s="171">
        <f t="shared" ref="R88:R99" si="42" xml:space="preserve"> M88 + Q88 + L88</f>
        <v>254320597.63128084</v>
      </c>
      <c r="S88" s="130">
        <f t="shared" ref="S88:S99" si="43" xml:space="preserve"> R88 - M88</f>
        <v>178995405.87118036</v>
      </c>
      <c r="T88" s="74"/>
      <c r="U88" s="11"/>
    </row>
    <row r="89" spans="1:28" s="29" customFormat="1" x14ac:dyDescent="0.3">
      <c r="A89" s="166">
        <f t="shared" si="37"/>
        <v>41000000</v>
      </c>
      <c r="C89" s="345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77088245.211782306</v>
      </c>
      <c r="N89" s="65">
        <v>0</v>
      </c>
      <c r="O89" s="168">
        <f t="shared" si="41"/>
        <v>110855405.87118033</v>
      </c>
      <c r="P89" s="29">
        <v>1.7999999999999999E-2</v>
      </c>
      <c r="Q89" s="145">
        <f t="shared" si="34"/>
        <v>112850803.17686157</v>
      </c>
      <c r="R89" s="168">
        <f t="shared" si="42"/>
        <v>260179048.38864386</v>
      </c>
      <c r="S89" s="131">
        <f t="shared" si="43"/>
        <v>183090803.17686155</v>
      </c>
      <c r="T89" s="82"/>
      <c r="U89" s="11"/>
    </row>
    <row r="90" spans="1:28" s="29" customFormat="1" x14ac:dyDescent="0.3">
      <c r="A90" s="166">
        <f t="shared" si="37"/>
        <v>42000000</v>
      </c>
      <c r="C90" s="345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78883033.625594392</v>
      </c>
      <c r="N90" s="65">
        <v>0</v>
      </c>
      <c r="O90" s="168">
        <f t="shared" si="41"/>
        <v>123730803.17686157</v>
      </c>
      <c r="P90" s="29">
        <v>1.7999999999999999E-2</v>
      </c>
      <c r="Q90" s="145">
        <f t="shared" si="34"/>
        <v>125957957.63404508</v>
      </c>
      <c r="R90" s="168">
        <f t="shared" si="42"/>
        <v>266300991.25963947</v>
      </c>
      <c r="S90" s="131">
        <f t="shared" si="43"/>
        <v>187417957.63404506</v>
      </c>
      <c r="T90" s="82"/>
      <c r="U90" s="11"/>
    </row>
    <row r="91" spans="1:28" s="29" customFormat="1" x14ac:dyDescent="0.3">
      <c r="A91" s="166">
        <f t="shared" si="37"/>
        <v>43000000</v>
      </c>
      <c r="C91" s="345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80710128.230855092</v>
      </c>
      <c r="N91" s="65">
        <v>0</v>
      </c>
      <c r="O91" s="168">
        <f t="shared" si="41"/>
        <v>136837957.63404506</v>
      </c>
      <c r="P91" s="29">
        <v>1.7999999999999999E-2</v>
      </c>
      <c r="Q91" s="145">
        <f t="shared" si="34"/>
        <v>139301040.87145787</v>
      </c>
      <c r="R91" s="168">
        <f t="shared" si="42"/>
        <v>272691169.10231298</v>
      </c>
      <c r="S91" s="131">
        <f t="shared" si="43"/>
        <v>191981040.87145787</v>
      </c>
      <c r="T91" s="82"/>
      <c r="U91" s="11"/>
    </row>
    <row r="92" spans="1:28" s="29" customFormat="1" x14ac:dyDescent="0.3">
      <c r="A92" s="166">
        <f t="shared" si="37"/>
        <v>44000000</v>
      </c>
      <c r="C92" s="345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82570110.53901048</v>
      </c>
      <c r="N92" s="65">
        <v>0</v>
      </c>
      <c r="O92" s="168">
        <f t="shared" si="41"/>
        <v>145281040.87145787</v>
      </c>
      <c r="P92" s="29">
        <v>1.7999999999999999E-2</v>
      </c>
      <c r="Q92" s="145">
        <f t="shared" si="34"/>
        <v>147896099.60714412</v>
      </c>
      <c r="R92" s="168">
        <f t="shared" si="42"/>
        <v>274366210.14615458</v>
      </c>
      <c r="S92" s="131">
        <f t="shared" si="43"/>
        <v>191796099.60714412</v>
      </c>
      <c r="T92" s="82"/>
      <c r="U92" s="11"/>
    </row>
    <row r="93" spans="1:28" s="29" customFormat="1" x14ac:dyDescent="0.3">
      <c r="A93" s="166">
        <f t="shared" si="37"/>
        <v>45000000</v>
      </c>
      <c r="C93" s="345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84463572.528712675</v>
      </c>
      <c r="N93" s="65">
        <v>0</v>
      </c>
      <c r="O93" s="168">
        <f t="shared" si="41"/>
        <v>158776099.60714412</v>
      </c>
      <c r="P93" s="29">
        <v>1.7999999999999999E-2</v>
      </c>
      <c r="Q93" s="145">
        <f t="shared" si="34"/>
        <v>161634069.40007272</v>
      </c>
      <c r="R93" s="168">
        <f t="shared" si="42"/>
        <v>281217641.92878538</v>
      </c>
      <c r="S93" s="131">
        <f t="shared" si="43"/>
        <v>196754069.40007269</v>
      </c>
      <c r="T93" s="82"/>
      <c r="U93" s="11"/>
    </row>
    <row r="94" spans="1:28" s="29" customFormat="1" x14ac:dyDescent="0.3">
      <c r="A94" s="166">
        <f t="shared" si="37"/>
        <v>46000000</v>
      </c>
      <c r="C94" s="345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86391116.834229499</v>
      </c>
      <c r="N94" s="65">
        <v>0</v>
      </c>
      <c r="O94" s="168">
        <f t="shared" si="41"/>
        <v>172514069.40007272</v>
      </c>
      <c r="P94" s="29">
        <v>1.7999999999999999E-2</v>
      </c>
      <c r="Q94" s="145">
        <f t="shared" si="34"/>
        <v>175619322.64927402</v>
      </c>
      <c r="R94" s="168">
        <f t="shared" si="42"/>
        <v>288350439.48350352</v>
      </c>
      <c r="S94" s="131">
        <f t="shared" si="43"/>
        <v>201959322.64927402</v>
      </c>
      <c r="T94" s="82"/>
      <c r="U94" s="11"/>
    </row>
    <row r="95" spans="1:28" s="29" customFormat="1" x14ac:dyDescent="0.3">
      <c r="A95" s="166">
        <f t="shared" si="37"/>
        <v>47000000</v>
      </c>
      <c r="C95" s="345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88353356.937245637</v>
      </c>
      <c r="N95" s="65">
        <v>0</v>
      </c>
      <c r="O95" s="168">
        <f t="shared" si="41"/>
        <v>186499322.64927402</v>
      </c>
      <c r="P95" s="29">
        <v>1.7999999999999999E-2</v>
      </c>
      <c r="Q95" s="145">
        <f t="shared" si="34"/>
        <v>189856310.45696095</v>
      </c>
      <c r="R95" s="168">
        <f t="shared" si="42"/>
        <v>295769667.39420658</v>
      </c>
      <c r="S95" s="131">
        <f t="shared" si="43"/>
        <v>207416310.45696095</v>
      </c>
      <c r="T95" s="82"/>
      <c r="U95" s="11"/>
    </row>
    <row r="96" spans="1:28" s="29" customFormat="1" x14ac:dyDescent="0.3">
      <c r="A96" s="166">
        <f t="shared" si="37"/>
        <v>48000000</v>
      </c>
      <c r="C96" s="345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90350917.362116054</v>
      </c>
      <c r="N96" s="65">
        <v>0</v>
      </c>
      <c r="O96" s="168">
        <f t="shared" si="41"/>
        <v>200736310.45696095</v>
      </c>
      <c r="P96" s="29">
        <v>1.7999999999999999E-2</v>
      </c>
      <c r="Q96" s="145">
        <f t="shared" si="34"/>
        <v>204349564.04518625</v>
      </c>
      <c r="R96" s="168">
        <f t="shared" si="42"/>
        <v>303480481.40730232</v>
      </c>
      <c r="S96" s="131">
        <f t="shared" si="43"/>
        <v>213129564.04518628</v>
      </c>
      <c r="T96" s="82"/>
      <c r="U96" s="11"/>
    </row>
    <row r="97" spans="1:28" s="29" customFormat="1" x14ac:dyDescent="0.3">
      <c r="A97" s="166">
        <f t="shared" si="37"/>
        <v>49000000</v>
      </c>
      <c r="C97" s="345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92384433.874634147</v>
      </c>
      <c r="N97" s="65">
        <v>0</v>
      </c>
      <c r="O97" s="168">
        <f t="shared" si="41"/>
        <v>215229564.04518625</v>
      </c>
      <c r="P97" s="29">
        <v>1.7999999999999999E-2</v>
      </c>
      <c r="Q97" s="145">
        <f t="shared" si="34"/>
        <v>219103696.1979996</v>
      </c>
      <c r="R97" s="168">
        <f t="shared" si="42"/>
        <v>311488130.07263374</v>
      </c>
      <c r="S97" s="131">
        <f t="shared" si="43"/>
        <v>219103696.1979996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45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94454553.684377566</v>
      </c>
      <c r="N98" s="65">
        <v>0</v>
      </c>
      <c r="O98" s="169">
        <f t="shared" si="41"/>
        <v>164503696.1979996</v>
      </c>
      <c r="P98" s="83">
        <v>1.7999999999999999E-2</v>
      </c>
      <c r="Q98" s="145">
        <f t="shared" si="34"/>
        <v>167464762.72956359</v>
      </c>
      <c r="R98" s="168">
        <f t="shared" si="42"/>
        <v>318619316.41394114</v>
      </c>
      <c r="S98" s="131">
        <f t="shared" si="43"/>
        <v>224164762.72956359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45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96561935.650696367</v>
      </c>
      <c r="N99" s="46">
        <v>0</v>
      </c>
      <c r="O99" s="170">
        <f t="shared" si="41"/>
        <v>112864762.72956359</v>
      </c>
      <c r="P99" s="42">
        <v>1.7999999999999999E-2</v>
      </c>
      <c r="Q99" s="145">
        <f t="shared" si="34"/>
        <v>114896328.45869574</v>
      </c>
      <c r="R99" s="168">
        <f t="shared" si="42"/>
        <v>324858264.10939211</v>
      </c>
      <c r="S99" s="134">
        <f t="shared" si="43"/>
        <v>228296328.45869574</v>
      </c>
      <c r="T99" s="82">
        <f xml:space="preserve"> S99 / 4</f>
        <v>57074082.114673935</v>
      </c>
      <c r="U99" s="43">
        <f>SUM(E4:E99)</f>
        <v>242300000</v>
      </c>
      <c r="V99" s="43">
        <f>SUM(F4:F99)</f>
        <v>88126544</v>
      </c>
      <c r="W99" s="45">
        <f xml:space="preserve"> U99 - V99</f>
        <v>154173456</v>
      </c>
      <c r="X99" s="45">
        <f>R99-W99</f>
        <v>170684808.10939211</v>
      </c>
      <c r="Y99" s="113">
        <f xml:space="preserve"> X99 / W99 * 100</f>
        <v>110.70959459415121</v>
      </c>
      <c r="Z99" s="45">
        <f xml:space="preserve"> (X99 - 2500000) * 0.16</f>
        <v>26909569.297502737</v>
      </c>
      <c r="AA99" s="183">
        <f xml:space="preserve"> R99 - ((2500000 * 12) + R87)</f>
        <v>43736075.233614385</v>
      </c>
      <c r="AB99" s="183">
        <f xml:space="preserve"> (AA99 -2500000) * 0.16</f>
        <v>6597772.0373783018</v>
      </c>
    </row>
    <row r="100" spans="1:28" s="29" customFormat="1" x14ac:dyDescent="0.3">
      <c r="A100" s="166">
        <f t="shared" si="37"/>
        <v>52000000</v>
      </c>
      <c r="B100" s="29">
        <v>9</v>
      </c>
      <c r="C100" s="345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97349783.393299147</v>
      </c>
      <c r="N100" s="65">
        <v>0</v>
      </c>
      <c r="O100" s="171">
        <f t="shared" ref="O100:O111" si="48" xml:space="preserve"> Q99 + K100</f>
        <v>128336328.45869574</v>
      </c>
      <c r="P100" s="67">
        <v>4.0000000000000001E-3</v>
      </c>
      <c r="Q100" s="145">
        <f t="shared" si="34"/>
        <v>128849673.77253053</v>
      </c>
      <c r="R100" s="171">
        <f t="shared" ref="R100:R111" si="49" xml:space="preserve"> M100 + Q100 + L100</f>
        <v>328259457.16582966</v>
      </c>
      <c r="S100" s="130">
        <f t="shared" ref="S100:S111" si="50" xml:space="preserve"> R100 - M100</f>
        <v>230909673.7725305</v>
      </c>
      <c r="T100" s="74"/>
      <c r="U100" s="11"/>
    </row>
    <row r="101" spans="1:28" s="29" customFormat="1" x14ac:dyDescent="0.3">
      <c r="A101" s="166">
        <f t="shared" si="37"/>
        <v>53000000</v>
      </c>
      <c r="C101" s="345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99509279.494378537</v>
      </c>
      <c r="N101" s="65">
        <v>0</v>
      </c>
      <c r="O101" s="168">
        <f t="shared" si="48"/>
        <v>142289673.77253053</v>
      </c>
      <c r="P101" s="29">
        <v>1.7999999999999999E-2</v>
      </c>
      <c r="Q101" s="145">
        <f t="shared" si="34"/>
        <v>144850887.90043607</v>
      </c>
      <c r="R101" s="168">
        <f t="shared" si="49"/>
        <v>335080167.39481461</v>
      </c>
      <c r="S101" s="131">
        <f t="shared" si="50"/>
        <v>235570887.90043607</v>
      </c>
      <c r="T101" s="82"/>
      <c r="U101" s="11"/>
    </row>
    <row r="102" spans="1:28" s="29" customFormat="1" x14ac:dyDescent="0.3">
      <c r="A102" s="166">
        <f t="shared" si="37"/>
        <v>54000000</v>
      </c>
      <c r="C102" s="345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101707646.52527735</v>
      </c>
      <c r="N102" s="65">
        <v>0</v>
      </c>
      <c r="O102" s="168">
        <f t="shared" si="48"/>
        <v>158290887.90043607</v>
      </c>
      <c r="P102" s="29">
        <v>1.7999999999999999E-2</v>
      </c>
      <c r="Q102" s="145">
        <f t="shared" si="34"/>
        <v>161140123.88264391</v>
      </c>
      <c r="R102" s="168">
        <f t="shared" si="49"/>
        <v>342227770.40792125</v>
      </c>
      <c r="S102" s="131">
        <f t="shared" si="50"/>
        <v>240520123.88264391</v>
      </c>
      <c r="T102" s="82"/>
      <c r="U102" s="11"/>
    </row>
    <row r="103" spans="1:28" s="29" customFormat="1" x14ac:dyDescent="0.3">
      <c r="A103" s="166">
        <f t="shared" si="37"/>
        <v>55000000</v>
      </c>
      <c r="C103" s="345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103945584.16273233</v>
      </c>
      <c r="N103" s="65">
        <v>0</v>
      </c>
      <c r="O103" s="168">
        <f t="shared" si="48"/>
        <v>174580123.88264391</v>
      </c>
      <c r="P103" s="29">
        <v>1.7999999999999999E-2</v>
      </c>
      <c r="Q103" s="145">
        <f t="shared" si="34"/>
        <v>177722566.11253151</v>
      </c>
      <c r="R103" s="168">
        <f t="shared" si="49"/>
        <v>349708150.27526385</v>
      </c>
      <c r="S103" s="131">
        <f t="shared" si="50"/>
        <v>245762566.11253151</v>
      </c>
      <c r="T103" s="82"/>
      <c r="U103" s="11"/>
    </row>
    <row r="104" spans="1:28" s="29" customFormat="1" x14ac:dyDescent="0.3">
      <c r="A104" s="166">
        <f t="shared" si="37"/>
        <v>56000000</v>
      </c>
      <c r="C104" s="345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106223804.67766151</v>
      </c>
      <c r="N104" s="65">
        <v>0</v>
      </c>
      <c r="O104" s="168">
        <f t="shared" si="48"/>
        <v>184762566.11253151</v>
      </c>
      <c r="P104" s="29">
        <v>1.7999999999999999E-2</v>
      </c>
      <c r="Q104" s="145">
        <f t="shared" si="34"/>
        <v>188088292.30255708</v>
      </c>
      <c r="R104" s="168">
        <f t="shared" si="49"/>
        <v>351012096.98021859</v>
      </c>
      <c r="S104" s="131">
        <f t="shared" si="50"/>
        <v>244788292.30255708</v>
      </c>
      <c r="T104" s="82"/>
      <c r="U104" s="11"/>
    </row>
    <row r="105" spans="1:28" s="29" customFormat="1" x14ac:dyDescent="0.3">
      <c r="A105" s="166">
        <f t="shared" si="37"/>
        <v>57000000</v>
      </c>
      <c r="C105" s="345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108543033.16185941</v>
      </c>
      <c r="N105" s="65">
        <v>0</v>
      </c>
      <c r="O105" s="168">
        <f t="shared" si="48"/>
        <v>201528292.30255708</v>
      </c>
      <c r="P105" s="29">
        <v>1.7999999999999999E-2</v>
      </c>
      <c r="Q105" s="145">
        <f t="shared" si="34"/>
        <v>205155801.56400311</v>
      </c>
      <c r="R105" s="168">
        <f t="shared" si="49"/>
        <v>359058834.7258625</v>
      </c>
      <c r="S105" s="131">
        <f t="shared" si="50"/>
        <v>250515801.56400311</v>
      </c>
      <c r="T105" s="82"/>
      <c r="U105" s="11"/>
    </row>
    <row r="106" spans="1:28" s="29" customFormat="1" x14ac:dyDescent="0.3">
      <c r="A106" s="166">
        <f t="shared" si="37"/>
        <v>58000000</v>
      </c>
      <c r="C106" s="345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110904007.75877288</v>
      </c>
      <c r="N106" s="65">
        <v>0</v>
      </c>
      <c r="O106" s="168">
        <f t="shared" si="48"/>
        <v>218595801.56400311</v>
      </c>
      <c r="P106" s="29">
        <v>1.7999999999999999E-2</v>
      </c>
      <c r="Q106" s="145">
        <f t="shared" si="34"/>
        <v>222530525.99215516</v>
      </c>
      <c r="R106" s="168">
        <f t="shared" si="49"/>
        <v>367454533.75092804</v>
      </c>
      <c r="S106" s="131">
        <f t="shared" si="50"/>
        <v>256550525.99215516</v>
      </c>
      <c r="T106" s="82"/>
      <c r="U106" s="11"/>
    </row>
    <row r="107" spans="1:28" s="29" customFormat="1" x14ac:dyDescent="0.3">
      <c r="A107" s="166">
        <f t="shared" si="37"/>
        <v>59000000</v>
      </c>
      <c r="C107" s="345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113307479.89843079</v>
      </c>
      <c r="N107" s="65">
        <v>0</v>
      </c>
      <c r="O107" s="168">
        <f t="shared" si="48"/>
        <v>235970525.99215516</v>
      </c>
      <c r="P107" s="29">
        <v>1.7999999999999999E-2</v>
      </c>
      <c r="Q107" s="145">
        <f t="shared" si="34"/>
        <v>240217995.46001396</v>
      </c>
      <c r="R107" s="168">
        <f t="shared" si="49"/>
        <v>376205475.35844475</v>
      </c>
      <c r="S107" s="131">
        <f t="shared" si="50"/>
        <v>262897995.46001396</v>
      </c>
      <c r="T107" s="82"/>
      <c r="U107" s="11"/>
    </row>
    <row r="108" spans="1:28" s="29" customFormat="1" x14ac:dyDescent="0.3">
      <c r="A108" s="166">
        <f t="shared" si="37"/>
        <v>60000000</v>
      </c>
      <c r="C108" s="345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115754214.53660254</v>
      </c>
      <c r="N108" s="65">
        <v>0</v>
      </c>
      <c r="O108" s="168">
        <f t="shared" si="48"/>
        <v>253657995.46001396</v>
      </c>
      <c r="P108" s="29">
        <v>1.7999999999999999E-2</v>
      </c>
      <c r="Q108" s="145">
        <f t="shared" si="34"/>
        <v>258223839.3782942</v>
      </c>
      <c r="R108" s="168">
        <f t="shared" si="49"/>
        <v>385318053.91489673</v>
      </c>
      <c r="S108" s="131">
        <f t="shared" si="50"/>
        <v>269563839.37829417</v>
      </c>
      <c r="T108" s="82"/>
      <c r="U108" s="11"/>
    </row>
    <row r="109" spans="1:28" s="29" customFormat="1" x14ac:dyDescent="0.3">
      <c r="A109" s="166">
        <f t="shared" si="37"/>
        <v>61000000</v>
      </c>
      <c r="C109" s="345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118244990.39826138</v>
      </c>
      <c r="N109" s="65">
        <v>0</v>
      </c>
      <c r="O109" s="168">
        <f t="shared" si="48"/>
        <v>271663839.37829423</v>
      </c>
      <c r="P109" s="29">
        <v>1.7999999999999999E-2</v>
      </c>
      <c r="Q109" s="145">
        <f t="shared" si="34"/>
        <v>276553788.48710352</v>
      </c>
      <c r="R109" s="168">
        <f t="shared" si="49"/>
        <v>394798778.88536489</v>
      </c>
      <c r="S109" s="131">
        <f t="shared" si="50"/>
        <v>276553788.48710352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45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120780600.22543009</v>
      </c>
      <c r="N110" s="65">
        <v>0</v>
      </c>
      <c r="O110" s="169">
        <f t="shared" si="48"/>
        <v>207253788.48710352</v>
      </c>
      <c r="P110" s="83">
        <v>1.7999999999999999E-2</v>
      </c>
      <c r="Q110" s="145">
        <f t="shared" si="34"/>
        <v>210984356.67987138</v>
      </c>
      <c r="R110" s="168">
        <f t="shared" si="49"/>
        <v>403164956.90530145</v>
      </c>
      <c r="S110" s="131">
        <f t="shared" si="50"/>
        <v>282384356.67987138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45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123361851.02948783</v>
      </c>
      <c r="N111" s="46">
        <v>0</v>
      </c>
      <c r="O111" s="127">
        <f t="shared" si="48"/>
        <v>141684356.67987138</v>
      </c>
      <c r="P111" s="42">
        <v>1.7999999999999999E-2</v>
      </c>
      <c r="Q111" s="179">
        <f t="shared" si="34"/>
        <v>144234675.10010907</v>
      </c>
      <c r="R111" s="128">
        <f t="shared" si="49"/>
        <v>410396526.12959689</v>
      </c>
      <c r="S111" s="134">
        <f t="shared" si="50"/>
        <v>287034675.10010904</v>
      </c>
      <c r="T111" s="176">
        <f xml:space="preserve"> S111 / 4</f>
        <v>71758668.77502726</v>
      </c>
      <c r="U111" s="43">
        <f>SUM(E4:E111)</f>
        <v>272300000</v>
      </c>
      <c r="V111" s="43">
        <f>SUM(F4:F111)</f>
        <v>94526544</v>
      </c>
      <c r="W111" s="45">
        <f xml:space="preserve"> U111 - V111</f>
        <v>177773456</v>
      </c>
      <c r="X111" s="45">
        <f>R111-W111</f>
        <v>232623070.12959689</v>
      </c>
      <c r="Y111" s="113">
        <f xml:space="preserve"> X111 / W111 * 100</f>
        <v>130.85365800032426</v>
      </c>
      <c r="Z111" s="45">
        <f xml:space="preserve"> (X111 - 2500000) * 0.16</f>
        <v>36819691.220735505</v>
      </c>
      <c r="AA111" s="183">
        <f xml:space="preserve"> R111 - ((2500000 * 12) + R99)</f>
        <v>55538262.020204782</v>
      </c>
      <c r="AB111" s="183">
        <f xml:space="preserve"> (AA111 -2500000) * 0.16</f>
        <v>8486121.9232327659</v>
      </c>
    </row>
    <row r="112" spans="1:28" s="29" customFormat="1" x14ac:dyDescent="0.3">
      <c r="A112" s="166">
        <f t="shared" si="37"/>
        <v>64000000</v>
      </c>
      <c r="B112" s="29">
        <v>10</v>
      </c>
      <c r="C112" s="345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124256898.43360579</v>
      </c>
      <c r="N112" s="65">
        <v>0</v>
      </c>
      <c r="O112" s="171">
        <f t="shared" ref="O112:O123" si="56" xml:space="preserve"> Q111 + K112</f>
        <v>160614675.10010907</v>
      </c>
      <c r="P112" s="67">
        <v>4.0000000000000001E-3</v>
      </c>
      <c r="Q112" s="145">
        <f t="shared" si="34"/>
        <v>161257133.80050951</v>
      </c>
      <c r="R112" s="171">
        <f t="shared" ref="R112:R123" si="57" xml:space="preserve"> M112 + Q112 + L112</f>
        <v>414034032.2341153</v>
      </c>
      <c r="S112" s="130">
        <f t="shared" ref="S112:S123" si="58" xml:space="preserve"> R112 - M112</f>
        <v>289777133.80050951</v>
      </c>
      <c r="T112" s="74"/>
      <c r="U112" s="11"/>
    </row>
    <row r="113" spans="1:28" s="29" customFormat="1" x14ac:dyDescent="0.3">
      <c r="A113" s="166">
        <f t="shared" si="37"/>
        <v>65000000</v>
      </c>
      <c r="C113" s="345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126900722.6054107</v>
      </c>
      <c r="N113" s="65">
        <v>0</v>
      </c>
      <c r="O113" s="168">
        <f t="shared" si="56"/>
        <v>177637133.80050951</v>
      </c>
      <c r="P113" s="29">
        <v>1.7999999999999999E-2</v>
      </c>
      <c r="Q113" s="145">
        <f t="shared" si="34"/>
        <v>180834602.20891869</v>
      </c>
      <c r="R113" s="168">
        <f t="shared" si="57"/>
        <v>421975324.81432939</v>
      </c>
      <c r="S113" s="131">
        <f t="shared" si="58"/>
        <v>295074602.20891869</v>
      </c>
      <c r="T113" s="82"/>
      <c r="U113" s="11"/>
    </row>
    <row r="114" spans="1:28" s="29" customFormat="1" x14ac:dyDescent="0.3">
      <c r="A114" s="166">
        <f t="shared" si="37"/>
        <v>66000000</v>
      </c>
      <c r="C114" s="345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129592135.61230808</v>
      </c>
      <c r="N114" s="65">
        <v>0</v>
      </c>
      <c r="O114" s="168">
        <f t="shared" si="56"/>
        <v>197214602.20891869</v>
      </c>
      <c r="P114" s="29">
        <v>1.7999999999999999E-2</v>
      </c>
      <c r="Q114" s="145">
        <f t="shared" si="34"/>
        <v>200764465.04867923</v>
      </c>
      <c r="R114" s="168">
        <f t="shared" si="57"/>
        <v>430316600.66098732</v>
      </c>
      <c r="S114" s="131">
        <f t="shared" si="58"/>
        <v>300724465.04867923</v>
      </c>
      <c r="T114" s="82"/>
      <c r="U114" s="11"/>
    </row>
    <row r="115" spans="1:28" s="29" customFormat="1" x14ac:dyDescent="0.3">
      <c r="A115" s="166">
        <f t="shared" si="37"/>
        <v>67000000</v>
      </c>
      <c r="C115" s="345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132331994.05332963</v>
      </c>
      <c r="N115" s="65">
        <v>0</v>
      </c>
      <c r="O115" s="168">
        <f t="shared" si="56"/>
        <v>217144465.04867923</v>
      </c>
      <c r="P115" s="29">
        <v>1.7999999999999999E-2</v>
      </c>
      <c r="Q115" s="145">
        <f t="shared" si="34"/>
        <v>221053065.41955546</v>
      </c>
      <c r="R115" s="168">
        <f t="shared" si="57"/>
        <v>439065059.47288507</v>
      </c>
      <c r="S115" s="131">
        <f t="shared" si="58"/>
        <v>306733065.41955543</v>
      </c>
      <c r="T115" s="82"/>
      <c r="U115" s="11"/>
    </row>
    <row r="116" spans="1:28" s="29" customFormat="1" x14ac:dyDescent="0.3">
      <c r="A116" s="166">
        <f t="shared" si="37"/>
        <v>68000000</v>
      </c>
      <c r="C116" s="345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135121169.94628957</v>
      </c>
      <c r="N116" s="65">
        <v>0</v>
      </c>
      <c r="O116" s="168">
        <f t="shared" si="56"/>
        <v>229263065.41955546</v>
      </c>
      <c r="P116" s="29">
        <v>1.7999999999999999E-2</v>
      </c>
      <c r="Q116" s="145">
        <f t="shared" si="34"/>
        <v>233389800.59710744</v>
      </c>
      <c r="R116" s="168">
        <f t="shared" si="57"/>
        <v>439910970.54339701</v>
      </c>
      <c r="S116" s="131">
        <f t="shared" si="58"/>
        <v>304789800.59710741</v>
      </c>
      <c r="T116" s="82"/>
      <c r="U116" s="11"/>
    </row>
    <row r="117" spans="1:28" s="29" customFormat="1" x14ac:dyDescent="0.3">
      <c r="A117" s="166">
        <f t="shared" si="37"/>
        <v>69000000</v>
      </c>
      <c r="C117" s="345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137960551.00532278</v>
      </c>
      <c r="N117" s="65">
        <v>0</v>
      </c>
      <c r="O117" s="168">
        <f t="shared" si="56"/>
        <v>249769800.59710744</v>
      </c>
      <c r="P117" s="29">
        <v>1.7999999999999999E-2</v>
      </c>
      <c r="Q117" s="145">
        <f t="shared" si="34"/>
        <v>254265657.00785539</v>
      </c>
      <c r="R117" s="168">
        <f t="shared" si="57"/>
        <v>449346208.01317817</v>
      </c>
      <c r="S117" s="131">
        <f t="shared" si="58"/>
        <v>311385657.00785542</v>
      </c>
      <c r="T117" s="82"/>
      <c r="U117" s="11"/>
    </row>
    <row r="118" spans="1:28" s="29" customFormat="1" x14ac:dyDescent="0.3">
      <c r="A118" s="166">
        <f t="shared" si="37"/>
        <v>70000000</v>
      </c>
      <c r="C118" s="345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140851040.92341858</v>
      </c>
      <c r="N118" s="65">
        <v>0</v>
      </c>
      <c r="O118" s="168">
        <f t="shared" si="56"/>
        <v>270645657.00785542</v>
      </c>
      <c r="P118" s="29">
        <v>1.7999999999999999E-2</v>
      </c>
      <c r="Q118" s="145">
        <f t="shared" si="34"/>
        <v>275517278.83399683</v>
      </c>
      <c r="R118" s="168">
        <f t="shared" si="57"/>
        <v>459208319.75741541</v>
      </c>
      <c r="S118" s="131">
        <f t="shared" si="58"/>
        <v>318357278.83399683</v>
      </c>
      <c r="T118" s="82"/>
      <c r="U118" s="11"/>
    </row>
    <row r="119" spans="1:28" s="29" customFormat="1" x14ac:dyDescent="0.3">
      <c r="A119" s="166">
        <f t="shared" si="37"/>
        <v>71000000</v>
      </c>
      <c r="C119" s="345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143793559.66004011</v>
      </c>
      <c r="N119" s="65">
        <v>0</v>
      </c>
      <c r="O119" s="168">
        <f t="shared" si="56"/>
        <v>291897278.83399683</v>
      </c>
      <c r="P119" s="29">
        <v>1.7999999999999999E-2</v>
      </c>
      <c r="Q119" s="145">
        <f t="shared" si="34"/>
        <v>297151429.85300875</v>
      </c>
      <c r="R119" s="168">
        <f t="shared" si="57"/>
        <v>469504989.51304889</v>
      </c>
      <c r="S119" s="131">
        <f t="shared" si="58"/>
        <v>325711429.85300875</v>
      </c>
      <c r="T119" s="82"/>
      <c r="U119" s="11"/>
    </row>
    <row r="120" spans="1:28" s="29" customFormat="1" x14ac:dyDescent="0.3">
      <c r="A120" s="166">
        <f t="shared" si="37"/>
        <v>72000000</v>
      </c>
      <c r="C120" s="345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146789043.73392084</v>
      </c>
      <c r="N120" s="65">
        <v>0</v>
      </c>
      <c r="O120" s="168">
        <f t="shared" si="56"/>
        <v>313531429.85300875</v>
      </c>
      <c r="P120" s="29">
        <v>1.7999999999999999E-2</v>
      </c>
      <c r="Q120" s="145">
        <f t="shared" si="34"/>
        <v>319174995.59036291</v>
      </c>
      <c r="R120" s="168">
        <f t="shared" si="57"/>
        <v>480244039.32428372</v>
      </c>
      <c r="S120" s="131">
        <f t="shared" si="58"/>
        <v>333454995.59036291</v>
      </c>
      <c r="T120" s="82"/>
      <c r="U120" s="11"/>
    </row>
    <row r="121" spans="1:28" s="29" customFormat="1" x14ac:dyDescent="0.3">
      <c r="A121" s="166">
        <f t="shared" si="37"/>
        <v>73000000</v>
      </c>
      <c r="C121" s="345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149838446.52113143</v>
      </c>
      <c r="N121" s="65">
        <v>0</v>
      </c>
      <c r="O121" s="168">
        <f t="shared" si="56"/>
        <v>335554995.59036291</v>
      </c>
      <c r="P121" s="29">
        <v>1.7999999999999999E-2</v>
      </c>
      <c r="Q121" s="145">
        <f t="shared" si="34"/>
        <v>341594985.51098943</v>
      </c>
      <c r="R121" s="168">
        <f t="shared" si="57"/>
        <v>491433432.03212082</v>
      </c>
      <c r="S121" s="131">
        <f t="shared" si="58"/>
        <v>341594985.51098943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45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152942738.55851179</v>
      </c>
      <c r="N122" s="65">
        <v>0</v>
      </c>
      <c r="O122" s="169">
        <f t="shared" si="56"/>
        <v>255694985.51098943</v>
      </c>
      <c r="P122" s="83">
        <v>1.7999999999999999E-2</v>
      </c>
      <c r="Q122" s="145">
        <f t="shared" si="34"/>
        <v>260297495.25018725</v>
      </c>
      <c r="R122" s="168">
        <f t="shared" si="57"/>
        <v>501240233.80869901</v>
      </c>
      <c r="S122" s="131">
        <f t="shared" si="58"/>
        <v>348297495.25018722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45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156102907.85256502</v>
      </c>
      <c r="N123" s="46">
        <v>0</v>
      </c>
      <c r="O123" s="170">
        <f t="shared" si="56"/>
        <v>174397495.25018725</v>
      </c>
      <c r="P123" s="42">
        <v>1.7999999999999999E-2</v>
      </c>
      <c r="Q123" s="145">
        <f t="shared" si="34"/>
        <v>177536650.16469061</v>
      </c>
      <c r="R123" s="168">
        <f t="shared" si="57"/>
        <v>509639558.01725566</v>
      </c>
      <c r="S123" s="134">
        <f t="shared" si="58"/>
        <v>353536650.16469061</v>
      </c>
      <c r="T123" s="82">
        <f xml:space="preserve"> S123 / 4</f>
        <v>88384162.541172653</v>
      </c>
      <c r="U123" s="43">
        <f>SUM(E4:E123)</f>
        <v>302300000</v>
      </c>
      <c r="V123" s="43">
        <f>SUM(F4:F123)</f>
        <v>102696544</v>
      </c>
      <c r="W123" s="45">
        <f xml:space="preserve"> U123 - V123</f>
        <v>199603456</v>
      </c>
      <c r="X123" s="45">
        <f>R123-W123</f>
        <v>310036102.01725566</v>
      </c>
      <c r="Y123" s="113">
        <f xml:space="preserve"> X123 / W123 * 100</f>
        <v>155.32601901304537</v>
      </c>
      <c r="Z123" s="45">
        <f xml:space="preserve"> (X123 - 2500000) * 0.16</f>
        <v>49205776.32276091</v>
      </c>
      <c r="AA123" s="183">
        <f xml:space="preserve"> R123 - ((2500000 * 12) + R111)</f>
        <v>69243031.887658775</v>
      </c>
      <c r="AB123" s="183">
        <f xml:space="preserve"> (AA123 -2500000) * 0.16</f>
        <v>10678885.102025405</v>
      </c>
    </row>
    <row r="124" spans="1:28" s="29" customFormat="1" x14ac:dyDescent="0.3">
      <c r="A124" s="166">
        <f t="shared" si="37"/>
        <v>76000000</v>
      </c>
      <c r="B124" s="29">
        <v>11</v>
      </c>
      <c r="C124" s="345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157128919.48397529</v>
      </c>
      <c r="N124" s="65">
        <v>0</v>
      </c>
      <c r="O124" s="171">
        <f t="shared" ref="O124:O135" si="63" xml:space="preserve"> Q123 + K124</f>
        <v>197236650.16469061</v>
      </c>
      <c r="P124" s="67">
        <v>4.0000000000000001E-3</v>
      </c>
      <c r="Q124" s="145">
        <f t="shared" si="34"/>
        <v>198025596.76534939</v>
      </c>
      <c r="R124" s="171">
        <f t="shared" ref="R124:R135" si="64" xml:space="preserve"> M124 + Q124 + L124</f>
        <v>513554516.24932468</v>
      </c>
      <c r="S124" s="130">
        <f t="shared" ref="S124:S135" si="65" xml:space="preserve"> R124 - M124</f>
        <v>356425596.76534939</v>
      </c>
      <c r="T124" s="74"/>
      <c r="U124" s="11"/>
    </row>
    <row r="125" spans="1:28" s="29" customFormat="1" x14ac:dyDescent="0.3">
      <c r="A125" s="166">
        <f t="shared" si="37"/>
        <v>77000000</v>
      </c>
      <c r="C125" s="345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160364440.03468683</v>
      </c>
      <c r="N125" s="65">
        <v>0</v>
      </c>
      <c r="O125" s="168">
        <f t="shared" si="63"/>
        <v>217725596.76534939</v>
      </c>
      <c r="P125" s="29">
        <v>1.7999999999999999E-2</v>
      </c>
      <c r="Q125" s="145">
        <f t="shared" si="34"/>
        <v>221644657.50712568</v>
      </c>
      <c r="R125" s="168">
        <f t="shared" si="64"/>
        <v>522809097.54181254</v>
      </c>
      <c r="S125" s="131">
        <f t="shared" si="65"/>
        <v>362444657.50712574</v>
      </c>
      <c r="T125" s="82"/>
      <c r="U125" s="11"/>
    </row>
    <row r="126" spans="1:28" s="29" customFormat="1" x14ac:dyDescent="0.3">
      <c r="A126" s="166">
        <f t="shared" si="37"/>
        <v>78000000</v>
      </c>
      <c r="C126" s="345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163658199.95531121</v>
      </c>
      <c r="N126" s="65">
        <v>0</v>
      </c>
      <c r="O126" s="168">
        <f t="shared" si="63"/>
        <v>241344657.50712568</v>
      </c>
      <c r="P126" s="29">
        <v>1.7999999999999999E-2</v>
      </c>
      <c r="Q126" s="145">
        <f t="shared" si="34"/>
        <v>245688861.34225392</v>
      </c>
      <c r="R126" s="168">
        <f t="shared" si="64"/>
        <v>532547061.2975651</v>
      </c>
      <c r="S126" s="131">
        <f t="shared" si="65"/>
        <v>368888861.34225392</v>
      </c>
      <c r="T126" s="82"/>
      <c r="U126" s="11"/>
    </row>
    <row r="127" spans="1:28" s="29" customFormat="1" x14ac:dyDescent="0.3">
      <c r="A127" s="166">
        <f t="shared" si="37"/>
        <v>79000000</v>
      </c>
      <c r="C127" s="345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167011247.55450681</v>
      </c>
      <c r="N127" s="65">
        <v>0</v>
      </c>
      <c r="O127" s="168">
        <f t="shared" si="63"/>
        <v>265388861.34225392</v>
      </c>
      <c r="P127" s="29">
        <v>1.7999999999999999E-2</v>
      </c>
      <c r="Q127" s="145">
        <f t="shared" si="34"/>
        <v>270165860.84641451</v>
      </c>
      <c r="R127" s="168">
        <f t="shared" si="64"/>
        <v>542777108.40092134</v>
      </c>
      <c r="S127" s="131">
        <f t="shared" si="65"/>
        <v>375765860.84641457</v>
      </c>
      <c r="T127" s="82"/>
      <c r="U127" s="11"/>
    </row>
    <row r="128" spans="1:28" s="29" customFormat="1" x14ac:dyDescent="0.3">
      <c r="A128" s="166">
        <f t="shared" si="37"/>
        <v>80000000</v>
      </c>
      <c r="C128" s="345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170424650.01048794</v>
      </c>
      <c r="N128" s="65">
        <v>0</v>
      </c>
      <c r="O128" s="168">
        <f t="shared" si="63"/>
        <v>279675860.84641451</v>
      </c>
      <c r="P128" s="29">
        <v>1.7999999999999999E-2</v>
      </c>
      <c r="Q128" s="145">
        <f t="shared" si="34"/>
        <v>284710026.34164995</v>
      </c>
      <c r="R128" s="168">
        <f t="shared" si="64"/>
        <v>543134676.35213792</v>
      </c>
      <c r="S128" s="131">
        <f t="shared" si="65"/>
        <v>372710026.34165001</v>
      </c>
      <c r="T128" s="82"/>
      <c r="U128" s="11"/>
    </row>
    <row r="129" spans="1:28" s="29" customFormat="1" x14ac:dyDescent="0.3">
      <c r="A129" s="166">
        <f t="shared" si="37"/>
        <v>81000000</v>
      </c>
      <c r="C129" s="345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173899493.71067673</v>
      </c>
      <c r="N129" s="65">
        <v>0</v>
      </c>
      <c r="O129" s="168">
        <f t="shared" si="63"/>
        <v>304410026.34164995</v>
      </c>
      <c r="P129" s="29">
        <v>1.7999999999999999E-2</v>
      </c>
      <c r="Q129" s="145">
        <f t="shared" si="34"/>
        <v>309889406.81579965</v>
      </c>
      <c r="R129" s="168">
        <f t="shared" si="64"/>
        <v>554188900.52647638</v>
      </c>
      <c r="S129" s="131">
        <f t="shared" si="65"/>
        <v>380289406.81579965</v>
      </c>
      <c r="T129" s="82"/>
      <c r="U129" s="11"/>
    </row>
    <row r="130" spans="1:28" s="29" customFormat="1" x14ac:dyDescent="0.3">
      <c r="A130" s="166">
        <f t="shared" si="37"/>
        <v>82000000</v>
      </c>
      <c r="C130" s="345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177436884.59746891</v>
      </c>
      <c r="N130" s="65">
        <v>0</v>
      </c>
      <c r="O130" s="168">
        <f t="shared" si="63"/>
        <v>329589406.81579965</v>
      </c>
      <c r="P130" s="29">
        <v>1.7999999999999999E-2</v>
      </c>
      <c r="Q130" s="145">
        <f t="shared" si="34"/>
        <v>335522016.13848406</v>
      </c>
      <c r="R130" s="168">
        <f t="shared" si="64"/>
        <v>565758900.73595297</v>
      </c>
      <c r="S130" s="131">
        <f t="shared" si="65"/>
        <v>388322016.13848406</v>
      </c>
      <c r="T130" s="82"/>
      <c r="U130" s="11"/>
    </row>
    <row r="131" spans="1:28" s="29" customFormat="1" x14ac:dyDescent="0.3">
      <c r="A131" s="166">
        <f t="shared" si="37"/>
        <v>83000000</v>
      </c>
      <c r="C131" s="345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181037948.52022335</v>
      </c>
      <c r="N131" s="65">
        <v>0</v>
      </c>
      <c r="O131" s="168">
        <f t="shared" si="63"/>
        <v>355222016.13848406</v>
      </c>
      <c r="P131" s="29">
        <v>1.7999999999999999E-2</v>
      </c>
      <c r="Q131" s="145">
        <f t="shared" si="34"/>
        <v>361616012.42897677</v>
      </c>
      <c r="R131" s="168">
        <f t="shared" si="64"/>
        <v>577853960.94920015</v>
      </c>
      <c r="S131" s="131">
        <f t="shared" si="65"/>
        <v>396816012.42897677</v>
      </c>
      <c r="T131" s="82"/>
      <c r="U131" s="11"/>
    </row>
    <row r="132" spans="1:28" s="29" customFormat="1" x14ac:dyDescent="0.3">
      <c r="A132" s="166">
        <f t="shared" si="37"/>
        <v>84000000</v>
      </c>
      <c r="C132" s="345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184703831.59358737</v>
      </c>
      <c r="N132" s="65">
        <v>0</v>
      </c>
      <c r="O132" s="168">
        <f t="shared" si="63"/>
        <v>381316012.42897677</v>
      </c>
      <c r="P132" s="29">
        <v>1.7999999999999999E-2</v>
      </c>
      <c r="Q132" s="145">
        <f t="shared" si="34"/>
        <v>388179700.65269834</v>
      </c>
      <c r="R132" s="168">
        <f t="shared" si="64"/>
        <v>590483532.24628568</v>
      </c>
      <c r="S132" s="131">
        <f t="shared" si="65"/>
        <v>405779700.65269828</v>
      </c>
      <c r="T132" s="82"/>
      <c r="U132" s="11"/>
    </row>
    <row r="133" spans="1:28" s="29" customFormat="1" x14ac:dyDescent="0.3">
      <c r="A133" s="166">
        <f t="shared" si="37"/>
        <v>85000000</v>
      </c>
      <c r="C133" s="345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188435700.56227195</v>
      </c>
      <c r="N133" s="65">
        <v>0</v>
      </c>
      <c r="O133" s="168">
        <f t="shared" si="63"/>
        <v>407879700.65269834</v>
      </c>
      <c r="P133" s="29">
        <v>1.7999999999999999E-2</v>
      </c>
      <c r="Q133" s="145">
        <f t="shared" si="34"/>
        <v>415221535.26444691</v>
      </c>
      <c r="R133" s="168">
        <f t="shared" si="64"/>
        <v>603657235.82671881</v>
      </c>
      <c r="S133" s="131">
        <f t="shared" si="65"/>
        <v>415221535.26444685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45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192234743.17239285</v>
      </c>
      <c r="N134" s="65">
        <v>0</v>
      </c>
      <c r="O134" s="169">
        <f t="shared" si="63"/>
        <v>310821535.26444691</v>
      </c>
      <c r="P134" s="83">
        <v>1.7999999999999999E-2</v>
      </c>
      <c r="Q134" s="145">
        <f t="shared" si="34"/>
        <v>316416322.89920694</v>
      </c>
      <c r="R134" s="168">
        <f t="shared" si="64"/>
        <v>615151066.07159972</v>
      </c>
      <c r="S134" s="131">
        <f t="shared" si="65"/>
        <v>422916322.89920688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45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196102168.54949591</v>
      </c>
      <c r="N135" s="46">
        <v>0</v>
      </c>
      <c r="O135" s="170">
        <f t="shared" si="63"/>
        <v>212016322.89920694</v>
      </c>
      <c r="P135" s="42">
        <v>1.7999999999999999E-2</v>
      </c>
      <c r="Q135" s="145">
        <f t="shared" ref="Q135:Q198" si="67" xml:space="preserve"> ((O135 +N135) * P135) + (O135+N135)</f>
        <v>215832616.71139267</v>
      </c>
      <c r="R135" s="168">
        <f t="shared" si="64"/>
        <v>624934785.26088858</v>
      </c>
      <c r="S135" s="134">
        <f t="shared" si="65"/>
        <v>428832616.71139264</v>
      </c>
      <c r="T135" s="82">
        <f xml:space="preserve"> S135 / 4</f>
        <v>107208154.17784816</v>
      </c>
      <c r="U135" s="43">
        <f>SUM(E4:E135)</f>
        <v>332300000</v>
      </c>
      <c r="V135" s="43">
        <f>SUM(F4:F135)</f>
        <v>112886544</v>
      </c>
      <c r="W135" s="45">
        <f xml:space="preserve"> U135 - V135</f>
        <v>219413456</v>
      </c>
      <c r="X135" s="45">
        <f>R135-W135</f>
        <v>405521329.26088858</v>
      </c>
      <c r="Y135" s="113">
        <f xml:space="preserve"> X135 / W135 * 100</f>
        <v>184.82062889565378</v>
      </c>
      <c r="Z135" s="45">
        <f xml:space="preserve"> (X135 - 2500000) * 0.16</f>
        <v>64483412.681742176</v>
      </c>
      <c r="AA135" s="183">
        <f xml:space="preserve"> R135 - ((2500000 * 12) + R123)</f>
        <v>85295227.243632913</v>
      </c>
      <c r="AB135" s="183">
        <f xml:space="preserve"> (AA135 -2500000) * 0.16</f>
        <v>13247236.358981267</v>
      </c>
    </row>
    <row r="136" spans="1:28" s="123" customFormat="1" x14ac:dyDescent="0.3">
      <c r="A136" s="11"/>
      <c r="B136" s="98">
        <v>12</v>
      </c>
      <c r="C136" s="345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197288177.22369388</v>
      </c>
      <c r="N136" s="105">
        <v>0</v>
      </c>
      <c r="O136" s="171">
        <f t="shared" ref="O136:O147" si="71" xml:space="preserve"> Q135 + K136</f>
        <v>200732616.71139267</v>
      </c>
      <c r="P136" s="120">
        <v>4.0000000000000001E-3</v>
      </c>
      <c r="Q136" s="145">
        <f t="shared" si="67"/>
        <v>201535547.17823824</v>
      </c>
      <c r="R136" s="171">
        <f t="shared" ref="R136:R147" si="72" xml:space="preserve"> M136 + Q136 + L136</f>
        <v>590523724.40193212</v>
      </c>
      <c r="S136" s="135">
        <f t="shared" ref="S136:S147" si="73" xml:space="preserve"> R136 - M136</f>
        <v>393235547.17823827</v>
      </c>
      <c r="T136" s="121"/>
      <c r="U136" s="122"/>
    </row>
    <row r="137" spans="1:28" x14ac:dyDescent="0.3">
      <c r="A137" s="11"/>
      <c r="B137" s="29"/>
      <c r="C137" s="345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201246564.41372037</v>
      </c>
      <c r="N137" s="65">
        <v>0</v>
      </c>
      <c r="O137" s="168">
        <f t="shared" si="71"/>
        <v>222435547.17823824</v>
      </c>
      <c r="P137" s="29">
        <v>1.7999999999999999E-2</v>
      </c>
      <c r="Q137" s="145">
        <f t="shared" si="67"/>
        <v>226439387.02744654</v>
      </c>
      <c r="R137" s="168">
        <f t="shared" si="72"/>
        <v>598085951.44116688</v>
      </c>
      <c r="S137" s="131">
        <f t="shared" si="73"/>
        <v>396839387.02744651</v>
      </c>
      <c r="T137" s="82"/>
    </row>
    <row r="138" spans="1:28" x14ac:dyDescent="0.3">
      <c r="A138" s="11"/>
      <c r="B138" s="29"/>
      <c r="C138" s="345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205276202.57316732</v>
      </c>
      <c r="N138" s="65">
        <v>0</v>
      </c>
      <c r="O138" s="168">
        <f t="shared" si="71"/>
        <v>247339387.02744654</v>
      </c>
      <c r="P138" s="29">
        <v>1.7999999999999999E-2</v>
      </c>
      <c r="Q138" s="145">
        <f t="shared" si="67"/>
        <v>251791495.99394056</v>
      </c>
      <c r="R138" s="168">
        <f t="shared" si="72"/>
        <v>606167698.56710792</v>
      </c>
      <c r="S138" s="131">
        <f t="shared" si="73"/>
        <v>400891495.99394059</v>
      </c>
      <c r="T138" s="82"/>
    </row>
    <row r="139" spans="1:28" x14ac:dyDescent="0.3">
      <c r="A139" s="11"/>
      <c r="B139" s="29"/>
      <c r="C139" s="345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209378374.21948433</v>
      </c>
      <c r="N139" s="65">
        <v>0</v>
      </c>
      <c r="O139" s="168">
        <f t="shared" si="71"/>
        <v>272691495.99394059</v>
      </c>
      <c r="P139" s="29">
        <v>1.7999999999999999E-2</v>
      </c>
      <c r="Q139" s="145">
        <f t="shared" si="67"/>
        <v>277599942.92183155</v>
      </c>
      <c r="R139" s="168">
        <f t="shared" si="72"/>
        <v>614778317.14131594</v>
      </c>
      <c r="S139" s="131">
        <f t="shared" si="73"/>
        <v>405399942.92183161</v>
      </c>
      <c r="T139" s="82"/>
    </row>
    <row r="140" spans="1:28" x14ac:dyDescent="0.3">
      <c r="A140" s="11"/>
      <c r="B140" s="29"/>
      <c r="C140" s="345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213554384.95543504</v>
      </c>
      <c r="N140" s="65">
        <v>0</v>
      </c>
      <c r="O140" s="168">
        <f t="shared" si="71"/>
        <v>298499942.92183155</v>
      </c>
      <c r="P140" s="29">
        <v>1.7999999999999999E-2</v>
      </c>
      <c r="Q140" s="145">
        <f t="shared" si="67"/>
        <v>303872941.8944245</v>
      </c>
      <c r="R140" s="168">
        <f t="shared" si="72"/>
        <v>623927326.84985948</v>
      </c>
      <c r="S140" s="131">
        <f t="shared" si="73"/>
        <v>410372941.89442444</v>
      </c>
      <c r="T140" s="82"/>
    </row>
    <row r="141" spans="1:28" x14ac:dyDescent="0.3">
      <c r="A141" s="11"/>
      <c r="B141" s="29"/>
      <c r="C141" s="345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217805563.88463286</v>
      </c>
      <c r="N141" s="65">
        <v>0</v>
      </c>
      <c r="O141" s="168">
        <f t="shared" si="71"/>
        <v>324772941.8944245</v>
      </c>
      <c r="P141" s="29">
        <v>1.7999999999999999E-2</v>
      </c>
      <c r="Q141" s="145">
        <f t="shared" si="67"/>
        <v>330618854.84852415</v>
      </c>
      <c r="R141" s="168">
        <f t="shared" si="72"/>
        <v>633624418.73315704</v>
      </c>
      <c r="S141" s="131">
        <f t="shared" si="73"/>
        <v>415818854.84852421</v>
      </c>
      <c r="T141" s="82"/>
    </row>
    <row r="142" spans="1:28" x14ac:dyDescent="0.3">
      <c r="A142" s="11"/>
      <c r="B142" s="29"/>
      <c r="C142" s="345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222133264.03455624</v>
      </c>
      <c r="N142" s="65">
        <v>0</v>
      </c>
      <c r="O142" s="168">
        <f t="shared" si="71"/>
        <v>351518854.84852415</v>
      </c>
      <c r="P142" s="29">
        <v>1.7999999999999999E-2</v>
      </c>
      <c r="Q142" s="145">
        <f t="shared" si="67"/>
        <v>357846194.23579758</v>
      </c>
      <c r="R142" s="168">
        <f t="shared" si="72"/>
        <v>643879458.27035379</v>
      </c>
      <c r="S142" s="131">
        <f t="shared" si="73"/>
        <v>421746194.23579752</v>
      </c>
      <c r="T142" s="82"/>
    </row>
    <row r="143" spans="1:28" x14ac:dyDescent="0.3">
      <c r="A143" s="11"/>
      <c r="B143" s="29"/>
      <c r="C143" s="345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226538862.78717825</v>
      </c>
      <c r="N143" s="65">
        <v>0</v>
      </c>
      <c r="O143" s="168">
        <f t="shared" si="71"/>
        <v>378746194.23579758</v>
      </c>
      <c r="P143" s="29">
        <v>1.7999999999999999E-2</v>
      </c>
      <c r="Q143" s="145">
        <f t="shared" si="67"/>
        <v>385563625.73204195</v>
      </c>
      <c r="R143" s="168">
        <f t="shared" si="72"/>
        <v>654702488.51922023</v>
      </c>
      <c r="S143" s="131">
        <f t="shared" si="73"/>
        <v>428163625.73204195</v>
      </c>
      <c r="T143" s="82"/>
    </row>
    <row r="144" spans="1:28" x14ac:dyDescent="0.3">
      <c r="A144" s="11"/>
      <c r="B144" s="29"/>
      <c r="C144" s="345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231023762.31734747</v>
      </c>
      <c r="N144" s="65">
        <v>0</v>
      </c>
      <c r="O144" s="168">
        <f t="shared" si="71"/>
        <v>406463625.73204195</v>
      </c>
      <c r="P144" s="29">
        <v>1.7999999999999999E-2</v>
      </c>
      <c r="Q144" s="145">
        <f t="shared" si="67"/>
        <v>413779970.99521869</v>
      </c>
      <c r="R144" s="168">
        <f t="shared" si="72"/>
        <v>666103733.31256616</v>
      </c>
      <c r="S144" s="131">
        <f t="shared" si="73"/>
        <v>435079970.99521869</v>
      </c>
      <c r="T144" s="82"/>
    </row>
    <row r="145" spans="1:26" x14ac:dyDescent="0.3">
      <c r="A145" s="11"/>
      <c r="B145" s="29"/>
      <c r="C145" s="345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235589390.03905973</v>
      </c>
      <c r="N145" s="65">
        <v>0</v>
      </c>
      <c r="O145" s="168">
        <f t="shared" si="71"/>
        <v>434679970.99521869</v>
      </c>
      <c r="P145" s="29">
        <v>1.7999999999999999E-2</v>
      </c>
      <c r="Q145" s="145">
        <f t="shared" si="67"/>
        <v>442504210.47313261</v>
      </c>
      <c r="R145" s="168">
        <f t="shared" si="72"/>
        <v>678093600.51219237</v>
      </c>
      <c r="S145" s="131">
        <f t="shared" si="73"/>
        <v>442504210.47313261</v>
      </c>
      <c r="T145" s="82"/>
    </row>
    <row r="146" spans="1:26" ht="17.25" thickBot="1" x14ac:dyDescent="0.35">
      <c r="A146" s="11"/>
      <c r="B146" s="29"/>
      <c r="C146" s="345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240237199.05976281</v>
      </c>
      <c r="N146" s="65">
        <v>0</v>
      </c>
      <c r="O146" s="169">
        <f t="shared" si="71"/>
        <v>333704210.47313261</v>
      </c>
      <c r="P146" s="83">
        <v>1.7999999999999999E-2</v>
      </c>
      <c r="Q146" s="145">
        <f t="shared" si="67"/>
        <v>339710886.26164901</v>
      </c>
      <c r="R146" s="168">
        <f t="shared" si="72"/>
        <v>688348085.32141185</v>
      </c>
      <c r="S146" s="131">
        <f t="shared" si="73"/>
        <v>448110886.26164901</v>
      </c>
      <c r="T146" s="82"/>
    </row>
    <row r="147" spans="1:26" ht="17.25" thickBot="1" x14ac:dyDescent="0.35">
      <c r="A147" s="11"/>
      <c r="B147" s="29"/>
      <c r="C147" s="345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244968668.64283854</v>
      </c>
      <c r="N147" s="46">
        <v>0</v>
      </c>
      <c r="O147" s="170">
        <f t="shared" si="71"/>
        <v>230910886.26164901</v>
      </c>
      <c r="P147" s="42">
        <v>1.7999999999999999E-2</v>
      </c>
      <c r="Q147" s="145">
        <f t="shared" si="67"/>
        <v>235067282.21435869</v>
      </c>
      <c r="R147" s="168">
        <f t="shared" si="72"/>
        <v>696835950.85719728</v>
      </c>
      <c r="S147" s="134">
        <f t="shared" si="73"/>
        <v>451867282.21435875</v>
      </c>
      <c r="T147" s="82">
        <f xml:space="preserve"> S147 / 4</f>
        <v>112966820.55358969</v>
      </c>
      <c r="U147" s="43">
        <f>SUM(E4:E147)</f>
        <v>332300000</v>
      </c>
      <c r="V147" s="43">
        <f>SUM(F4:F147)</f>
        <v>148886544</v>
      </c>
      <c r="W147" s="45">
        <f xml:space="preserve"> U147 - V147</f>
        <v>183413456</v>
      </c>
      <c r="X147" s="45">
        <f>R147-W147</f>
        <v>513422494.85719728</v>
      </c>
      <c r="Y147" s="113">
        <f xml:space="preserve"> X147 / W147 * 100</f>
        <v>279.92629660563034</v>
      </c>
      <c r="Z147" s="45">
        <f xml:space="preserve"> (X147 - 2500000) * 0.16</f>
        <v>81747599.177151561</v>
      </c>
    </row>
    <row r="148" spans="1:26" x14ac:dyDescent="0.3">
      <c r="A148" s="11"/>
      <c r="B148" s="29">
        <v>13</v>
      </c>
      <c r="C148" s="345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246350143.3174099</v>
      </c>
      <c r="N148" s="65">
        <v>0</v>
      </c>
      <c r="O148" s="171">
        <f t="shared" ref="O148:O195" si="79" xml:space="preserve"> Q147 + K148</f>
        <v>220347282.21435869</v>
      </c>
      <c r="P148" s="67">
        <v>4.0000000000000001E-3</v>
      </c>
      <c r="Q148" s="145">
        <f t="shared" si="67"/>
        <v>221228671.34321612</v>
      </c>
      <c r="R148" s="171">
        <f t="shared" ref="R148:R195" si="80" xml:space="preserve"> M148 + Q148 + L148</f>
        <v>662698814.66062605</v>
      </c>
      <c r="S148" s="130">
        <f t="shared" ref="S148:S195" si="81" xml:space="preserve"> R148 - M148</f>
        <v>416348671.34321618</v>
      </c>
      <c r="T148" s="74"/>
    </row>
    <row r="149" spans="1:26" x14ac:dyDescent="0.3">
      <c r="A149" s="11"/>
      <c r="B149" s="29"/>
      <c r="C149" s="345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251191645.89712328</v>
      </c>
      <c r="N149" s="65">
        <v>0</v>
      </c>
      <c r="O149" s="168">
        <f t="shared" si="79"/>
        <v>242508671.34321612</v>
      </c>
      <c r="P149" s="29">
        <v>1.7999999999999999E-2</v>
      </c>
      <c r="Q149" s="145">
        <f t="shared" si="67"/>
        <v>246873827.427394</v>
      </c>
      <c r="R149" s="168">
        <f t="shared" si="80"/>
        <v>671505473.32451725</v>
      </c>
      <c r="S149" s="131">
        <f t="shared" si="81"/>
        <v>420313827.42739397</v>
      </c>
      <c r="T149" s="82"/>
    </row>
    <row r="150" spans="1:26" x14ac:dyDescent="0.3">
      <c r="A150" s="11"/>
      <c r="B150" s="29"/>
      <c r="C150" s="345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256120295.5232715</v>
      </c>
      <c r="N150" s="65">
        <v>0</v>
      </c>
      <c r="O150" s="168">
        <f t="shared" si="79"/>
        <v>268153827.427394</v>
      </c>
      <c r="P150" s="29">
        <v>1.7999999999999999E-2</v>
      </c>
      <c r="Q150" s="145">
        <f t="shared" si="67"/>
        <v>272980596.32108712</v>
      </c>
      <c r="R150" s="168">
        <f t="shared" si="80"/>
        <v>680860891.84435868</v>
      </c>
      <c r="S150" s="131">
        <f t="shared" si="81"/>
        <v>424740596.32108718</v>
      </c>
      <c r="T150" s="82"/>
    </row>
    <row r="151" spans="1:26" x14ac:dyDescent="0.3">
      <c r="A151" s="11"/>
      <c r="B151" s="29"/>
      <c r="C151" s="345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261137660.84269038</v>
      </c>
      <c r="N151" s="65">
        <v>0</v>
      </c>
      <c r="O151" s="168">
        <f t="shared" si="79"/>
        <v>294260596.32108712</v>
      </c>
      <c r="P151" s="29">
        <v>1.7999999999999999E-2</v>
      </c>
      <c r="Q151" s="145">
        <f t="shared" si="67"/>
        <v>299557287.05486667</v>
      </c>
      <c r="R151" s="168">
        <f t="shared" si="80"/>
        <v>690774947.89755702</v>
      </c>
      <c r="S151" s="131">
        <f t="shared" si="81"/>
        <v>429637287.05486667</v>
      </c>
      <c r="T151" s="82"/>
    </row>
    <row r="152" spans="1:26" x14ac:dyDescent="0.3">
      <c r="A152" s="11"/>
      <c r="B152" s="29"/>
      <c r="C152" s="345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266245338.7378588</v>
      </c>
      <c r="N152" s="65">
        <v>0</v>
      </c>
      <c r="O152" s="168">
        <f t="shared" si="79"/>
        <v>320837287.05486667</v>
      </c>
      <c r="P152" s="29">
        <v>1.7999999999999999E-2</v>
      </c>
      <c r="Q152" s="145">
        <f t="shared" si="67"/>
        <v>326612358.22185427</v>
      </c>
      <c r="R152" s="168">
        <f t="shared" si="80"/>
        <v>701257696.9597131</v>
      </c>
      <c r="S152" s="131">
        <f t="shared" si="81"/>
        <v>435012358.22185433</v>
      </c>
      <c r="T152" s="82"/>
    </row>
    <row r="153" spans="1:26" x14ac:dyDescent="0.3">
      <c r="A153" s="11"/>
      <c r="B153" s="29"/>
      <c r="C153" s="345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271444954.83514029</v>
      </c>
      <c r="N153" s="65">
        <v>0</v>
      </c>
      <c r="O153" s="168">
        <f t="shared" si="79"/>
        <v>347892358.22185427</v>
      </c>
      <c r="P153" s="29">
        <v>1.7999999999999999E-2</v>
      </c>
      <c r="Q153" s="145">
        <f t="shared" si="67"/>
        <v>354154420.66984767</v>
      </c>
      <c r="R153" s="168">
        <f t="shared" si="80"/>
        <v>712319375.50498796</v>
      </c>
      <c r="S153" s="131">
        <f t="shared" si="81"/>
        <v>440874420.66984767</v>
      </c>
      <c r="T153" s="82"/>
    </row>
    <row r="154" spans="1:26" x14ac:dyDescent="0.3">
      <c r="A154" s="11"/>
      <c r="B154" s="29"/>
      <c r="C154" s="345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276738164.02217281</v>
      </c>
      <c r="N154" s="65">
        <v>0</v>
      </c>
      <c r="O154" s="168">
        <f t="shared" si="79"/>
        <v>375434420.66984767</v>
      </c>
      <c r="P154" s="29">
        <v>1.7999999999999999E-2</v>
      </c>
      <c r="Q154" s="145">
        <f t="shared" si="67"/>
        <v>382192240.24190491</v>
      </c>
      <c r="R154" s="168">
        <f t="shared" si="80"/>
        <v>723970404.26407766</v>
      </c>
      <c r="S154" s="131">
        <f t="shared" si="81"/>
        <v>447232240.24190485</v>
      </c>
      <c r="T154" s="82"/>
    </row>
    <row r="155" spans="1:26" x14ac:dyDescent="0.3">
      <c r="A155" s="11"/>
      <c r="B155" s="29"/>
      <c r="C155" s="345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282126650.97457194</v>
      </c>
      <c r="N155" s="65">
        <v>0</v>
      </c>
      <c r="O155" s="168">
        <f t="shared" si="79"/>
        <v>403472240.24190491</v>
      </c>
      <c r="P155" s="29">
        <v>1.7999999999999999E-2</v>
      </c>
      <c r="Q155" s="145">
        <f t="shared" si="67"/>
        <v>410734740.56625921</v>
      </c>
      <c r="R155" s="168">
        <f t="shared" si="80"/>
        <v>736221391.54083109</v>
      </c>
      <c r="S155" s="131">
        <f t="shared" si="81"/>
        <v>454094740.56625915</v>
      </c>
      <c r="T155" s="82"/>
    </row>
    <row r="156" spans="1:26" x14ac:dyDescent="0.3">
      <c r="A156" s="11"/>
      <c r="B156" s="29"/>
      <c r="C156" s="345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287612130.69211423</v>
      </c>
      <c r="N156" s="65">
        <v>0</v>
      </c>
      <c r="O156" s="168">
        <f t="shared" si="79"/>
        <v>432014740.56625921</v>
      </c>
      <c r="P156" s="29">
        <v>1.7999999999999999E-2</v>
      </c>
      <c r="Q156" s="145">
        <f t="shared" si="67"/>
        <v>439791005.89645189</v>
      </c>
      <c r="R156" s="168">
        <f t="shared" si="80"/>
        <v>749083136.58856606</v>
      </c>
      <c r="S156" s="131">
        <f t="shared" si="81"/>
        <v>461471005.89645183</v>
      </c>
      <c r="T156" s="82"/>
    </row>
    <row r="157" spans="1:26" x14ac:dyDescent="0.3">
      <c r="A157" s="11"/>
      <c r="B157" s="29"/>
      <c r="C157" s="345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293196349.04457229</v>
      </c>
      <c r="N157" s="65">
        <v>0</v>
      </c>
      <c r="O157" s="168">
        <f t="shared" si="79"/>
        <v>461071005.89645189</v>
      </c>
      <c r="P157" s="29">
        <v>1.7999999999999999E-2</v>
      </c>
      <c r="Q157" s="145">
        <f t="shared" si="67"/>
        <v>469370284.00258803</v>
      </c>
      <c r="R157" s="168">
        <f t="shared" si="80"/>
        <v>762566633.04716039</v>
      </c>
      <c r="S157" s="131">
        <f t="shared" si="81"/>
        <v>469370284.00258809</v>
      </c>
      <c r="T157" s="82"/>
    </row>
    <row r="158" spans="1:26" ht="17.25" thickBot="1" x14ac:dyDescent="0.35">
      <c r="A158" s="11"/>
      <c r="B158" s="29"/>
      <c r="C158" s="345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298881083.32737458</v>
      </c>
      <c r="N158" s="65">
        <v>0</v>
      </c>
      <c r="O158" s="169">
        <f t="shared" si="79"/>
        <v>358370284.00258803</v>
      </c>
      <c r="P158" s="83">
        <v>1.7999999999999999E-2</v>
      </c>
      <c r="Q158" s="145">
        <f t="shared" si="67"/>
        <v>364820949.11463463</v>
      </c>
      <c r="R158" s="168">
        <f t="shared" si="80"/>
        <v>774302032.44200921</v>
      </c>
      <c r="S158" s="131">
        <f t="shared" si="81"/>
        <v>475420949.11463463</v>
      </c>
      <c r="T158" s="82"/>
    </row>
    <row r="159" spans="1:26" ht="17.25" thickBot="1" x14ac:dyDescent="0.35">
      <c r="A159" s="11"/>
      <c r="B159" s="29"/>
      <c r="C159" s="345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304668142.82726735</v>
      </c>
      <c r="N159" s="46">
        <v>0</v>
      </c>
      <c r="O159" s="170">
        <f t="shared" si="79"/>
        <v>253820949.11463463</v>
      </c>
      <c r="P159" s="42">
        <v>1.7999999999999999E-2</v>
      </c>
      <c r="Q159" s="145">
        <f t="shared" si="67"/>
        <v>258389726.19869804</v>
      </c>
      <c r="R159" s="168">
        <f t="shared" si="80"/>
        <v>784257869.02596545</v>
      </c>
      <c r="S159" s="134">
        <f t="shared" si="81"/>
        <v>479589726.1986981</v>
      </c>
      <c r="T159" s="82">
        <f xml:space="preserve"> S159 / 4</f>
        <v>119897431.54967453</v>
      </c>
      <c r="U159" s="43">
        <f>SUM(E4:E159)</f>
        <v>332300000</v>
      </c>
      <c r="V159" s="43">
        <f>SUM(F4:F159)</f>
        <v>184886544</v>
      </c>
      <c r="W159" s="45">
        <f xml:space="preserve"> U159 - V159</f>
        <v>147413456</v>
      </c>
      <c r="X159" s="45">
        <f>R159-W159</f>
        <v>636844413.02596545</v>
      </c>
      <c r="Y159" s="113">
        <f xml:space="preserve"> X159 / W159 * 100</f>
        <v>432.01240260316905</v>
      </c>
    </row>
    <row r="160" spans="1:26" x14ac:dyDescent="0.3">
      <c r="A160" s="11"/>
      <c r="B160" s="29">
        <v>14</v>
      </c>
      <c r="C160" s="345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306288415.39857644</v>
      </c>
      <c r="N160" s="65">
        <v>0</v>
      </c>
      <c r="O160" s="171">
        <f t="shared" si="79"/>
        <v>244109726.19869804</v>
      </c>
      <c r="P160" s="67">
        <v>4.0000000000000001E-3</v>
      </c>
      <c r="Q160" s="145">
        <f t="shared" si="67"/>
        <v>245086165.10349283</v>
      </c>
      <c r="R160" s="171">
        <f t="shared" si="80"/>
        <v>750454580.50206923</v>
      </c>
      <c r="S160" s="130">
        <f t="shared" si="81"/>
        <v>444166165.1034928</v>
      </c>
      <c r="T160" s="74"/>
    </row>
    <row r="161" spans="1:25" x14ac:dyDescent="0.3">
      <c r="A161" s="11"/>
      <c r="B161" s="29"/>
      <c r="C161" s="345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312208806.87575084</v>
      </c>
      <c r="N161" s="65">
        <v>0</v>
      </c>
      <c r="O161" s="168">
        <f t="shared" si="79"/>
        <v>266806165.10349283</v>
      </c>
      <c r="P161" s="29">
        <v>1.7999999999999999E-2</v>
      </c>
      <c r="Q161" s="145">
        <f t="shared" si="67"/>
        <v>271608676.07535571</v>
      </c>
      <c r="R161" s="168">
        <f t="shared" si="80"/>
        <v>760777482.95110655</v>
      </c>
      <c r="S161" s="131">
        <f t="shared" si="81"/>
        <v>448568676.07535571</v>
      </c>
      <c r="T161" s="82"/>
    </row>
    <row r="162" spans="1:25" x14ac:dyDescent="0.3">
      <c r="A162" s="11"/>
      <c r="B162" s="29"/>
      <c r="C162" s="345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318235765.39951438</v>
      </c>
      <c r="N162" s="65">
        <v>0</v>
      </c>
      <c r="O162" s="168">
        <f t="shared" si="79"/>
        <v>293328676.07535571</v>
      </c>
      <c r="P162" s="29">
        <v>1.7999999999999999E-2</v>
      </c>
      <c r="Q162" s="145">
        <f t="shared" si="67"/>
        <v>298608592.24471211</v>
      </c>
      <c r="R162" s="168">
        <f t="shared" si="80"/>
        <v>771684357.64422655</v>
      </c>
      <c r="S162" s="131">
        <f t="shared" si="81"/>
        <v>453448592.24471217</v>
      </c>
      <c r="T162" s="82"/>
    </row>
    <row r="163" spans="1:25" x14ac:dyDescent="0.3">
      <c r="A163" s="11"/>
      <c r="B163" s="29"/>
      <c r="C163" s="345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324371209.17670566</v>
      </c>
      <c r="N163" s="65">
        <v>0</v>
      </c>
      <c r="O163" s="168">
        <f t="shared" si="79"/>
        <v>320328592.24471211</v>
      </c>
      <c r="P163" s="29">
        <v>1.7999999999999999E-2</v>
      </c>
      <c r="Q163" s="145">
        <f t="shared" si="67"/>
        <v>326094506.90511692</v>
      </c>
      <c r="R163" s="168">
        <f t="shared" si="80"/>
        <v>783185716.08182263</v>
      </c>
      <c r="S163" s="131">
        <f t="shared" si="81"/>
        <v>458814506.90511698</v>
      </c>
      <c r="T163" s="82"/>
    </row>
    <row r="164" spans="1:25" x14ac:dyDescent="0.3">
      <c r="A164" s="11"/>
      <c r="B164" s="29"/>
      <c r="C164" s="345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330617090.94188637</v>
      </c>
      <c r="N164" s="65">
        <v>0</v>
      </c>
      <c r="O164" s="168">
        <f t="shared" si="79"/>
        <v>347814506.90511692</v>
      </c>
      <c r="P164" s="29">
        <v>1.7999999999999999E-2</v>
      </c>
      <c r="Q164" s="145">
        <f t="shared" si="67"/>
        <v>354075168.02940899</v>
      </c>
      <c r="R164" s="168">
        <f t="shared" si="80"/>
        <v>795292258.97129536</v>
      </c>
      <c r="S164" s="131">
        <f t="shared" si="81"/>
        <v>464675168.02940899</v>
      </c>
      <c r="T164" s="82"/>
    </row>
    <row r="165" spans="1:25" x14ac:dyDescent="0.3">
      <c r="A165" s="11"/>
      <c r="B165" s="29"/>
      <c r="C165" s="345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336975398.57884032</v>
      </c>
      <c r="N165" s="65">
        <v>0</v>
      </c>
      <c r="O165" s="168">
        <f t="shared" si="79"/>
        <v>375795168.02940899</v>
      </c>
      <c r="P165" s="29">
        <v>1.7999999999999999E-2</v>
      </c>
      <c r="Q165" s="145">
        <f t="shared" si="67"/>
        <v>382559481.05393833</v>
      </c>
      <c r="R165" s="168">
        <f t="shared" si="80"/>
        <v>808014879.63277864</v>
      </c>
      <c r="S165" s="131">
        <f t="shared" si="81"/>
        <v>471039481.05393833</v>
      </c>
      <c r="T165" s="82"/>
    </row>
    <row r="166" spans="1:25" x14ac:dyDescent="0.3">
      <c r="A166" s="11"/>
      <c r="B166" s="29"/>
      <c r="C166" s="345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343448155.75325942</v>
      </c>
      <c r="N166" s="65">
        <v>0</v>
      </c>
      <c r="O166" s="168">
        <f t="shared" si="79"/>
        <v>404279481.05393833</v>
      </c>
      <c r="P166" s="29">
        <v>1.7999999999999999E-2</v>
      </c>
      <c r="Q166" s="145">
        <f t="shared" si="67"/>
        <v>411556511.71290922</v>
      </c>
      <c r="R166" s="168">
        <f t="shared" si="80"/>
        <v>821364667.46616864</v>
      </c>
      <c r="S166" s="131">
        <f t="shared" si="81"/>
        <v>477916511.71290922</v>
      </c>
      <c r="T166" s="82"/>
    </row>
    <row r="167" spans="1:25" x14ac:dyDescent="0.3">
      <c r="A167" s="11"/>
      <c r="B167" s="29"/>
      <c r="C167" s="345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350037422.55681807</v>
      </c>
      <c r="N167" s="65">
        <v>0</v>
      </c>
      <c r="O167" s="168">
        <f t="shared" si="79"/>
        <v>433276511.71290922</v>
      </c>
      <c r="P167" s="29">
        <v>1.7999999999999999E-2</v>
      </c>
      <c r="Q167" s="145">
        <f t="shared" si="67"/>
        <v>441075488.92374158</v>
      </c>
      <c r="R167" s="168">
        <f t="shared" si="80"/>
        <v>835352911.48055959</v>
      </c>
      <c r="S167" s="131">
        <f t="shared" si="81"/>
        <v>485315488.92374152</v>
      </c>
      <c r="T167" s="82"/>
    </row>
    <row r="168" spans="1:25" x14ac:dyDescent="0.3">
      <c r="A168" s="11"/>
      <c r="B168" s="29"/>
      <c r="C168" s="345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356745296.16284078</v>
      </c>
      <c r="N168" s="65">
        <v>0</v>
      </c>
      <c r="O168" s="168">
        <f t="shared" si="79"/>
        <v>462795488.92374158</v>
      </c>
      <c r="P168" s="29">
        <v>1.7999999999999999E-2</v>
      </c>
      <c r="Q168" s="145">
        <f t="shared" si="67"/>
        <v>471125807.72436893</v>
      </c>
      <c r="R168" s="168">
        <f t="shared" si="80"/>
        <v>849991103.88720965</v>
      </c>
      <c r="S168" s="131">
        <f t="shared" si="81"/>
        <v>493245807.72436887</v>
      </c>
      <c r="T168" s="82"/>
    </row>
    <row r="169" spans="1:25" x14ac:dyDescent="0.3">
      <c r="A169" s="11"/>
      <c r="B169" s="29"/>
      <c r="C169" s="345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363573911.49377191</v>
      </c>
      <c r="N169" s="65">
        <v>0</v>
      </c>
      <c r="O169" s="168">
        <f t="shared" si="79"/>
        <v>492845807.72436893</v>
      </c>
      <c r="P169" s="29">
        <v>1.7999999999999999E-2</v>
      </c>
      <c r="Q169" s="145">
        <f t="shared" si="67"/>
        <v>501717032.26340759</v>
      </c>
      <c r="R169" s="168">
        <f t="shared" si="80"/>
        <v>865290943.7571795</v>
      </c>
      <c r="S169" s="131">
        <f t="shared" si="81"/>
        <v>501717032.26340759</v>
      </c>
      <c r="T169" s="82"/>
    </row>
    <row r="170" spans="1:25" ht="17.25" thickBot="1" x14ac:dyDescent="0.35">
      <c r="A170" s="11"/>
      <c r="B170" s="29"/>
      <c r="C170" s="345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370525441.9006598</v>
      </c>
      <c r="N170" s="65">
        <v>0</v>
      </c>
      <c r="O170" s="169">
        <f t="shared" si="79"/>
        <v>362344348.26340759</v>
      </c>
      <c r="P170" s="83">
        <v>1.7999999999999999E-2</v>
      </c>
      <c r="Q170" s="145">
        <f t="shared" si="67"/>
        <v>368866546.5321489</v>
      </c>
      <c r="R170" s="168">
        <f t="shared" si="80"/>
        <v>878364672.43280864</v>
      </c>
      <c r="S170" s="131">
        <f t="shared" si="81"/>
        <v>507839230.53214884</v>
      </c>
      <c r="T170" s="82"/>
    </row>
    <row r="171" spans="1:25" ht="17.25" thickBot="1" x14ac:dyDescent="0.35">
      <c r="A171" s="11"/>
      <c r="B171" s="29"/>
      <c r="C171" s="345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377602099.85487169</v>
      </c>
      <c r="N171" s="46">
        <v>0</v>
      </c>
      <c r="O171" s="170">
        <f t="shared" si="79"/>
        <v>229493862.5321489</v>
      </c>
      <c r="P171" s="42">
        <v>1.7999999999999999E-2</v>
      </c>
      <c r="Q171" s="145">
        <f t="shared" si="67"/>
        <v>233624752.05772758</v>
      </c>
      <c r="R171" s="168">
        <f t="shared" si="80"/>
        <v>889172219.91259933</v>
      </c>
      <c r="S171" s="134">
        <f t="shared" si="81"/>
        <v>511570120.05772763</v>
      </c>
      <c r="T171" s="82">
        <f xml:space="preserve"> S171 / 4</f>
        <v>127892530.01443191</v>
      </c>
      <c r="U171" s="43">
        <f>SUM(E4:E171)</f>
        <v>332300000</v>
      </c>
      <c r="V171" s="43">
        <f>SUM(F4:F171)</f>
        <v>220886544</v>
      </c>
      <c r="W171" s="45">
        <f xml:space="preserve"> U171 - V171</f>
        <v>111413456</v>
      </c>
      <c r="X171" s="45">
        <f>R171-W171</f>
        <v>777758763.91259933</v>
      </c>
      <c r="Y171" s="113">
        <f xml:space="preserve"> X171 / W171 * 100</f>
        <v>698.08333017925531</v>
      </c>
    </row>
    <row r="172" spans="1:25" x14ac:dyDescent="0.3">
      <c r="A172" s="11"/>
      <c r="B172" s="29">
        <v>15</v>
      </c>
      <c r="C172" s="345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379514108.25429118</v>
      </c>
      <c r="N172" s="65">
        <v>0</v>
      </c>
      <c r="O172" s="171">
        <f t="shared" si="79"/>
        <v>225019288.85772759</v>
      </c>
      <c r="P172" s="67">
        <v>4.0000000000000001E-3</v>
      </c>
      <c r="Q172" s="145">
        <f t="shared" si="67"/>
        <v>225919366.0131585</v>
      </c>
      <c r="R172" s="171">
        <f t="shared" si="80"/>
        <v>855584305.46744967</v>
      </c>
      <c r="S172" s="130">
        <f t="shared" si="81"/>
        <v>476070197.21315849</v>
      </c>
      <c r="T172" s="74"/>
    </row>
    <row r="173" spans="1:25" x14ac:dyDescent="0.3">
      <c r="A173" s="11"/>
      <c r="B173" s="29"/>
      <c r="C173" s="345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386752562.2028684</v>
      </c>
      <c r="N173" s="65">
        <v>0</v>
      </c>
      <c r="O173" s="168">
        <f t="shared" si="79"/>
        <v>253313902.81315851</v>
      </c>
      <c r="P173" s="29">
        <v>1.7999999999999999E-2</v>
      </c>
      <c r="Q173" s="145">
        <f t="shared" si="67"/>
        <v>257873553.06379536</v>
      </c>
      <c r="R173" s="168">
        <f t="shared" si="80"/>
        <v>866982409.66666377</v>
      </c>
      <c r="S173" s="131">
        <f t="shared" si="81"/>
        <v>480229847.46379536</v>
      </c>
      <c r="T173" s="82"/>
    </row>
    <row r="174" spans="1:25" x14ac:dyDescent="0.3">
      <c r="A174" s="11"/>
      <c r="B174" s="29"/>
      <c r="C174" s="345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394121308.32252002</v>
      </c>
      <c r="N174" s="65">
        <v>0</v>
      </c>
      <c r="O174" s="168">
        <f t="shared" si="79"/>
        <v>285268089.86379534</v>
      </c>
      <c r="P174" s="29">
        <v>1.7999999999999999E-2</v>
      </c>
      <c r="Q174" s="145">
        <f t="shared" si="67"/>
        <v>290402915.48134363</v>
      </c>
      <c r="R174" s="168">
        <f t="shared" si="80"/>
        <v>879085981.40386367</v>
      </c>
      <c r="S174" s="131">
        <f t="shared" si="81"/>
        <v>484964673.08134365</v>
      </c>
      <c r="T174" s="82"/>
    </row>
    <row r="175" spans="1:25" x14ac:dyDescent="0.3">
      <c r="A175" s="11"/>
      <c r="B175" s="29"/>
      <c r="C175" s="345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401622691.87232536</v>
      </c>
      <c r="N175" s="65">
        <v>0</v>
      </c>
      <c r="O175" s="168">
        <f t="shared" si="79"/>
        <v>317797452.28134364</v>
      </c>
      <c r="P175" s="29">
        <v>1.7999999999999999E-2</v>
      </c>
      <c r="Q175" s="145">
        <f t="shared" si="67"/>
        <v>323517806.42240781</v>
      </c>
      <c r="R175" s="168">
        <f t="shared" si="80"/>
        <v>891907719.09473312</v>
      </c>
      <c r="S175" s="131">
        <f t="shared" si="81"/>
        <v>490285027.22240776</v>
      </c>
      <c r="T175" s="82"/>
    </row>
    <row r="176" spans="1:25" x14ac:dyDescent="0.3">
      <c r="A176" s="11"/>
      <c r="B176" s="29"/>
      <c r="C176" s="345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409259100.32602721</v>
      </c>
      <c r="N176" s="65">
        <v>0</v>
      </c>
      <c r="O176" s="168">
        <f t="shared" si="79"/>
        <v>350912343.22240782</v>
      </c>
      <c r="P176" s="29">
        <v>1.7999999999999999E-2</v>
      </c>
      <c r="Q176" s="145">
        <f t="shared" si="67"/>
        <v>357228765.40041113</v>
      </c>
      <c r="R176" s="168">
        <f t="shared" si="80"/>
        <v>905460549.72643828</v>
      </c>
      <c r="S176" s="131">
        <f t="shared" si="81"/>
        <v>496201449.40041107</v>
      </c>
      <c r="T176" s="82"/>
    </row>
    <row r="177" spans="1:25" x14ac:dyDescent="0.3">
      <c r="A177" s="11"/>
      <c r="B177" s="29"/>
      <c r="C177" s="345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417032964.13189572</v>
      </c>
      <c r="N177" s="65">
        <v>0</v>
      </c>
      <c r="O177" s="168">
        <f t="shared" si="79"/>
        <v>384623302.20041114</v>
      </c>
      <c r="P177" s="29">
        <v>1.7999999999999999E-2</v>
      </c>
      <c r="Q177" s="145">
        <f t="shared" si="67"/>
        <v>391546521.64001852</v>
      </c>
      <c r="R177" s="168">
        <f t="shared" si="80"/>
        <v>919757632.97191417</v>
      </c>
      <c r="S177" s="131">
        <f t="shared" si="81"/>
        <v>502724668.84001845</v>
      </c>
      <c r="T177" s="82"/>
    </row>
    <row r="178" spans="1:25" x14ac:dyDescent="0.3">
      <c r="A178" s="11"/>
      <c r="B178" s="29"/>
      <c r="C178" s="345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424946757.48626983</v>
      </c>
      <c r="N178" s="65">
        <v>0</v>
      </c>
      <c r="O178" s="168">
        <f t="shared" si="79"/>
        <v>418941058.44001853</v>
      </c>
      <c r="P178" s="29">
        <v>1.7999999999999999E-2</v>
      </c>
      <c r="Q178" s="145">
        <f t="shared" si="67"/>
        <v>426481997.49193889</v>
      </c>
      <c r="R178" s="168">
        <f t="shared" si="80"/>
        <v>934812365.37820876</v>
      </c>
      <c r="S178" s="131">
        <f t="shared" si="81"/>
        <v>509865607.89193892</v>
      </c>
      <c r="T178" s="82"/>
    </row>
    <row r="179" spans="1:25" x14ac:dyDescent="0.3">
      <c r="A179" s="11"/>
      <c r="B179" s="29"/>
      <c r="C179" s="345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433002999.1210227</v>
      </c>
      <c r="N179" s="65">
        <v>0</v>
      </c>
      <c r="O179" s="168">
        <f t="shared" si="79"/>
        <v>453876534.2919389</v>
      </c>
      <c r="P179" s="29">
        <v>1.7999999999999999E-2</v>
      </c>
      <c r="Q179" s="145">
        <f t="shared" si="67"/>
        <v>462046311.90919381</v>
      </c>
      <c r="R179" s="168">
        <f t="shared" si="80"/>
        <v>950638384.63021636</v>
      </c>
      <c r="S179" s="131">
        <f t="shared" si="81"/>
        <v>517635385.50919366</v>
      </c>
      <c r="T179" s="82"/>
    </row>
    <row r="180" spans="1:25" x14ac:dyDescent="0.3">
      <c r="A180" s="11"/>
      <c r="B180" s="29"/>
      <c r="C180" s="345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441204253.10520113</v>
      </c>
      <c r="N180" s="65">
        <v>0</v>
      </c>
      <c r="O180" s="168">
        <f t="shared" si="79"/>
        <v>489440848.70919383</v>
      </c>
      <c r="P180" s="29">
        <v>1.7999999999999999E-2</v>
      </c>
      <c r="Q180" s="145">
        <f t="shared" si="67"/>
        <v>498250783.98595929</v>
      </c>
      <c r="R180" s="168">
        <f t="shared" si="80"/>
        <v>967249573.89116037</v>
      </c>
      <c r="S180" s="131">
        <f t="shared" si="81"/>
        <v>526045320.78595924</v>
      </c>
      <c r="T180" s="82"/>
    </row>
    <row r="181" spans="1:25" x14ac:dyDescent="0.3">
      <c r="A181" s="11"/>
      <c r="B181" s="29"/>
      <c r="C181" s="345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449553129.66109473</v>
      </c>
      <c r="N181" s="65">
        <v>0</v>
      </c>
      <c r="O181" s="168">
        <f t="shared" si="79"/>
        <v>525645320.7859593</v>
      </c>
      <c r="P181" s="29">
        <v>1.7999999999999999E-2</v>
      </c>
      <c r="Q181" s="145">
        <f t="shared" si="67"/>
        <v>535106936.56010658</v>
      </c>
      <c r="R181" s="168">
        <f t="shared" si="80"/>
        <v>984660066.2212013</v>
      </c>
      <c r="S181" s="131">
        <f t="shared" si="81"/>
        <v>535106936.56010658</v>
      </c>
      <c r="T181" s="82"/>
    </row>
    <row r="182" spans="1:25" ht="17.25" thickBot="1" x14ac:dyDescent="0.35">
      <c r="A182" s="11"/>
      <c r="B182" s="29"/>
      <c r="C182" s="345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458052285.9949944</v>
      </c>
      <c r="N182" s="65">
        <v>0</v>
      </c>
      <c r="O182" s="169">
        <f t="shared" si="79"/>
        <v>388497074.56010658</v>
      </c>
      <c r="P182" s="83">
        <v>1.7999999999999999E-2</v>
      </c>
      <c r="Q182" s="145">
        <f t="shared" si="67"/>
        <v>395490021.90218848</v>
      </c>
      <c r="R182" s="168">
        <f t="shared" si="80"/>
        <v>999752169.89718294</v>
      </c>
      <c r="S182" s="131">
        <f t="shared" si="81"/>
        <v>541699883.90218854</v>
      </c>
      <c r="T182" s="82"/>
    </row>
    <row r="183" spans="1:25" ht="17.25" thickBot="1" x14ac:dyDescent="0.35">
      <c r="A183" s="11"/>
      <c r="B183" s="29"/>
      <c r="C183" s="345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466704427.14290428</v>
      </c>
      <c r="N183" s="46">
        <v>0</v>
      </c>
      <c r="O183" s="170">
        <f t="shared" si="79"/>
        <v>248880159.90218848</v>
      </c>
      <c r="P183" s="42">
        <v>1.7999999999999999E-2</v>
      </c>
      <c r="Q183" s="145">
        <f t="shared" si="67"/>
        <v>253360002.78042787</v>
      </c>
      <c r="R183" s="168">
        <f t="shared" si="80"/>
        <v>1012484153.9233322</v>
      </c>
      <c r="S183" s="134">
        <f t="shared" si="81"/>
        <v>545779726.78042793</v>
      </c>
      <c r="T183" s="82">
        <f xml:space="preserve"> S183 / 4</f>
        <v>136444931.69510698</v>
      </c>
      <c r="U183" s="43">
        <f>SUM(E4:E183)</f>
        <v>332300000</v>
      </c>
      <c r="V183" s="43">
        <f>SUM(F4:F183)</f>
        <v>256886544</v>
      </c>
      <c r="W183" s="45">
        <f xml:space="preserve"> U183 - V183</f>
        <v>75413456</v>
      </c>
      <c r="X183" s="45">
        <f>R183-W183</f>
        <v>937070697.92333221</v>
      </c>
      <c r="Y183" s="113">
        <f xml:space="preserve"> X183 / W183 * 100</f>
        <v>1242.5775818089178</v>
      </c>
    </row>
    <row r="184" spans="1:25" x14ac:dyDescent="0.3">
      <c r="A184" s="11"/>
      <c r="B184" s="29">
        <v>16</v>
      </c>
      <c r="C184" s="345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468972844.85147589</v>
      </c>
      <c r="N184" s="65">
        <v>0</v>
      </c>
      <c r="O184" s="171">
        <f t="shared" si="79"/>
        <v>246201975.18042788</v>
      </c>
      <c r="P184" s="67">
        <v>4.0000000000000001E-3</v>
      </c>
      <c r="Q184" s="145">
        <f t="shared" si="67"/>
        <v>247186783.08114958</v>
      </c>
      <c r="R184" s="171">
        <f t="shared" si="80"/>
        <v>979337379.53262544</v>
      </c>
      <c r="S184" s="130">
        <f t="shared" si="81"/>
        <v>510364534.68114954</v>
      </c>
      <c r="T184" s="74"/>
    </row>
    <row r="185" spans="1:25" x14ac:dyDescent="0.3">
      <c r="A185" s="11"/>
      <c r="B185" s="29"/>
      <c r="C185" s="345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477821556.05880249</v>
      </c>
      <c r="N185" s="65">
        <v>0</v>
      </c>
      <c r="O185" s="168">
        <f t="shared" si="79"/>
        <v>276028755.48114955</v>
      </c>
      <c r="P185" s="29">
        <v>1.7999999999999999E-2</v>
      </c>
      <c r="Q185" s="145">
        <f t="shared" si="67"/>
        <v>280997273.07981026</v>
      </c>
      <c r="R185" s="168">
        <f t="shared" si="80"/>
        <v>992754608.33861268</v>
      </c>
      <c r="S185" s="131">
        <f t="shared" si="81"/>
        <v>514933052.27981019</v>
      </c>
      <c r="T185" s="82"/>
    </row>
    <row r="186" spans="1:25" x14ac:dyDescent="0.3">
      <c r="A186" s="11"/>
      <c r="B186" s="29"/>
      <c r="C186" s="345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486829544.0678609</v>
      </c>
      <c r="N186" s="65">
        <v>0</v>
      </c>
      <c r="O186" s="168">
        <f t="shared" si="79"/>
        <v>309839245.47981024</v>
      </c>
      <c r="P186" s="29">
        <v>1.7999999999999999E-2</v>
      </c>
      <c r="Q186" s="145">
        <f t="shared" si="67"/>
        <v>315416351.8984468</v>
      </c>
      <c r="R186" s="168">
        <f t="shared" si="80"/>
        <v>1006939702.7663076</v>
      </c>
      <c r="S186" s="131">
        <f t="shared" si="81"/>
        <v>520110158.69844669</v>
      </c>
      <c r="T186" s="82"/>
    </row>
    <row r="187" spans="1:25" x14ac:dyDescent="0.3">
      <c r="A187" s="11"/>
      <c r="B187" s="29"/>
      <c r="C187" s="345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495999675.86108238</v>
      </c>
      <c r="N187" s="65">
        <v>0</v>
      </c>
      <c r="O187" s="168">
        <f t="shared" si="79"/>
        <v>344258324.29844677</v>
      </c>
      <c r="P187" s="29">
        <v>1.7999999999999999E-2</v>
      </c>
      <c r="Q187" s="145">
        <f t="shared" si="67"/>
        <v>350454974.13581884</v>
      </c>
      <c r="R187" s="168">
        <f t="shared" si="80"/>
        <v>1021906484.3969011</v>
      </c>
      <c r="S187" s="131">
        <f t="shared" si="81"/>
        <v>525906808.53581876</v>
      </c>
      <c r="T187" s="82"/>
    </row>
    <row r="188" spans="1:25" x14ac:dyDescent="0.3">
      <c r="A188" s="11"/>
      <c r="B188" s="29"/>
      <c r="C188" s="345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505334870.02658188</v>
      </c>
      <c r="N188" s="65">
        <v>0</v>
      </c>
      <c r="O188" s="168">
        <f t="shared" si="79"/>
        <v>379296946.53581882</v>
      </c>
      <c r="P188" s="29">
        <v>1.7999999999999999E-2</v>
      </c>
      <c r="Q188" s="145">
        <f t="shared" si="67"/>
        <v>386124291.57346356</v>
      </c>
      <c r="R188" s="168">
        <f t="shared" si="80"/>
        <v>1037669023.6000453</v>
      </c>
      <c r="S188" s="131">
        <f t="shared" si="81"/>
        <v>532334153.57346344</v>
      </c>
      <c r="T188" s="82"/>
    </row>
    <row r="189" spans="1:25" x14ac:dyDescent="0.3">
      <c r="A189" s="11"/>
      <c r="B189" s="29"/>
      <c r="C189" s="345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514838097.68706036</v>
      </c>
      <c r="N189" s="65">
        <v>0</v>
      </c>
      <c r="O189" s="168">
        <f t="shared" si="79"/>
        <v>414966263.97346354</v>
      </c>
      <c r="P189" s="29">
        <v>1.7999999999999999E-2</v>
      </c>
      <c r="Q189" s="145">
        <f t="shared" si="67"/>
        <v>422435656.7249859</v>
      </c>
      <c r="R189" s="168">
        <f t="shared" si="80"/>
        <v>1054241644.0120461</v>
      </c>
      <c r="S189" s="131">
        <f t="shared" si="81"/>
        <v>539403546.32498574</v>
      </c>
      <c r="T189" s="82"/>
    </row>
    <row r="190" spans="1:25" x14ac:dyDescent="0.3">
      <c r="A190" s="11"/>
      <c r="B190" s="29"/>
      <c r="C190" s="345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524512383.44542742</v>
      </c>
      <c r="N190" s="65">
        <v>0</v>
      </c>
      <c r="O190" s="168">
        <f t="shared" si="79"/>
        <v>451277629.12498587</v>
      </c>
      <c r="P190" s="29">
        <v>1.7999999999999999E-2</v>
      </c>
      <c r="Q190" s="145">
        <f t="shared" si="67"/>
        <v>459400626.44923562</v>
      </c>
      <c r="R190" s="168">
        <f t="shared" si="80"/>
        <v>1071638927.094663</v>
      </c>
      <c r="S190" s="131">
        <f t="shared" si="81"/>
        <v>547126543.64923561</v>
      </c>
      <c r="T190" s="82"/>
    </row>
    <row r="191" spans="1:25" x14ac:dyDescent="0.3">
      <c r="A191" s="11"/>
      <c r="B191" s="29"/>
      <c r="C191" s="345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534360806.34744513</v>
      </c>
      <c r="N191" s="65">
        <v>0</v>
      </c>
      <c r="O191" s="168">
        <f t="shared" si="79"/>
        <v>488242598.84923559</v>
      </c>
      <c r="P191" s="29">
        <v>1.7999999999999999E-2</v>
      </c>
      <c r="Q191" s="145">
        <f t="shared" si="67"/>
        <v>497030965.62852186</v>
      </c>
      <c r="R191" s="168">
        <f t="shared" si="80"/>
        <v>1089875716.7759669</v>
      </c>
      <c r="S191" s="131">
        <f t="shared" si="81"/>
        <v>555514910.42852175</v>
      </c>
      <c r="T191" s="82"/>
    </row>
    <row r="192" spans="1:25" x14ac:dyDescent="0.3">
      <c r="A192" s="11"/>
      <c r="B192" s="29"/>
      <c r="C192" s="345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544386500.8616991</v>
      </c>
      <c r="N192" s="65">
        <v>0</v>
      </c>
      <c r="O192" s="168">
        <f t="shared" si="79"/>
        <v>525872938.02852184</v>
      </c>
      <c r="P192" s="29">
        <v>1.7999999999999999E-2</v>
      </c>
      <c r="Q192" s="145">
        <f t="shared" si="67"/>
        <v>535338650.91303521</v>
      </c>
      <c r="R192" s="168">
        <f t="shared" si="80"/>
        <v>1108967124.1747341</v>
      </c>
      <c r="S192" s="131">
        <f t="shared" si="81"/>
        <v>564580623.31303501</v>
      </c>
      <c r="T192" s="82"/>
    </row>
    <row r="193" spans="1:25" x14ac:dyDescent="0.3">
      <c r="A193" s="11"/>
      <c r="B193" s="29"/>
      <c r="C193" s="345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554592657.87720966</v>
      </c>
      <c r="N193" s="65">
        <v>0</v>
      </c>
      <c r="O193" s="168">
        <f t="shared" si="79"/>
        <v>564180623.31303525</v>
      </c>
      <c r="P193" s="29">
        <v>1.7999999999999999E-2</v>
      </c>
      <c r="Q193" s="145">
        <f t="shared" si="67"/>
        <v>574335874.5326699</v>
      </c>
      <c r="R193" s="168">
        <f t="shared" si="80"/>
        <v>1128928532.4098797</v>
      </c>
      <c r="S193" s="131">
        <f t="shared" si="81"/>
        <v>574335874.53267002</v>
      </c>
      <c r="T193" s="82"/>
    </row>
    <row r="194" spans="1:25" ht="17.25" thickBot="1" x14ac:dyDescent="0.35">
      <c r="A194" s="11"/>
      <c r="B194" s="83"/>
      <c r="C194" s="345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564982525.71899939</v>
      </c>
      <c r="N194" s="97">
        <v>0</v>
      </c>
      <c r="O194" s="169">
        <f t="shared" si="79"/>
        <v>457435874.5326699</v>
      </c>
      <c r="P194" s="83">
        <v>1.7999999999999999E-2</v>
      </c>
      <c r="Q194" s="145">
        <f t="shared" si="67"/>
        <v>465669720.27425796</v>
      </c>
      <c r="R194" s="169">
        <f t="shared" si="80"/>
        <v>1147152245.9932573</v>
      </c>
      <c r="S194" s="132">
        <f t="shared" si="81"/>
        <v>582169720.2742579</v>
      </c>
      <c r="T194" s="90"/>
    </row>
    <row r="195" spans="1:25" s="108" customFormat="1" ht="17.25" thickBot="1" x14ac:dyDescent="0.35">
      <c r="A195" s="11"/>
      <c r="B195" s="92"/>
      <c r="C195" s="345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575559411.18194139</v>
      </c>
      <c r="N195" s="47">
        <v>0</v>
      </c>
      <c r="O195" s="170">
        <f t="shared" si="79"/>
        <v>348769720.27425796</v>
      </c>
      <c r="P195" s="42">
        <v>1.7999999999999999E-2</v>
      </c>
      <c r="Q195" s="145">
        <f t="shared" si="67"/>
        <v>355047575.23919457</v>
      </c>
      <c r="R195" s="170">
        <f t="shared" si="80"/>
        <v>1163606986.4211359</v>
      </c>
      <c r="S195" s="129">
        <f t="shared" si="81"/>
        <v>588047575.23919451</v>
      </c>
      <c r="T195" s="93">
        <f xml:space="preserve"> S195 / 4</f>
        <v>147011893.80979863</v>
      </c>
      <c r="U195" s="43">
        <f>SUM(E4:E195)</f>
        <v>332300000</v>
      </c>
      <c r="V195" s="43">
        <f>SUM(F4:F195)</f>
        <v>292886544</v>
      </c>
      <c r="W195" s="45">
        <f xml:space="preserve"> U195 - V195</f>
        <v>39413456</v>
      </c>
      <c r="X195" s="45">
        <f>R195-W195</f>
        <v>1124193530.4211359</v>
      </c>
      <c r="Y195" s="113">
        <f xml:space="preserve"> X195 / W195 * 100</f>
        <v>2852.3089434764001</v>
      </c>
    </row>
    <row r="196" spans="1:25" s="208" customFormat="1" x14ac:dyDescent="0.3">
      <c r="A196" s="190"/>
      <c r="B196" s="191" t="s">
        <v>107</v>
      </c>
      <c r="C196" s="344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378347575.23919457</v>
      </c>
      <c r="P196" s="191">
        <v>4.0000000000000001E-3</v>
      </c>
      <c r="Q196" s="204">
        <f t="shared" si="67"/>
        <v>379860965.54015136</v>
      </c>
      <c r="R196" s="203">
        <f t="shared" ref="R196:R207" si="90" xml:space="preserve"> M196 + Q196 + L196</f>
        <v>1075204143.5401514</v>
      </c>
      <c r="S196" s="205">
        <f t="shared" ref="S196:S207" si="91" xml:space="preserve"> R196 - M196</f>
        <v>589560965.54015136</v>
      </c>
      <c r="T196" s="206"/>
      <c r="U196" s="207"/>
    </row>
    <row r="197" spans="1:25" s="208" customFormat="1" x14ac:dyDescent="0.3">
      <c r="A197" s="190"/>
      <c r="B197" s="209"/>
      <c r="C197" s="344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403160965.54015136</v>
      </c>
      <c r="P197" s="209">
        <v>1.7999999999999999E-2</v>
      </c>
      <c r="Q197" s="204">
        <f t="shared" si="67"/>
        <v>410417862.91987407</v>
      </c>
      <c r="R197" s="214">
        <f t="shared" si="90"/>
        <v>1082461040.919874</v>
      </c>
      <c r="S197" s="215">
        <f t="shared" si="91"/>
        <v>596817862.91987395</v>
      </c>
      <c r="T197" s="216"/>
      <c r="U197" s="207"/>
    </row>
    <row r="198" spans="1:25" s="208" customFormat="1" x14ac:dyDescent="0.3">
      <c r="A198" s="190"/>
      <c r="B198" s="209"/>
      <c r="C198" s="344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433717862.91987407</v>
      </c>
      <c r="P198" s="209">
        <v>1.7999999999999999E-2</v>
      </c>
      <c r="Q198" s="204">
        <f t="shared" si="67"/>
        <v>441524784.4524318</v>
      </c>
      <c r="R198" s="214">
        <f t="shared" si="90"/>
        <v>1090267962.4524317</v>
      </c>
      <c r="S198" s="215">
        <f t="shared" si="91"/>
        <v>604624784.45243168</v>
      </c>
      <c r="T198" s="216"/>
      <c r="U198" s="207"/>
    </row>
    <row r="199" spans="1:25" s="208" customFormat="1" x14ac:dyDescent="0.3">
      <c r="A199" s="190"/>
      <c r="B199" s="209"/>
      <c r="C199" s="344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464824784.4524318</v>
      </c>
      <c r="P199" s="209">
        <v>1.7999999999999999E-2</v>
      </c>
      <c r="Q199" s="204">
        <f t="shared" ref="Q199:Q255" si="93" xml:space="preserve"> ((O199 +N199) * P199) + (O199+N199)</f>
        <v>473191630.57257557</v>
      </c>
      <c r="R199" s="214">
        <f t="shared" si="90"/>
        <v>1098634808.5725756</v>
      </c>
      <c r="S199" s="215">
        <f t="shared" si="91"/>
        <v>612991630.57257557</v>
      </c>
      <c r="T199" s="216"/>
      <c r="U199" s="207"/>
    </row>
    <row r="200" spans="1:25" s="208" customFormat="1" x14ac:dyDescent="0.3">
      <c r="A200" s="190"/>
      <c r="B200" s="209"/>
      <c r="C200" s="344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496491630.57257557</v>
      </c>
      <c r="P200" s="209">
        <v>1.7999999999999999E-2</v>
      </c>
      <c r="Q200" s="204">
        <f t="shared" si="93"/>
        <v>505428479.9228819</v>
      </c>
      <c r="R200" s="214">
        <f t="shared" si="90"/>
        <v>1107571657.9228818</v>
      </c>
      <c r="S200" s="215">
        <f t="shared" si="91"/>
        <v>621928479.92288184</v>
      </c>
      <c r="T200" s="216"/>
      <c r="U200" s="207"/>
    </row>
    <row r="201" spans="1:25" s="208" customFormat="1" x14ac:dyDescent="0.3">
      <c r="A201" s="190"/>
      <c r="B201" s="209"/>
      <c r="C201" s="344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528728479.9228819</v>
      </c>
      <c r="P201" s="209">
        <v>1.7999999999999999E-2</v>
      </c>
      <c r="Q201" s="204">
        <f t="shared" si="93"/>
        <v>538245592.56149375</v>
      </c>
      <c r="R201" s="214">
        <f t="shared" si="90"/>
        <v>1117088770.5614936</v>
      </c>
      <c r="S201" s="215">
        <f t="shared" si="91"/>
        <v>631445592.56149364</v>
      </c>
      <c r="T201" s="216"/>
      <c r="U201" s="207"/>
    </row>
    <row r="202" spans="1:25" s="208" customFormat="1" x14ac:dyDescent="0.3">
      <c r="A202" s="190"/>
      <c r="B202" s="209"/>
      <c r="C202" s="344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561545592.56149375</v>
      </c>
      <c r="P202" s="209">
        <v>1.7999999999999999E-2</v>
      </c>
      <c r="Q202" s="204">
        <f t="shared" si="93"/>
        <v>571653413.22760069</v>
      </c>
      <c r="R202" s="214">
        <f t="shared" si="90"/>
        <v>1127196591.2276006</v>
      </c>
      <c r="S202" s="215">
        <f t="shared" si="91"/>
        <v>641553413.22760057</v>
      </c>
      <c r="T202" s="216"/>
      <c r="U202" s="207"/>
    </row>
    <row r="203" spans="1:25" s="208" customFormat="1" x14ac:dyDescent="0.3">
      <c r="A203" s="190"/>
      <c r="B203" s="209"/>
      <c r="C203" s="344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594953413.22760069</v>
      </c>
      <c r="P203" s="209">
        <v>1.7999999999999999E-2</v>
      </c>
      <c r="Q203" s="204">
        <f t="shared" si="93"/>
        <v>605662574.66569746</v>
      </c>
      <c r="R203" s="214">
        <f t="shared" si="90"/>
        <v>1137905752.6656976</v>
      </c>
      <c r="S203" s="215">
        <f t="shared" si="91"/>
        <v>652262574.66569757</v>
      </c>
      <c r="T203" s="216"/>
      <c r="U203" s="207"/>
    </row>
    <row r="204" spans="1:25" s="208" customFormat="1" x14ac:dyDescent="0.3">
      <c r="A204" s="190"/>
      <c r="B204" s="209"/>
      <c r="C204" s="344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628962574.66569746</v>
      </c>
      <c r="P204" s="209">
        <v>1.7999999999999999E-2</v>
      </c>
      <c r="Q204" s="204">
        <f t="shared" si="93"/>
        <v>640283901.00968003</v>
      </c>
      <c r="R204" s="214">
        <f t="shared" si="90"/>
        <v>1149227079.00968</v>
      </c>
      <c r="S204" s="215">
        <f t="shared" si="91"/>
        <v>663583901.00968003</v>
      </c>
      <c r="T204" s="216"/>
      <c r="U204" s="207"/>
    </row>
    <row r="205" spans="1:25" s="208" customFormat="1" x14ac:dyDescent="0.3">
      <c r="A205" s="190"/>
      <c r="B205" s="209"/>
      <c r="C205" s="344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663583901.00968003</v>
      </c>
      <c r="P205" s="209">
        <v>1.7999999999999999E-2</v>
      </c>
      <c r="Q205" s="204">
        <f t="shared" si="93"/>
        <v>675528411.22785425</v>
      </c>
      <c r="R205" s="214">
        <f t="shared" si="90"/>
        <v>1161171589.2278543</v>
      </c>
      <c r="S205" s="215">
        <f t="shared" si="91"/>
        <v>675528411.22785425</v>
      </c>
      <c r="T205" s="216"/>
      <c r="U205" s="207"/>
    </row>
    <row r="206" spans="1:25" s="208" customFormat="1" ht="17.25" thickBot="1" x14ac:dyDescent="0.35">
      <c r="A206" s="190"/>
      <c r="B206" s="217"/>
      <c r="C206" s="344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675528411.22785425</v>
      </c>
      <c r="P206" s="217">
        <v>1.7999999999999999E-2</v>
      </c>
      <c r="Q206" s="204">
        <f t="shared" si="93"/>
        <v>687687922.62995565</v>
      </c>
      <c r="R206" s="226">
        <f t="shared" si="90"/>
        <v>1173331100.6299558</v>
      </c>
      <c r="S206" s="227">
        <f t="shared" si="91"/>
        <v>687687922.62995577</v>
      </c>
      <c r="T206" s="228"/>
      <c r="U206" s="207"/>
    </row>
    <row r="207" spans="1:25" s="244" customFormat="1" ht="17.25" thickBot="1" x14ac:dyDescent="0.35">
      <c r="A207" s="190"/>
      <c r="B207" s="229"/>
      <c r="C207" s="344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687687922.62995565</v>
      </c>
      <c r="P207" s="239">
        <v>1.7999999999999999E-2</v>
      </c>
      <c r="Q207" s="204">
        <f t="shared" si="93"/>
        <v>700066305.23729479</v>
      </c>
      <c r="R207" s="238">
        <f t="shared" si="90"/>
        <v>1185709483.2372947</v>
      </c>
      <c r="S207" s="240">
        <f t="shared" si="91"/>
        <v>700066305.23729467</v>
      </c>
      <c r="T207" s="241">
        <f xml:space="preserve"> S207 / 4</f>
        <v>175016576.30932367</v>
      </c>
      <c r="U207" s="241">
        <f>SUM(E4:E207)</f>
        <v>365300000</v>
      </c>
      <c r="V207" s="241">
        <f>SUM(F4:F207)</f>
        <v>307886544</v>
      </c>
      <c r="W207" s="242">
        <f xml:space="preserve"> U207 - V207</f>
        <v>57413456</v>
      </c>
      <c r="X207" s="242">
        <f>R207-W207</f>
        <v>1128296027.2372947</v>
      </c>
      <c r="Y207" s="243">
        <f xml:space="preserve"> X207 / W207 * 100</f>
        <v>1965.2118263657471</v>
      </c>
    </row>
    <row r="208" spans="1:25" s="208" customFormat="1" x14ac:dyDescent="0.3">
      <c r="A208" s="190"/>
      <c r="B208" s="191">
        <v>18</v>
      </c>
      <c r="C208" s="344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700066305.23729479</v>
      </c>
      <c r="P208" s="191">
        <v>4.0000000000000001E-3</v>
      </c>
      <c r="Q208" s="204">
        <f t="shared" si="93"/>
        <v>702866570.45824397</v>
      </c>
      <c r="R208" s="203">
        <f t="shared" ref="R208:R255" si="97" xml:space="preserve"> M208 + Q208 + L208</f>
        <v>1188509748.4582438</v>
      </c>
      <c r="S208" s="205">
        <f t="shared" ref="S208:S255" si="98" xml:space="preserve"> R208 - M208</f>
        <v>702866570.45824385</v>
      </c>
      <c r="T208" s="206"/>
      <c r="U208" s="207"/>
    </row>
    <row r="209" spans="1:25" s="208" customFormat="1" x14ac:dyDescent="0.3">
      <c r="A209" s="190"/>
      <c r="B209" s="209"/>
      <c r="C209" s="344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702866570.45824397</v>
      </c>
      <c r="P209" s="209">
        <v>1.7999999999999999E-2</v>
      </c>
      <c r="Q209" s="204">
        <f t="shared" si="93"/>
        <v>715518168.7264924</v>
      </c>
      <c r="R209" s="214">
        <f t="shared" si="97"/>
        <v>1201161346.7264924</v>
      </c>
      <c r="S209" s="215">
        <f t="shared" si="98"/>
        <v>715518168.7264924</v>
      </c>
      <c r="T209" s="216"/>
      <c r="U209" s="207"/>
    </row>
    <row r="210" spans="1:25" s="208" customFormat="1" x14ac:dyDescent="0.3">
      <c r="A210" s="190"/>
      <c r="B210" s="209"/>
      <c r="C210" s="344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715518168.7264924</v>
      </c>
      <c r="P210" s="209">
        <v>1.7999999999999999E-2</v>
      </c>
      <c r="Q210" s="204">
        <f t="shared" si="93"/>
        <v>728397495.76356924</v>
      </c>
      <c r="R210" s="214">
        <f t="shared" si="97"/>
        <v>1214040673.7635694</v>
      </c>
      <c r="S210" s="215">
        <f t="shared" si="98"/>
        <v>728397495.76356936</v>
      </c>
      <c r="T210" s="216"/>
      <c r="U210" s="207"/>
    </row>
    <row r="211" spans="1:25" s="208" customFormat="1" x14ac:dyDescent="0.3">
      <c r="A211" s="190"/>
      <c r="B211" s="209"/>
      <c r="C211" s="344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728397495.76356924</v>
      </c>
      <c r="P211" s="209">
        <v>1.7999999999999999E-2</v>
      </c>
      <c r="Q211" s="204">
        <f t="shared" si="93"/>
        <v>741508650.68731344</v>
      </c>
      <c r="R211" s="214">
        <f t="shared" si="97"/>
        <v>1227151828.6873136</v>
      </c>
      <c r="S211" s="215">
        <f t="shared" si="98"/>
        <v>741508650.68731356</v>
      </c>
      <c r="T211" s="216"/>
      <c r="U211" s="207"/>
    </row>
    <row r="212" spans="1:25" s="208" customFormat="1" x14ac:dyDescent="0.3">
      <c r="A212" s="190"/>
      <c r="B212" s="209"/>
      <c r="C212" s="344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741508650.68731344</v>
      </c>
      <c r="P212" s="209">
        <v>1.7999999999999999E-2</v>
      </c>
      <c r="Q212" s="204">
        <f t="shared" si="93"/>
        <v>754855806.39968503</v>
      </c>
      <c r="R212" s="214">
        <f t="shared" si="97"/>
        <v>1240498984.3996849</v>
      </c>
      <c r="S212" s="215">
        <f t="shared" si="98"/>
        <v>754855806.39968491</v>
      </c>
      <c r="T212" s="216"/>
      <c r="U212" s="207"/>
    </row>
    <row r="213" spans="1:25" s="208" customFormat="1" x14ac:dyDescent="0.3">
      <c r="A213" s="190"/>
      <c r="B213" s="209"/>
      <c r="C213" s="344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754855806.39968503</v>
      </c>
      <c r="P213" s="209">
        <v>1.7999999999999999E-2</v>
      </c>
      <c r="Q213" s="204">
        <f t="shared" si="93"/>
        <v>768443210.91487932</v>
      </c>
      <c r="R213" s="214">
        <f t="shared" si="97"/>
        <v>1254086388.9148793</v>
      </c>
      <c r="S213" s="215">
        <f t="shared" si="98"/>
        <v>768443210.91487932</v>
      </c>
      <c r="T213" s="216"/>
      <c r="U213" s="207"/>
    </row>
    <row r="214" spans="1:25" s="208" customFormat="1" x14ac:dyDescent="0.3">
      <c r="A214" s="190"/>
      <c r="B214" s="209"/>
      <c r="C214" s="344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768443210.91487932</v>
      </c>
      <c r="P214" s="209">
        <v>1.7999999999999999E-2</v>
      </c>
      <c r="Q214" s="204">
        <f t="shared" si="93"/>
        <v>782275188.7113471</v>
      </c>
      <c r="R214" s="214">
        <f t="shared" si="97"/>
        <v>1267918366.7113471</v>
      </c>
      <c r="S214" s="215">
        <f t="shared" si="98"/>
        <v>782275188.7113471</v>
      </c>
      <c r="T214" s="216"/>
      <c r="U214" s="207"/>
    </row>
    <row r="215" spans="1:25" s="208" customFormat="1" x14ac:dyDescent="0.3">
      <c r="A215" s="190"/>
      <c r="B215" s="209"/>
      <c r="C215" s="344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782275188.7113471</v>
      </c>
      <c r="P215" s="209">
        <v>1.7999999999999999E-2</v>
      </c>
      <c r="Q215" s="204">
        <f t="shared" si="93"/>
        <v>796356142.10815132</v>
      </c>
      <c r="R215" s="214">
        <f t="shared" si="97"/>
        <v>1281999320.1081514</v>
      </c>
      <c r="S215" s="215">
        <f t="shared" si="98"/>
        <v>796356142.10815144</v>
      </c>
      <c r="T215" s="216"/>
      <c r="U215" s="207"/>
    </row>
    <row r="216" spans="1:25" s="208" customFormat="1" x14ac:dyDescent="0.3">
      <c r="A216" s="190"/>
      <c r="B216" s="209"/>
      <c r="C216" s="344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796356142.10815132</v>
      </c>
      <c r="P216" s="209">
        <v>1.7999999999999999E-2</v>
      </c>
      <c r="Q216" s="204">
        <f t="shared" si="93"/>
        <v>810690552.666098</v>
      </c>
      <c r="R216" s="214">
        <f t="shared" si="97"/>
        <v>1296333730.6660981</v>
      </c>
      <c r="S216" s="215">
        <f t="shared" si="98"/>
        <v>810690552.66609812</v>
      </c>
      <c r="T216" s="216"/>
      <c r="U216" s="207"/>
    </row>
    <row r="217" spans="1:25" s="208" customFormat="1" x14ac:dyDescent="0.3">
      <c r="A217" s="190"/>
      <c r="B217" s="209"/>
      <c r="C217" s="344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810690552.666098</v>
      </c>
      <c r="P217" s="209">
        <v>1.7999999999999999E-2</v>
      </c>
      <c r="Q217" s="204">
        <f t="shared" si="93"/>
        <v>825282982.61408782</v>
      </c>
      <c r="R217" s="214">
        <f t="shared" si="97"/>
        <v>1310926160.6140878</v>
      </c>
      <c r="S217" s="215">
        <f t="shared" si="98"/>
        <v>825282982.61408782</v>
      </c>
      <c r="T217" s="216"/>
      <c r="U217" s="207"/>
    </row>
    <row r="218" spans="1:25" s="208" customFormat="1" ht="17.25" thickBot="1" x14ac:dyDescent="0.35">
      <c r="A218" s="190"/>
      <c r="B218" s="217"/>
      <c r="C218" s="344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825282982.61408782</v>
      </c>
      <c r="P218" s="217">
        <v>1.7999999999999999E-2</v>
      </c>
      <c r="Q218" s="204">
        <f t="shared" si="93"/>
        <v>840138076.30114138</v>
      </c>
      <c r="R218" s="226">
        <f t="shared" si="97"/>
        <v>1325781254.3011413</v>
      </c>
      <c r="S218" s="227">
        <f t="shared" si="98"/>
        <v>840138076.30114126</v>
      </c>
      <c r="T218" s="228"/>
      <c r="U218" s="207"/>
    </row>
    <row r="219" spans="1:25" s="208" customFormat="1" ht="17.25" thickBot="1" x14ac:dyDescent="0.35">
      <c r="A219" s="190"/>
      <c r="B219" s="229"/>
      <c r="C219" s="344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840138076.30114138</v>
      </c>
      <c r="P219" s="239">
        <v>1.7999999999999999E-2</v>
      </c>
      <c r="Q219" s="204">
        <f t="shared" si="93"/>
        <v>855260561.67456198</v>
      </c>
      <c r="R219" s="238">
        <f t="shared" si="97"/>
        <v>1340903739.674562</v>
      </c>
      <c r="S219" s="240">
        <f t="shared" si="98"/>
        <v>855260561.67456198</v>
      </c>
      <c r="T219" s="241">
        <f xml:space="preserve"> S219 / 4</f>
        <v>213815140.41864049</v>
      </c>
      <c r="U219" s="241">
        <f>SUM(E16:E219)</f>
        <v>366000000</v>
      </c>
      <c r="V219" s="241">
        <f>SUM(F16:F219)</f>
        <v>309930000</v>
      </c>
      <c r="W219" s="242">
        <f xml:space="preserve"> U219 - V219</f>
        <v>56070000</v>
      </c>
      <c r="X219" s="242">
        <f>R219-W219</f>
        <v>1284833739.674562</v>
      </c>
      <c r="Y219" s="243">
        <f xml:space="preserve"> X219 / W219 * 100</f>
        <v>2291.4816116899624</v>
      </c>
    </row>
    <row r="220" spans="1:25" s="208" customFormat="1" x14ac:dyDescent="0.3">
      <c r="A220" s="190"/>
      <c r="B220" s="191">
        <v>19</v>
      </c>
      <c r="C220" s="344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855260561.67456198</v>
      </c>
      <c r="P220" s="191">
        <v>4.0000000000000001E-3</v>
      </c>
      <c r="Q220" s="204">
        <f t="shared" si="93"/>
        <v>858681603.92126024</v>
      </c>
      <c r="R220" s="203">
        <f t="shared" si="97"/>
        <v>1344324781.9212604</v>
      </c>
      <c r="S220" s="205">
        <f t="shared" si="98"/>
        <v>858681603.92126036</v>
      </c>
      <c r="T220" s="206"/>
      <c r="U220" s="207"/>
    </row>
    <row r="221" spans="1:25" s="208" customFormat="1" x14ac:dyDescent="0.3">
      <c r="A221" s="190"/>
      <c r="B221" s="209"/>
      <c r="C221" s="344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858681603.92126024</v>
      </c>
      <c r="P221" s="209">
        <v>1.7999999999999999E-2</v>
      </c>
      <c r="Q221" s="204">
        <f t="shared" si="93"/>
        <v>874137872.79184294</v>
      </c>
      <c r="R221" s="214">
        <f t="shared" si="97"/>
        <v>1359781050.7918429</v>
      </c>
      <c r="S221" s="215">
        <f t="shared" si="98"/>
        <v>874137872.79184294</v>
      </c>
      <c r="T221" s="216"/>
      <c r="U221" s="207"/>
    </row>
    <row r="222" spans="1:25" s="208" customFormat="1" x14ac:dyDescent="0.3">
      <c r="A222" s="190"/>
      <c r="B222" s="209"/>
      <c r="C222" s="344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874137872.79184294</v>
      </c>
      <c r="P222" s="209">
        <v>1.7999999999999999E-2</v>
      </c>
      <c r="Q222" s="204">
        <f t="shared" si="93"/>
        <v>889872354.50209606</v>
      </c>
      <c r="R222" s="214">
        <f t="shared" si="97"/>
        <v>1375515532.5020962</v>
      </c>
      <c r="S222" s="215">
        <f t="shared" si="98"/>
        <v>889872354.50209618</v>
      </c>
      <c r="T222" s="216"/>
      <c r="U222" s="207"/>
    </row>
    <row r="223" spans="1:25" s="208" customFormat="1" x14ac:dyDescent="0.3">
      <c r="A223" s="190"/>
      <c r="B223" s="209"/>
      <c r="C223" s="344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889872354.50209606</v>
      </c>
      <c r="P223" s="209">
        <v>1.7999999999999999E-2</v>
      </c>
      <c r="Q223" s="204">
        <f t="shared" si="93"/>
        <v>905890056.88313377</v>
      </c>
      <c r="R223" s="214">
        <f t="shared" si="97"/>
        <v>1391533234.8831339</v>
      </c>
      <c r="S223" s="215">
        <f t="shared" si="98"/>
        <v>905890056.88313389</v>
      </c>
      <c r="T223" s="216"/>
      <c r="U223" s="207"/>
    </row>
    <row r="224" spans="1:25" s="208" customFormat="1" x14ac:dyDescent="0.3">
      <c r="A224" s="190"/>
      <c r="B224" s="209"/>
      <c r="C224" s="344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905890056.88313377</v>
      </c>
      <c r="P224" s="209">
        <v>1.7999999999999999E-2</v>
      </c>
      <c r="Q224" s="204">
        <f t="shared" si="93"/>
        <v>922196077.90703022</v>
      </c>
      <c r="R224" s="214">
        <f t="shared" si="97"/>
        <v>1407839255.9070301</v>
      </c>
      <c r="S224" s="215">
        <f t="shared" si="98"/>
        <v>922196077.90703011</v>
      </c>
      <c r="T224" s="216"/>
      <c r="U224" s="207"/>
    </row>
    <row r="225" spans="1:25" s="208" customFormat="1" x14ac:dyDescent="0.3">
      <c r="A225" s="190"/>
      <c r="B225" s="209"/>
      <c r="C225" s="344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922196077.90703022</v>
      </c>
      <c r="P225" s="209">
        <v>1.7999999999999999E-2</v>
      </c>
      <c r="Q225" s="204">
        <f t="shared" si="93"/>
        <v>938795607.30935681</v>
      </c>
      <c r="R225" s="214">
        <f t="shared" si="97"/>
        <v>1424438785.3093567</v>
      </c>
      <c r="S225" s="215">
        <f t="shared" si="98"/>
        <v>938795607.30935669</v>
      </c>
      <c r="T225" s="216"/>
      <c r="U225" s="207"/>
    </row>
    <row r="226" spans="1:25" s="208" customFormat="1" x14ac:dyDescent="0.3">
      <c r="A226" s="190"/>
      <c r="B226" s="209"/>
      <c r="C226" s="344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938795607.30935681</v>
      </c>
      <c r="P226" s="209">
        <v>1.7999999999999999E-2</v>
      </c>
      <c r="Q226" s="204">
        <f t="shared" si="93"/>
        <v>955693928.24092519</v>
      </c>
      <c r="R226" s="214">
        <f t="shared" si="97"/>
        <v>1441337106.2409253</v>
      </c>
      <c r="S226" s="215">
        <f t="shared" si="98"/>
        <v>955693928.24092531</v>
      </c>
      <c r="T226" s="216"/>
      <c r="U226" s="207"/>
    </row>
    <row r="227" spans="1:25" s="208" customFormat="1" x14ac:dyDescent="0.3">
      <c r="A227" s="190"/>
      <c r="B227" s="209"/>
      <c r="C227" s="344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955693928.24092519</v>
      </c>
      <c r="P227" s="209">
        <v>1.7999999999999999E-2</v>
      </c>
      <c r="Q227" s="204">
        <f t="shared" si="93"/>
        <v>972896418.9492619</v>
      </c>
      <c r="R227" s="214">
        <f t="shared" si="97"/>
        <v>1458539596.9492619</v>
      </c>
      <c r="S227" s="215">
        <f t="shared" si="98"/>
        <v>972896418.9492619</v>
      </c>
      <c r="T227" s="216"/>
      <c r="U227" s="207"/>
    </row>
    <row r="228" spans="1:25" s="208" customFormat="1" x14ac:dyDescent="0.3">
      <c r="A228" s="190"/>
      <c r="B228" s="209"/>
      <c r="C228" s="344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972896418.9492619</v>
      </c>
      <c r="P228" s="209">
        <v>1.7999999999999999E-2</v>
      </c>
      <c r="Q228" s="204">
        <f t="shared" si="93"/>
        <v>990408554.49034858</v>
      </c>
      <c r="R228" s="214">
        <f t="shared" si="97"/>
        <v>1476051732.4903486</v>
      </c>
      <c r="S228" s="215">
        <f t="shared" si="98"/>
        <v>990408554.49034858</v>
      </c>
      <c r="T228" s="216"/>
      <c r="U228" s="207"/>
    </row>
    <row r="229" spans="1:25" s="208" customFormat="1" x14ac:dyDescent="0.3">
      <c r="A229" s="190"/>
      <c r="B229" s="209"/>
      <c r="C229" s="344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990408554.49034858</v>
      </c>
      <c r="P229" s="209">
        <v>1.7999999999999999E-2</v>
      </c>
      <c r="Q229" s="204">
        <f t="shared" si="93"/>
        <v>1008235908.4711748</v>
      </c>
      <c r="R229" s="214">
        <f t="shared" si="97"/>
        <v>1493879086.4711747</v>
      </c>
      <c r="S229" s="215">
        <f t="shared" si="98"/>
        <v>1008235908.4711747</v>
      </c>
      <c r="T229" s="216"/>
      <c r="U229" s="207"/>
    </row>
    <row r="230" spans="1:25" s="208" customFormat="1" ht="17.25" thickBot="1" x14ac:dyDescent="0.35">
      <c r="A230" s="190"/>
      <c r="B230" s="217"/>
      <c r="C230" s="344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1008235908.4711748</v>
      </c>
      <c r="P230" s="217">
        <v>1.7999999999999999E-2</v>
      </c>
      <c r="Q230" s="204">
        <f t="shared" si="93"/>
        <v>1026384154.823656</v>
      </c>
      <c r="R230" s="226">
        <f t="shared" si="97"/>
        <v>1512027332.8236561</v>
      </c>
      <c r="S230" s="227">
        <f t="shared" si="98"/>
        <v>1026384154.8236561</v>
      </c>
      <c r="T230" s="228"/>
      <c r="U230" s="207"/>
    </row>
    <row r="231" spans="1:25" s="208" customFormat="1" ht="17.25" thickBot="1" x14ac:dyDescent="0.35">
      <c r="A231" s="190"/>
      <c r="B231" s="229"/>
      <c r="C231" s="344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1026384154.823656</v>
      </c>
      <c r="P231" s="239">
        <v>1.7999999999999999E-2</v>
      </c>
      <c r="Q231" s="204">
        <f t="shared" si="93"/>
        <v>1044859069.6104817</v>
      </c>
      <c r="R231" s="238">
        <f t="shared" si="97"/>
        <v>1530502247.6104817</v>
      </c>
      <c r="S231" s="240">
        <f t="shared" si="98"/>
        <v>1044859069.6104817</v>
      </c>
      <c r="T231" s="241">
        <f xml:space="preserve"> S231 / 4</f>
        <v>261214767.40262043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1486432247.6104817</v>
      </c>
      <c r="Y231" s="243">
        <f xml:space="preserve"> X231 / W231 * 100</f>
        <v>3372.889148197145</v>
      </c>
    </row>
    <row r="232" spans="1:25" s="208" customFormat="1" x14ac:dyDescent="0.3">
      <c r="A232" s="190"/>
      <c r="B232" s="191">
        <v>20</v>
      </c>
      <c r="C232" s="344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1044859069.6104817</v>
      </c>
      <c r="P232" s="191">
        <v>4.0000000000000001E-3</v>
      </c>
      <c r="Q232" s="204">
        <f t="shared" si="93"/>
        <v>1049038505.8889236</v>
      </c>
      <c r="R232" s="203">
        <f t="shared" si="97"/>
        <v>1534681683.8889236</v>
      </c>
      <c r="S232" s="205">
        <f t="shared" si="98"/>
        <v>1049038505.8889236</v>
      </c>
      <c r="T232" s="206"/>
      <c r="U232" s="207"/>
    </row>
    <row r="233" spans="1:25" s="208" customFormat="1" x14ac:dyDescent="0.3">
      <c r="A233" s="190"/>
      <c r="B233" s="209"/>
      <c r="C233" s="344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1049038505.8889236</v>
      </c>
      <c r="P233" s="209">
        <v>1.7999999999999999E-2</v>
      </c>
      <c r="Q233" s="204">
        <f t="shared" si="93"/>
        <v>1067921198.9949243</v>
      </c>
      <c r="R233" s="214">
        <f t="shared" si="97"/>
        <v>1553564376.9949243</v>
      </c>
      <c r="S233" s="215">
        <f t="shared" si="98"/>
        <v>1067921198.9949243</v>
      </c>
      <c r="T233" s="216"/>
      <c r="U233" s="207"/>
    </row>
    <row r="234" spans="1:25" s="208" customFormat="1" x14ac:dyDescent="0.3">
      <c r="A234" s="190"/>
      <c r="B234" s="209"/>
      <c r="C234" s="344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1067921198.9949243</v>
      </c>
      <c r="P234" s="209">
        <v>1.7999999999999999E-2</v>
      </c>
      <c r="Q234" s="204">
        <f t="shared" si="93"/>
        <v>1087143780.576833</v>
      </c>
      <c r="R234" s="214">
        <f t="shared" si="97"/>
        <v>1572786958.576833</v>
      </c>
      <c r="S234" s="215">
        <f t="shared" si="98"/>
        <v>1087143780.576833</v>
      </c>
      <c r="T234" s="216"/>
      <c r="U234" s="207"/>
    </row>
    <row r="235" spans="1:25" s="208" customFormat="1" x14ac:dyDescent="0.3">
      <c r="A235" s="190"/>
      <c r="B235" s="209"/>
      <c r="C235" s="344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1087143780.576833</v>
      </c>
      <c r="P235" s="209">
        <v>1.7999999999999999E-2</v>
      </c>
      <c r="Q235" s="204">
        <f t="shared" si="93"/>
        <v>1106712368.6272161</v>
      </c>
      <c r="R235" s="214">
        <f t="shared" si="97"/>
        <v>1592355546.6272161</v>
      </c>
      <c r="S235" s="215">
        <f t="shared" si="98"/>
        <v>1106712368.6272161</v>
      </c>
      <c r="T235" s="216"/>
      <c r="U235" s="207"/>
    </row>
    <row r="236" spans="1:25" s="208" customFormat="1" x14ac:dyDescent="0.3">
      <c r="A236" s="190"/>
      <c r="B236" s="209"/>
      <c r="C236" s="344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1106712368.6272161</v>
      </c>
      <c r="P236" s="209">
        <v>1.7999999999999999E-2</v>
      </c>
      <c r="Q236" s="204">
        <f t="shared" si="93"/>
        <v>1126633191.262506</v>
      </c>
      <c r="R236" s="214">
        <f t="shared" si="97"/>
        <v>1612276369.262506</v>
      </c>
      <c r="S236" s="215">
        <f t="shared" si="98"/>
        <v>1126633191.262506</v>
      </c>
      <c r="T236" s="216"/>
      <c r="U236" s="207"/>
    </row>
    <row r="237" spans="1:25" s="208" customFormat="1" x14ac:dyDescent="0.3">
      <c r="A237" s="190"/>
      <c r="B237" s="209"/>
      <c r="C237" s="344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1126633191.262506</v>
      </c>
      <c r="P237" s="209">
        <v>1.7999999999999999E-2</v>
      </c>
      <c r="Q237" s="204">
        <f t="shared" si="93"/>
        <v>1146912588.7052312</v>
      </c>
      <c r="R237" s="214">
        <f t="shared" si="97"/>
        <v>1632555766.7052312</v>
      </c>
      <c r="S237" s="215">
        <f t="shared" si="98"/>
        <v>1146912588.7052312</v>
      </c>
      <c r="T237" s="216"/>
      <c r="U237" s="207"/>
    </row>
    <row r="238" spans="1:25" s="208" customFormat="1" x14ac:dyDescent="0.3">
      <c r="A238" s="190"/>
      <c r="B238" s="209"/>
      <c r="C238" s="344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1146912588.7052312</v>
      </c>
      <c r="P238" s="209">
        <v>1.7999999999999999E-2</v>
      </c>
      <c r="Q238" s="204">
        <f t="shared" si="93"/>
        <v>1167557015.3019254</v>
      </c>
      <c r="R238" s="214">
        <f t="shared" si="97"/>
        <v>1653200193.3019254</v>
      </c>
      <c r="S238" s="215">
        <f t="shared" si="98"/>
        <v>1167557015.3019254</v>
      </c>
      <c r="T238" s="216"/>
      <c r="U238" s="207"/>
    </row>
    <row r="239" spans="1:25" s="208" customFormat="1" x14ac:dyDescent="0.3">
      <c r="A239" s="190"/>
      <c r="B239" s="209"/>
      <c r="C239" s="344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1167557015.3019254</v>
      </c>
      <c r="P239" s="209">
        <v>1.7999999999999999E-2</v>
      </c>
      <c r="Q239" s="204">
        <f t="shared" si="93"/>
        <v>1188573041.5773602</v>
      </c>
      <c r="R239" s="214">
        <f t="shared" si="97"/>
        <v>1674216219.5773602</v>
      </c>
      <c r="S239" s="215">
        <f t="shared" si="98"/>
        <v>1188573041.5773602</v>
      </c>
      <c r="T239" s="216"/>
      <c r="U239" s="207"/>
    </row>
    <row r="240" spans="1:25" s="208" customFormat="1" x14ac:dyDescent="0.3">
      <c r="A240" s="190"/>
      <c r="B240" s="209"/>
      <c r="C240" s="344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1188573041.5773602</v>
      </c>
      <c r="P240" s="209">
        <v>1.7999999999999999E-2</v>
      </c>
      <c r="Q240" s="204">
        <f t="shared" si="93"/>
        <v>1209967356.3257527</v>
      </c>
      <c r="R240" s="214">
        <f t="shared" si="97"/>
        <v>1695610534.3257527</v>
      </c>
      <c r="S240" s="215">
        <f t="shared" si="98"/>
        <v>1209967356.3257527</v>
      </c>
      <c r="T240" s="216"/>
      <c r="U240" s="207"/>
    </row>
    <row r="241" spans="1:25" s="208" customFormat="1" x14ac:dyDescent="0.3">
      <c r="A241" s="190"/>
      <c r="B241" s="209"/>
      <c r="C241" s="344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1209967356.3257527</v>
      </c>
      <c r="P241" s="209">
        <v>1.7999999999999999E-2</v>
      </c>
      <c r="Q241" s="204">
        <f t="shared" si="93"/>
        <v>1231746768.7396164</v>
      </c>
      <c r="R241" s="214">
        <f t="shared" si="97"/>
        <v>1717389946.7396164</v>
      </c>
      <c r="S241" s="215">
        <f t="shared" si="98"/>
        <v>1231746768.7396164</v>
      </c>
      <c r="T241" s="216"/>
      <c r="U241" s="207"/>
    </row>
    <row r="242" spans="1:25" s="208" customFormat="1" ht="17.25" thickBot="1" x14ac:dyDescent="0.35">
      <c r="A242" s="190"/>
      <c r="B242" s="217"/>
      <c r="C242" s="344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1231746768.7396164</v>
      </c>
      <c r="P242" s="217">
        <v>1.7999999999999999E-2</v>
      </c>
      <c r="Q242" s="204">
        <f t="shared" si="93"/>
        <v>1253918210.5769296</v>
      </c>
      <c r="R242" s="226">
        <f t="shared" si="97"/>
        <v>1739561388.5769296</v>
      </c>
      <c r="S242" s="227">
        <f t="shared" si="98"/>
        <v>1253918210.5769296</v>
      </c>
      <c r="T242" s="228"/>
      <c r="U242" s="207"/>
    </row>
    <row r="243" spans="1:25" s="208" customFormat="1" ht="17.25" thickBot="1" x14ac:dyDescent="0.35">
      <c r="A243" s="190"/>
      <c r="B243" s="229"/>
      <c r="C243" s="344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1253918210.5769296</v>
      </c>
      <c r="P243" s="239">
        <v>1.7999999999999999E-2</v>
      </c>
      <c r="Q243" s="204">
        <f t="shared" si="93"/>
        <v>1276488738.3673143</v>
      </c>
      <c r="R243" s="238">
        <f t="shared" si="97"/>
        <v>1762131916.3673143</v>
      </c>
      <c r="S243" s="240">
        <f t="shared" si="98"/>
        <v>1276488738.3673143</v>
      </c>
      <c r="T243" s="241">
        <f xml:space="preserve"> S243 / 4</f>
        <v>319122184.59182858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1729301916.3673143</v>
      </c>
      <c r="Y243" s="243">
        <f xml:space="preserve"> X243 / W243 * 100</f>
        <v>5267.444155855359</v>
      </c>
    </row>
    <row r="244" spans="1:25" s="208" customFormat="1" x14ac:dyDescent="0.3">
      <c r="A244" s="190"/>
      <c r="B244" s="191">
        <v>21</v>
      </c>
      <c r="C244" s="344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1276488738.3673143</v>
      </c>
      <c r="P244" s="191">
        <v>4.0000000000000001E-3</v>
      </c>
      <c r="Q244" s="204">
        <f t="shared" si="93"/>
        <v>1281594693.3207836</v>
      </c>
      <c r="R244" s="203">
        <f t="shared" si="97"/>
        <v>1767237871.3207836</v>
      </c>
      <c r="S244" s="205">
        <f t="shared" si="98"/>
        <v>1281594693.3207836</v>
      </c>
      <c r="T244" s="206"/>
      <c r="U244" s="207"/>
    </row>
    <row r="245" spans="1:25" s="208" customFormat="1" x14ac:dyDescent="0.3">
      <c r="A245" s="190"/>
      <c r="B245" s="209"/>
      <c r="C245" s="344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1281594693.3207836</v>
      </c>
      <c r="P245" s="209">
        <v>1.7999999999999999E-2</v>
      </c>
      <c r="Q245" s="204">
        <f t="shared" si="93"/>
        <v>1304663397.8005576</v>
      </c>
      <c r="R245" s="214">
        <f t="shared" si="97"/>
        <v>1790306575.8005576</v>
      </c>
      <c r="S245" s="215">
        <f t="shared" si="98"/>
        <v>1304663397.8005576</v>
      </c>
      <c r="T245" s="216"/>
      <c r="U245" s="207"/>
    </row>
    <row r="246" spans="1:25" s="208" customFormat="1" x14ac:dyDescent="0.3">
      <c r="A246" s="190"/>
      <c r="B246" s="209"/>
      <c r="C246" s="344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1304663397.8005576</v>
      </c>
      <c r="P246" s="209">
        <v>1.7999999999999999E-2</v>
      </c>
      <c r="Q246" s="204">
        <f t="shared" si="93"/>
        <v>1328147338.9609675</v>
      </c>
      <c r="R246" s="214">
        <f t="shared" si="97"/>
        <v>1813790516.9609675</v>
      </c>
      <c r="S246" s="215">
        <f t="shared" si="98"/>
        <v>1328147338.9609675</v>
      </c>
      <c r="T246" s="216"/>
      <c r="U246" s="207"/>
    </row>
    <row r="247" spans="1:25" s="208" customFormat="1" x14ac:dyDescent="0.3">
      <c r="A247" s="190"/>
      <c r="B247" s="209"/>
      <c r="C247" s="344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1328147338.9609675</v>
      </c>
      <c r="P247" s="209">
        <v>1.7999999999999999E-2</v>
      </c>
      <c r="Q247" s="204">
        <f t="shared" si="93"/>
        <v>1352053991.0622649</v>
      </c>
      <c r="R247" s="214">
        <f t="shared" si="97"/>
        <v>1837697169.0622649</v>
      </c>
      <c r="S247" s="215">
        <f t="shared" si="98"/>
        <v>1352053991.0622649</v>
      </c>
      <c r="T247" s="216"/>
      <c r="U247" s="207"/>
    </row>
    <row r="248" spans="1:25" s="208" customFormat="1" x14ac:dyDescent="0.3">
      <c r="A248" s="190"/>
      <c r="B248" s="209"/>
      <c r="C248" s="344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1352053991.0622649</v>
      </c>
      <c r="P248" s="209">
        <v>1.7999999999999999E-2</v>
      </c>
      <c r="Q248" s="204">
        <f t="shared" si="93"/>
        <v>1376390962.9013858</v>
      </c>
      <c r="R248" s="214">
        <f t="shared" si="97"/>
        <v>1862034140.9013858</v>
      </c>
      <c r="S248" s="215">
        <f t="shared" si="98"/>
        <v>1376390962.9013858</v>
      </c>
      <c r="T248" s="216"/>
      <c r="U248" s="207"/>
    </row>
    <row r="249" spans="1:25" s="208" customFormat="1" x14ac:dyDescent="0.3">
      <c r="A249" s="190"/>
      <c r="B249" s="209"/>
      <c r="C249" s="344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1376390962.9013858</v>
      </c>
      <c r="P249" s="209">
        <v>1.7999999999999999E-2</v>
      </c>
      <c r="Q249" s="204">
        <f t="shared" si="93"/>
        <v>1401166000.2336106</v>
      </c>
      <c r="R249" s="214">
        <f t="shared" si="97"/>
        <v>1886809178.2336106</v>
      </c>
      <c r="S249" s="215">
        <f t="shared" si="98"/>
        <v>1401166000.2336106</v>
      </c>
      <c r="T249" s="216"/>
      <c r="U249" s="207"/>
    </row>
    <row r="250" spans="1:25" s="208" customFormat="1" x14ac:dyDescent="0.3">
      <c r="A250" s="190"/>
      <c r="B250" s="209"/>
      <c r="C250" s="344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1401166000.2336106</v>
      </c>
      <c r="P250" s="209">
        <v>1.7999999999999999E-2</v>
      </c>
      <c r="Q250" s="204">
        <f t="shared" si="93"/>
        <v>1426386988.2378156</v>
      </c>
      <c r="R250" s="214">
        <f t="shared" si="97"/>
        <v>1912030166.2378156</v>
      </c>
      <c r="S250" s="215">
        <f t="shared" si="98"/>
        <v>1426386988.2378156</v>
      </c>
      <c r="T250" s="216"/>
      <c r="U250" s="207"/>
    </row>
    <row r="251" spans="1:25" s="208" customFormat="1" x14ac:dyDescent="0.3">
      <c r="A251" s="190"/>
      <c r="B251" s="209"/>
      <c r="C251" s="344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1426386988.2378156</v>
      </c>
      <c r="P251" s="209">
        <v>1.7999999999999999E-2</v>
      </c>
      <c r="Q251" s="204">
        <f t="shared" si="93"/>
        <v>1452061954.0260963</v>
      </c>
      <c r="R251" s="214">
        <f t="shared" si="97"/>
        <v>1937705132.0260963</v>
      </c>
      <c r="S251" s="215">
        <f t="shared" si="98"/>
        <v>1452061954.0260963</v>
      </c>
      <c r="T251" s="216"/>
      <c r="U251" s="207"/>
    </row>
    <row r="252" spans="1:25" s="208" customFormat="1" x14ac:dyDescent="0.3">
      <c r="A252" s="190"/>
      <c r="B252" s="209"/>
      <c r="C252" s="344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1452061954.0260963</v>
      </c>
      <c r="P252" s="209">
        <v>1.7999999999999999E-2</v>
      </c>
      <c r="Q252" s="204">
        <f t="shared" si="93"/>
        <v>1478199069.198566</v>
      </c>
      <c r="R252" s="214">
        <f t="shared" si="97"/>
        <v>1963842247.198566</v>
      </c>
      <c r="S252" s="215">
        <f t="shared" si="98"/>
        <v>1478199069.198566</v>
      </c>
      <c r="T252" s="216"/>
      <c r="U252" s="207"/>
    </row>
    <row r="253" spans="1:25" s="208" customFormat="1" x14ac:dyDescent="0.3">
      <c r="A253" s="190"/>
      <c r="B253" s="209"/>
      <c r="C253" s="344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1478199069.198566</v>
      </c>
      <c r="P253" s="209">
        <v>1.7999999999999999E-2</v>
      </c>
      <c r="Q253" s="204">
        <f t="shared" si="93"/>
        <v>1504806652.4441402</v>
      </c>
      <c r="R253" s="214">
        <f t="shared" si="97"/>
        <v>1990449830.4441402</v>
      </c>
      <c r="S253" s="215">
        <f t="shared" si="98"/>
        <v>1504806652.4441402</v>
      </c>
      <c r="T253" s="216"/>
      <c r="U253" s="207"/>
    </row>
    <row r="254" spans="1:25" s="208" customFormat="1" ht="17.25" thickBot="1" x14ac:dyDescent="0.35">
      <c r="A254" s="190"/>
      <c r="B254" s="217"/>
      <c r="C254" s="344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1504806652.4441402</v>
      </c>
      <c r="P254" s="217">
        <v>1.7999999999999999E-2</v>
      </c>
      <c r="Q254" s="204">
        <f t="shared" si="93"/>
        <v>1531893172.1881347</v>
      </c>
      <c r="R254" s="226">
        <f t="shared" si="97"/>
        <v>2017536350.1881347</v>
      </c>
      <c r="S254" s="227">
        <f t="shared" si="98"/>
        <v>1531893172.1881347</v>
      </c>
      <c r="T254" s="228"/>
      <c r="U254" s="207"/>
    </row>
    <row r="255" spans="1:25" s="208" customFormat="1" ht="17.25" thickBot="1" x14ac:dyDescent="0.35">
      <c r="A255" s="190"/>
      <c r="B255" s="229"/>
      <c r="C255" s="344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1531893172.1881347</v>
      </c>
      <c r="P255" s="239">
        <v>1.7999999999999999E-2</v>
      </c>
      <c r="Q255" s="204">
        <f t="shared" si="93"/>
        <v>1559467249.2875211</v>
      </c>
      <c r="R255" s="238">
        <f t="shared" si="97"/>
        <v>2045110427.2875211</v>
      </c>
      <c r="S255" s="240">
        <f t="shared" si="98"/>
        <v>1559467249.2875211</v>
      </c>
      <c r="T255" s="241">
        <f xml:space="preserve"> S255 / 4</f>
        <v>389866812.32188028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1962670427.2875211</v>
      </c>
      <c r="Y255" s="243">
        <f xml:space="preserve"> X255 / W255 * 100</f>
        <v>2380.7258943322672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workbookViewId="0">
      <selection activeCell="F7" sqref="F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5" customFormat="1" x14ac:dyDescent="0.3">
      <c r="A3" s="351">
        <v>2023</v>
      </c>
      <c r="B3" s="295" t="s">
        <v>77</v>
      </c>
      <c r="C3" s="296">
        <v>8340000</v>
      </c>
      <c r="D3" s="296">
        <v>0</v>
      </c>
      <c r="E3" s="296">
        <v>2500000</v>
      </c>
      <c r="F3" s="296">
        <v>300000</v>
      </c>
      <c r="G3" s="296">
        <v>100000</v>
      </c>
      <c r="H3" s="296">
        <v>450000</v>
      </c>
      <c r="I3" s="296">
        <v>100000</v>
      </c>
      <c r="J3" s="296">
        <v>170000</v>
      </c>
      <c r="K3" s="296">
        <v>0</v>
      </c>
      <c r="L3" s="296">
        <v>100000</v>
      </c>
      <c r="M3" s="296">
        <v>0</v>
      </c>
      <c r="N3" s="296">
        <v>3300000</v>
      </c>
      <c r="O3" s="296">
        <v>1300000</v>
      </c>
      <c r="P3" s="296">
        <f t="shared" ref="P3:P14" si="0">SUM(D3:O3)</f>
        <v>8320000</v>
      </c>
      <c r="Q3" s="297">
        <f t="shared" ref="Q3:Q14" si="1" xml:space="preserve"> C3 - P3</f>
        <v>20000</v>
      </c>
      <c r="R3" s="296">
        <f xml:space="preserve"> 7150000 + Q3</f>
        <v>7170000</v>
      </c>
    </row>
    <row r="4" spans="1:18" s="295" customFormat="1" x14ac:dyDescent="0.3">
      <c r="A4" s="352"/>
      <c r="B4" s="295" t="s">
        <v>78</v>
      </c>
      <c r="C4" s="296">
        <f xml:space="preserve"> R3</f>
        <v>7170000</v>
      </c>
      <c r="D4" s="296">
        <v>0</v>
      </c>
      <c r="E4" s="296">
        <v>2500000</v>
      </c>
      <c r="F4" s="296">
        <v>300000</v>
      </c>
      <c r="G4" s="296">
        <v>100000</v>
      </c>
      <c r="H4" s="296">
        <v>450000</v>
      </c>
      <c r="I4" s="296">
        <v>100000</v>
      </c>
      <c r="J4" s="296">
        <v>170000</v>
      </c>
      <c r="K4" s="296">
        <v>0</v>
      </c>
      <c r="L4" s="296">
        <v>100000</v>
      </c>
      <c r="M4" s="296">
        <v>0</v>
      </c>
      <c r="N4" s="296">
        <v>3500000</v>
      </c>
      <c r="O4" s="296">
        <v>0</v>
      </c>
      <c r="P4" s="296">
        <f t="shared" si="0"/>
        <v>7220000</v>
      </c>
      <c r="Q4" s="297">
        <f t="shared" si="1"/>
        <v>-50000</v>
      </c>
      <c r="R4" s="296">
        <f t="shared" ref="R4:R14" si="2" xml:space="preserve"> 7150000 + Q4</f>
        <v>7100000</v>
      </c>
    </row>
    <row r="5" spans="1:18" x14ac:dyDescent="0.3">
      <c r="A5" s="352"/>
      <c r="B5" s="22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0">
        <f t="shared" si="1"/>
        <v>230000</v>
      </c>
      <c r="R5" s="1">
        <f t="shared" si="2"/>
        <v>7380000</v>
      </c>
    </row>
    <row r="6" spans="1:18" x14ac:dyDescent="0.3">
      <c r="A6" s="352"/>
      <c r="B6" s="22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0">
        <f t="shared" si="1"/>
        <v>510000</v>
      </c>
      <c r="R6" s="1">
        <f t="shared" si="2"/>
        <v>7660000</v>
      </c>
    </row>
    <row r="7" spans="1:18" x14ac:dyDescent="0.3">
      <c r="A7" s="352"/>
      <c r="B7" s="22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0">
        <f t="shared" si="1"/>
        <v>390000</v>
      </c>
      <c r="R7" s="1">
        <f t="shared" si="2"/>
        <v>7540000</v>
      </c>
    </row>
    <row r="8" spans="1:18" x14ac:dyDescent="0.3">
      <c r="A8" s="352"/>
      <c r="B8" s="22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0">
        <f t="shared" si="1"/>
        <v>670000</v>
      </c>
      <c r="R8" s="1">
        <f t="shared" si="2"/>
        <v>7820000</v>
      </c>
    </row>
    <row r="9" spans="1:18" x14ac:dyDescent="0.3">
      <c r="A9" s="352"/>
      <c r="B9" s="22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0">
        <f t="shared" si="1"/>
        <v>950000</v>
      </c>
      <c r="R9" s="1">
        <f t="shared" si="2"/>
        <v>8100000</v>
      </c>
    </row>
    <row r="10" spans="1:18" x14ac:dyDescent="0.3">
      <c r="A10" s="352"/>
      <c r="B10" s="22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0">
        <f t="shared" si="1"/>
        <v>1230000</v>
      </c>
      <c r="R10" s="1">
        <f t="shared" si="2"/>
        <v>8380000</v>
      </c>
    </row>
    <row r="11" spans="1:18" s="22" customFormat="1" x14ac:dyDescent="0.3">
      <c r="A11" s="352"/>
      <c r="B11" s="22" t="s">
        <v>85</v>
      </c>
      <c r="C11" s="23">
        <f t="shared" si="3"/>
        <v>8380000</v>
      </c>
      <c r="D11" s="23">
        <v>650000</v>
      </c>
      <c r="E11" s="23">
        <v>2500000</v>
      </c>
      <c r="F11" s="23">
        <v>300000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7270000</v>
      </c>
      <c r="Q11" s="24">
        <f t="shared" si="1"/>
        <v>1110000</v>
      </c>
      <c r="R11" s="23">
        <f t="shared" si="2"/>
        <v>8260000</v>
      </c>
    </row>
    <row r="12" spans="1:18" x14ac:dyDescent="0.3">
      <c r="A12" s="352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6170000</v>
      </c>
      <c r="Q12" s="20">
        <f t="shared" si="1"/>
        <v>2090000</v>
      </c>
      <c r="R12" s="1">
        <f t="shared" si="2"/>
        <v>9240000</v>
      </c>
    </row>
    <row r="13" spans="1:18" x14ac:dyDescent="0.3">
      <c r="A13" s="352"/>
      <c r="B13" t="s">
        <v>87</v>
      </c>
      <c r="C13" s="1">
        <f t="shared" si="3"/>
        <v>9240000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6570000</v>
      </c>
      <c r="Q13" s="20">
        <f t="shared" si="1"/>
        <v>2670000</v>
      </c>
      <c r="R13" s="1">
        <f t="shared" si="2"/>
        <v>9820000</v>
      </c>
    </row>
    <row r="14" spans="1:18" ht="17.25" thickBot="1" x14ac:dyDescent="0.35">
      <c r="A14" s="353"/>
      <c r="B14" s="26" t="s">
        <v>88</v>
      </c>
      <c r="C14" s="27">
        <f t="shared" si="3"/>
        <v>9820000</v>
      </c>
      <c r="D14" s="27">
        <v>650000</v>
      </c>
      <c r="E14" s="27">
        <v>2500000</v>
      </c>
      <c r="F14" s="27">
        <v>300000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6170000</v>
      </c>
      <c r="Q14" s="21">
        <f t="shared" si="1"/>
        <v>3650000</v>
      </c>
      <c r="R14" s="27">
        <f t="shared" si="2"/>
        <v>10800000</v>
      </c>
    </row>
    <row r="15" spans="1:18" x14ac:dyDescent="0.3">
      <c r="A15" s="351">
        <v>2024</v>
      </c>
      <c r="B15" t="s">
        <v>77</v>
      </c>
      <c r="C15" s="1">
        <f xml:space="preserve"> R14</f>
        <v>10800000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5920000</v>
      </c>
      <c r="Q15" s="25">
        <f t="shared" ref="Q15:Q38" si="5" xml:space="preserve"> C15 - P15</f>
        <v>4880000</v>
      </c>
      <c r="R15" s="1">
        <f xml:space="preserve"> 7150000 + Q15</f>
        <v>12030000</v>
      </c>
    </row>
    <row r="16" spans="1:18" s="22" customFormat="1" x14ac:dyDescent="0.3">
      <c r="A16" s="352"/>
      <c r="B16" s="22" t="s">
        <v>78</v>
      </c>
      <c r="C16" s="23">
        <f xml:space="preserve"> R15</f>
        <v>12030000</v>
      </c>
      <c r="D16" s="23">
        <v>650000</v>
      </c>
      <c r="E16" s="23">
        <v>2500000</v>
      </c>
      <c r="F16" s="23">
        <v>300000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6170000</v>
      </c>
      <c r="Q16" s="24">
        <f t="shared" si="5"/>
        <v>5860000</v>
      </c>
      <c r="R16" s="23">
        <f t="shared" ref="R16:R26" si="6" xml:space="preserve"> 7150000 + Q16</f>
        <v>13010000</v>
      </c>
    </row>
    <row r="17" spans="1:18" x14ac:dyDescent="0.3">
      <c r="A17" s="352"/>
      <c r="B17" t="s">
        <v>79</v>
      </c>
      <c r="C17" s="1">
        <f t="shared" ref="C17:C26" si="7" xml:space="preserve"> R16</f>
        <v>13010000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6170000</v>
      </c>
      <c r="Q17" s="20">
        <f t="shared" si="5"/>
        <v>6840000</v>
      </c>
      <c r="R17" s="1">
        <f t="shared" si="6"/>
        <v>13990000</v>
      </c>
    </row>
    <row r="18" spans="1:18" x14ac:dyDescent="0.3">
      <c r="A18" s="352"/>
      <c r="B18" t="s">
        <v>80</v>
      </c>
      <c r="C18" s="1">
        <f t="shared" si="7"/>
        <v>13990000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6170000</v>
      </c>
      <c r="Q18" s="20">
        <f t="shared" si="5"/>
        <v>7820000</v>
      </c>
      <c r="R18" s="1">
        <f t="shared" si="6"/>
        <v>14970000</v>
      </c>
    </row>
    <row r="19" spans="1:18" x14ac:dyDescent="0.3">
      <c r="A19" s="352"/>
      <c r="B19" t="s">
        <v>81</v>
      </c>
      <c r="C19" s="1">
        <f t="shared" si="7"/>
        <v>14970000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6570000</v>
      </c>
      <c r="Q19" s="20">
        <f t="shared" si="5"/>
        <v>8400000</v>
      </c>
      <c r="R19" s="1">
        <f t="shared" si="6"/>
        <v>15550000</v>
      </c>
    </row>
    <row r="20" spans="1:18" x14ac:dyDescent="0.3">
      <c r="A20" s="352"/>
      <c r="B20" t="s">
        <v>82</v>
      </c>
      <c r="C20" s="1">
        <f t="shared" si="7"/>
        <v>15550000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6170000</v>
      </c>
      <c r="Q20" s="20">
        <f t="shared" si="5"/>
        <v>9380000</v>
      </c>
      <c r="R20" s="1">
        <f t="shared" si="6"/>
        <v>16530000</v>
      </c>
    </row>
    <row r="21" spans="1:18" x14ac:dyDescent="0.3">
      <c r="A21" s="352"/>
      <c r="B21" t="s">
        <v>83</v>
      </c>
      <c r="C21" s="1">
        <f t="shared" si="7"/>
        <v>16530000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6170000</v>
      </c>
      <c r="Q21" s="20">
        <f t="shared" si="5"/>
        <v>10360000</v>
      </c>
      <c r="R21" s="1">
        <f t="shared" si="6"/>
        <v>17510000</v>
      </c>
    </row>
    <row r="22" spans="1:18" x14ac:dyDescent="0.3">
      <c r="A22" s="352"/>
      <c r="B22" t="s">
        <v>84</v>
      </c>
      <c r="C22" s="1">
        <f t="shared" si="7"/>
        <v>17510000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6170000</v>
      </c>
      <c r="Q22" s="20">
        <f t="shared" si="5"/>
        <v>11340000</v>
      </c>
      <c r="R22" s="1">
        <f t="shared" si="6"/>
        <v>18490000</v>
      </c>
    </row>
    <row r="23" spans="1:18" x14ac:dyDescent="0.3">
      <c r="A23" s="352"/>
      <c r="B23" t="s">
        <v>85</v>
      </c>
      <c r="C23" s="1">
        <f t="shared" si="7"/>
        <v>18490000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6570000</v>
      </c>
      <c r="Q23" s="20">
        <f t="shared" si="5"/>
        <v>11920000</v>
      </c>
      <c r="R23" s="1">
        <f t="shared" si="6"/>
        <v>19070000</v>
      </c>
    </row>
    <row r="24" spans="1:18" x14ac:dyDescent="0.3">
      <c r="A24" s="352"/>
      <c r="B24" t="s">
        <v>86</v>
      </c>
      <c r="C24" s="1">
        <f t="shared" si="7"/>
        <v>19070000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6170000</v>
      </c>
      <c r="Q24" s="20">
        <f t="shared" si="5"/>
        <v>12900000</v>
      </c>
      <c r="R24" s="1">
        <f t="shared" si="6"/>
        <v>20050000</v>
      </c>
    </row>
    <row r="25" spans="1:18" x14ac:dyDescent="0.3">
      <c r="A25" s="352"/>
      <c r="B25" t="s">
        <v>87</v>
      </c>
      <c r="C25" s="1">
        <f t="shared" si="7"/>
        <v>20050000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6570000</v>
      </c>
      <c r="Q25" s="20">
        <f t="shared" si="5"/>
        <v>13480000</v>
      </c>
      <c r="R25" s="1">
        <f t="shared" si="6"/>
        <v>20630000</v>
      </c>
    </row>
    <row r="26" spans="1:18" ht="17.25" thickBot="1" x14ac:dyDescent="0.35">
      <c r="A26" s="353"/>
      <c r="B26" s="26" t="s">
        <v>88</v>
      </c>
      <c r="C26" s="27">
        <f t="shared" si="7"/>
        <v>20630000</v>
      </c>
      <c r="D26" s="27">
        <v>650000</v>
      </c>
      <c r="E26" s="27">
        <v>2500000</v>
      </c>
      <c r="F26" s="27">
        <v>300000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6170000</v>
      </c>
      <c r="Q26" s="21">
        <f t="shared" si="5"/>
        <v>14460000</v>
      </c>
      <c r="R26" s="27">
        <f t="shared" si="6"/>
        <v>21610000</v>
      </c>
    </row>
    <row r="27" spans="1:18" x14ac:dyDescent="0.3">
      <c r="A27" s="351">
        <v>2025</v>
      </c>
      <c r="B27" t="s">
        <v>77</v>
      </c>
      <c r="C27" s="1">
        <f xml:space="preserve"> R26</f>
        <v>21610000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5920000</v>
      </c>
      <c r="Q27" s="25">
        <f t="shared" si="5"/>
        <v>15690000</v>
      </c>
      <c r="R27" s="1">
        <f xml:space="preserve"> 7150000 + Q27</f>
        <v>22840000</v>
      </c>
    </row>
    <row r="28" spans="1:18" x14ac:dyDescent="0.3">
      <c r="A28" s="352"/>
      <c r="B28" t="s">
        <v>78</v>
      </c>
      <c r="C28" s="1">
        <f xml:space="preserve"> R27</f>
        <v>22840000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6170000</v>
      </c>
      <c r="Q28" s="20">
        <f t="shared" si="5"/>
        <v>16670000</v>
      </c>
      <c r="R28" s="1">
        <f t="shared" ref="R28:R38" si="8" xml:space="preserve"> 7150000 + Q28</f>
        <v>23820000</v>
      </c>
    </row>
    <row r="29" spans="1:18" x14ac:dyDescent="0.3">
      <c r="A29" s="352"/>
      <c r="B29" t="s">
        <v>79</v>
      </c>
      <c r="C29" s="1">
        <f t="shared" ref="C29:C38" si="9" xml:space="preserve"> R28</f>
        <v>23820000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6170000</v>
      </c>
      <c r="Q29" s="20">
        <f t="shared" si="5"/>
        <v>17650000</v>
      </c>
      <c r="R29" s="1">
        <f t="shared" si="8"/>
        <v>24800000</v>
      </c>
    </row>
    <row r="30" spans="1:18" x14ac:dyDescent="0.3">
      <c r="A30" s="352"/>
      <c r="B30" t="s">
        <v>80</v>
      </c>
      <c r="C30" s="1">
        <f t="shared" si="9"/>
        <v>24800000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6170000</v>
      </c>
      <c r="Q30" s="20">
        <f t="shared" si="5"/>
        <v>18630000</v>
      </c>
      <c r="R30" s="1">
        <f t="shared" si="8"/>
        <v>25780000</v>
      </c>
    </row>
    <row r="31" spans="1:18" x14ac:dyDescent="0.3">
      <c r="A31" s="352"/>
      <c r="B31" t="s">
        <v>81</v>
      </c>
      <c r="C31" s="1">
        <f t="shared" si="9"/>
        <v>25780000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6570000</v>
      </c>
      <c r="Q31" s="20">
        <f t="shared" si="5"/>
        <v>19210000</v>
      </c>
      <c r="R31" s="1">
        <f t="shared" si="8"/>
        <v>26360000</v>
      </c>
    </row>
    <row r="32" spans="1:18" x14ac:dyDescent="0.3">
      <c r="A32" s="352"/>
      <c r="B32" t="s">
        <v>82</v>
      </c>
      <c r="C32" s="1">
        <f t="shared" si="9"/>
        <v>26360000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6170000</v>
      </c>
      <c r="Q32" s="20">
        <f t="shared" si="5"/>
        <v>20190000</v>
      </c>
      <c r="R32" s="1">
        <f t="shared" si="8"/>
        <v>27340000</v>
      </c>
    </row>
    <row r="33" spans="1:18" x14ac:dyDescent="0.3">
      <c r="A33" s="352"/>
      <c r="B33" t="s">
        <v>83</v>
      </c>
      <c r="C33" s="1">
        <f t="shared" si="9"/>
        <v>27340000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6170000</v>
      </c>
      <c r="Q33" s="20">
        <f t="shared" si="5"/>
        <v>21170000</v>
      </c>
      <c r="R33" s="1">
        <f t="shared" si="8"/>
        <v>28320000</v>
      </c>
    </row>
    <row r="34" spans="1:18" x14ac:dyDescent="0.3">
      <c r="A34" s="352"/>
      <c r="B34" t="s">
        <v>84</v>
      </c>
      <c r="C34" s="1">
        <f t="shared" si="9"/>
        <v>28320000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6170000</v>
      </c>
      <c r="Q34" s="20">
        <f t="shared" si="5"/>
        <v>22150000</v>
      </c>
      <c r="R34" s="1">
        <f t="shared" si="8"/>
        <v>29300000</v>
      </c>
    </row>
    <row r="35" spans="1:18" s="180" customFormat="1" x14ac:dyDescent="0.3">
      <c r="A35" s="352"/>
      <c r="B35" s="180" t="s">
        <v>85</v>
      </c>
      <c r="C35" s="181">
        <f t="shared" si="9"/>
        <v>29300000</v>
      </c>
      <c r="D35" s="181">
        <v>650000</v>
      </c>
      <c r="E35" s="181">
        <v>2500000</v>
      </c>
      <c r="F35" s="181">
        <v>300000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6570000</v>
      </c>
      <c r="Q35" s="182">
        <f t="shared" si="5"/>
        <v>22730000</v>
      </c>
      <c r="R35" s="181">
        <f t="shared" si="8"/>
        <v>29880000</v>
      </c>
    </row>
    <row r="36" spans="1:18" x14ac:dyDescent="0.3">
      <c r="A36" s="352"/>
      <c r="B36" t="s">
        <v>86</v>
      </c>
      <c r="C36" s="1">
        <f t="shared" si="9"/>
        <v>29880000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6170000</v>
      </c>
      <c r="Q36" s="20">
        <f t="shared" si="5"/>
        <v>23710000</v>
      </c>
      <c r="R36" s="1">
        <f t="shared" si="8"/>
        <v>30860000</v>
      </c>
    </row>
    <row r="37" spans="1:18" x14ac:dyDescent="0.3">
      <c r="A37" s="352"/>
      <c r="B37" t="s">
        <v>87</v>
      </c>
      <c r="C37" s="1">
        <f t="shared" si="9"/>
        <v>30860000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6570000</v>
      </c>
      <c r="Q37" s="20">
        <f t="shared" si="5"/>
        <v>24290000</v>
      </c>
      <c r="R37" s="1">
        <f t="shared" si="8"/>
        <v>31440000</v>
      </c>
    </row>
    <row r="38" spans="1:18" ht="17.25" thickBot="1" x14ac:dyDescent="0.35">
      <c r="A38" s="353"/>
      <c r="B38" s="26" t="s">
        <v>88</v>
      </c>
      <c r="C38" s="27">
        <f t="shared" si="9"/>
        <v>31440000</v>
      </c>
      <c r="D38" s="27">
        <v>650000</v>
      </c>
      <c r="E38" s="27">
        <v>2500000</v>
      </c>
      <c r="F38" s="27">
        <v>300000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6170000</v>
      </c>
      <c r="Q38" s="21">
        <f t="shared" si="5"/>
        <v>25270000</v>
      </c>
      <c r="R38" s="27">
        <f t="shared" si="8"/>
        <v>32420000</v>
      </c>
    </row>
    <row r="39" spans="1:18" x14ac:dyDescent="0.3">
      <c r="A39" s="351">
        <v>2026</v>
      </c>
      <c r="B39" t="s">
        <v>77</v>
      </c>
      <c r="C39" s="1">
        <f xml:space="preserve"> R38</f>
        <v>32420000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5920000</v>
      </c>
      <c r="Q39" s="25">
        <f t="shared" ref="Q39:Q50" si="11" xml:space="preserve"> C39 - P39</f>
        <v>26500000</v>
      </c>
      <c r="R39" s="1">
        <f xml:space="preserve"> 7150000 + Q39</f>
        <v>33650000</v>
      </c>
    </row>
    <row r="40" spans="1:18" s="22" customFormat="1" x14ac:dyDescent="0.3">
      <c r="A40" s="352"/>
      <c r="B40" s="22" t="s">
        <v>78</v>
      </c>
      <c r="C40" s="23">
        <f xml:space="preserve"> R39</f>
        <v>33650000</v>
      </c>
      <c r="D40" s="23">
        <v>650000</v>
      </c>
      <c r="E40" s="23">
        <v>2500000</v>
      </c>
      <c r="F40" s="23">
        <v>1000000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45870000</v>
      </c>
      <c r="Q40" s="24">
        <f t="shared" si="11"/>
        <v>-12220000</v>
      </c>
      <c r="R40" s="23">
        <f t="shared" ref="R40:R50" si="12" xml:space="preserve"> 7150000 + Q40</f>
        <v>-5070000</v>
      </c>
    </row>
    <row r="41" spans="1:18" s="272" customFormat="1" x14ac:dyDescent="0.3">
      <c r="A41" s="352"/>
      <c r="B41" s="272" t="s">
        <v>79</v>
      </c>
      <c r="C41" s="273">
        <f t="shared" ref="C41:C50" si="13" xml:space="preserve"> R40</f>
        <v>-5070000</v>
      </c>
      <c r="D41" s="273">
        <v>650000</v>
      </c>
      <c r="E41" s="273">
        <v>2500000</v>
      </c>
      <c r="F41" s="273">
        <v>995000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6865000</v>
      </c>
      <c r="Q41" s="274">
        <f t="shared" si="11"/>
        <v>-11935000</v>
      </c>
      <c r="R41" s="273">
        <f t="shared" si="12"/>
        <v>-4785000</v>
      </c>
    </row>
    <row r="42" spans="1:18" s="272" customFormat="1" x14ac:dyDescent="0.3">
      <c r="A42" s="352"/>
      <c r="B42" s="272" t="s">
        <v>80</v>
      </c>
      <c r="C42" s="273">
        <f t="shared" si="13"/>
        <v>-4785000</v>
      </c>
      <c r="D42" s="273">
        <v>650000</v>
      </c>
      <c r="E42" s="273">
        <v>2500000</v>
      </c>
      <c r="F42" s="273">
        <v>990000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6860000</v>
      </c>
      <c r="Q42" s="274">
        <f t="shared" si="11"/>
        <v>-11645000</v>
      </c>
      <c r="R42" s="273">
        <f t="shared" si="12"/>
        <v>-4495000</v>
      </c>
    </row>
    <row r="43" spans="1:18" s="272" customFormat="1" x14ac:dyDescent="0.3">
      <c r="A43" s="352"/>
      <c r="B43" s="272" t="s">
        <v>81</v>
      </c>
      <c r="C43" s="273">
        <f t="shared" si="13"/>
        <v>-4495000</v>
      </c>
      <c r="D43" s="273">
        <v>650000</v>
      </c>
      <c r="E43" s="273">
        <v>2500000</v>
      </c>
      <c r="F43" s="273">
        <v>985000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7255000</v>
      </c>
      <c r="Q43" s="274">
        <f t="shared" si="11"/>
        <v>-11750000</v>
      </c>
      <c r="R43" s="273">
        <f t="shared" si="12"/>
        <v>-4600000</v>
      </c>
    </row>
    <row r="44" spans="1:18" s="272" customFormat="1" x14ac:dyDescent="0.3">
      <c r="A44" s="352"/>
      <c r="B44" s="272" t="s">
        <v>82</v>
      </c>
      <c r="C44" s="273">
        <f t="shared" si="13"/>
        <v>-4600000</v>
      </c>
      <c r="D44" s="273">
        <v>650000</v>
      </c>
      <c r="E44" s="273">
        <v>2500000</v>
      </c>
      <c r="F44" s="273">
        <v>980000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6850000</v>
      </c>
      <c r="Q44" s="274">
        <f t="shared" si="11"/>
        <v>-11450000</v>
      </c>
      <c r="R44" s="273">
        <f t="shared" si="12"/>
        <v>-4300000</v>
      </c>
    </row>
    <row r="45" spans="1:18" s="272" customFormat="1" x14ac:dyDescent="0.3">
      <c r="A45" s="352"/>
      <c r="B45" s="272" t="s">
        <v>83</v>
      </c>
      <c r="C45" s="273">
        <f t="shared" si="13"/>
        <v>-4300000</v>
      </c>
      <c r="D45" s="273">
        <v>650000</v>
      </c>
      <c r="E45" s="273">
        <v>2500000</v>
      </c>
      <c r="F45" s="273">
        <v>975000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6845000</v>
      </c>
      <c r="Q45" s="274">
        <f t="shared" si="11"/>
        <v>-11145000</v>
      </c>
      <c r="R45" s="273">
        <f t="shared" si="12"/>
        <v>-3995000</v>
      </c>
    </row>
    <row r="46" spans="1:18" s="272" customFormat="1" x14ac:dyDescent="0.3">
      <c r="A46" s="352"/>
      <c r="B46" s="272" t="s">
        <v>84</v>
      </c>
      <c r="C46" s="273">
        <f t="shared" si="13"/>
        <v>-3995000</v>
      </c>
      <c r="D46" s="273">
        <v>650000</v>
      </c>
      <c r="E46" s="273">
        <v>2500000</v>
      </c>
      <c r="F46" s="273">
        <v>970000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6840000</v>
      </c>
      <c r="Q46" s="274">
        <f t="shared" si="11"/>
        <v>-10835000</v>
      </c>
      <c r="R46" s="273">
        <f t="shared" si="12"/>
        <v>-3685000</v>
      </c>
    </row>
    <row r="47" spans="1:18" s="272" customFormat="1" x14ac:dyDescent="0.3">
      <c r="A47" s="352"/>
      <c r="B47" s="272" t="s">
        <v>85</v>
      </c>
      <c r="C47" s="273">
        <f t="shared" si="13"/>
        <v>-3685000</v>
      </c>
      <c r="D47" s="273">
        <v>650000</v>
      </c>
      <c r="E47" s="273">
        <v>2500000</v>
      </c>
      <c r="F47" s="273">
        <v>965000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7235000</v>
      </c>
      <c r="Q47" s="274">
        <f t="shared" si="11"/>
        <v>-10920000</v>
      </c>
      <c r="R47" s="273">
        <f t="shared" si="12"/>
        <v>-3770000</v>
      </c>
    </row>
    <row r="48" spans="1:18" s="272" customFormat="1" x14ac:dyDescent="0.3">
      <c r="A48" s="352"/>
      <c r="B48" s="272" t="s">
        <v>86</v>
      </c>
      <c r="C48" s="273">
        <f t="shared" si="13"/>
        <v>-3770000</v>
      </c>
      <c r="D48" s="273">
        <v>650000</v>
      </c>
      <c r="E48" s="273">
        <v>2500000</v>
      </c>
      <c r="F48" s="273">
        <v>960000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6830000</v>
      </c>
      <c r="Q48" s="274">
        <f t="shared" si="11"/>
        <v>-10600000</v>
      </c>
      <c r="R48" s="273">
        <f t="shared" si="12"/>
        <v>-3450000</v>
      </c>
    </row>
    <row r="49" spans="1:18" s="272" customFormat="1" x14ac:dyDescent="0.3">
      <c r="A49" s="352"/>
      <c r="B49" s="272" t="s">
        <v>87</v>
      </c>
      <c r="C49" s="273">
        <f t="shared" si="13"/>
        <v>-3450000</v>
      </c>
      <c r="D49" s="273">
        <v>650000</v>
      </c>
      <c r="E49" s="273">
        <v>2500000</v>
      </c>
      <c r="F49" s="273">
        <v>955000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7225000</v>
      </c>
      <c r="Q49" s="274">
        <f t="shared" si="11"/>
        <v>-10675000</v>
      </c>
      <c r="R49" s="273">
        <f t="shared" si="12"/>
        <v>-3525000</v>
      </c>
    </row>
    <row r="50" spans="1:18" s="278" customFormat="1" ht="17.25" thickBot="1" x14ac:dyDescent="0.35">
      <c r="A50" s="353"/>
      <c r="B50" s="275" t="s">
        <v>88</v>
      </c>
      <c r="C50" s="276">
        <f t="shared" si="13"/>
        <v>-3525000</v>
      </c>
      <c r="D50" s="276">
        <v>650000</v>
      </c>
      <c r="E50" s="276">
        <v>2500000</v>
      </c>
      <c r="F50" s="276">
        <v>950000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6820000</v>
      </c>
      <c r="Q50" s="277">
        <f t="shared" si="11"/>
        <v>-10345000</v>
      </c>
      <c r="R50" s="276">
        <f t="shared" si="12"/>
        <v>-3195000</v>
      </c>
    </row>
    <row r="51" spans="1:18" s="272" customFormat="1" x14ac:dyDescent="0.3">
      <c r="A51" s="354">
        <v>2027</v>
      </c>
      <c r="B51" s="272" t="s">
        <v>77</v>
      </c>
      <c r="C51" s="273">
        <f xml:space="preserve"> R50</f>
        <v>-3195000</v>
      </c>
      <c r="D51" s="273">
        <v>0</v>
      </c>
      <c r="E51" s="273">
        <v>2500000</v>
      </c>
      <c r="F51" s="273">
        <v>945000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6565000</v>
      </c>
      <c r="Q51" s="279">
        <f t="shared" ref="Q51:Q62" si="15" xml:space="preserve"> C51 - P51</f>
        <v>-9760000</v>
      </c>
      <c r="R51" s="273">
        <f xml:space="preserve"> 7150000 + Q51</f>
        <v>-2610000</v>
      </c>
    </row>
    <row r="52" spans="1:18" s="272" customFormat="1" x14ac:dyDescent="0.3">
      <c r="A52" s="355"/>
      <c r="B52" s="272" t="s">
        <v>78</v>
      </c>
      <c r="C52" s="273">
        <f xml:space="preserve"> R51</f>
        <v>-2610000</v>
      </c>
      <c r="D52" s="273">
        <v>650000</v>
      </c>
      <c r="E52" s="273">
        <v>2500000</v>
      </c>
      <c r="F52" s="273">
        <v>940000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6810000</v>
      </c>
      <c r="Q52" s="274">
        <f t="shared" si="15"/>
        <v>-9420000</v>
      </c>
      <c r="R52" s="273">
        <f t="shared" ref="R52:R62" si="16" xml:space="preserve"> 7150000 + Q52</f>
        <v>-2270000</v>
      </c>
    </row>
    <row r="53" spans="1:18" s="272" customFormat="1" x14ac:dyDescent="0.3">
      <c r="A53" s="355"/>
      <c r="B53" s="272" t="s">
        <v>79</v>
      </c>
      <c r="C53" s="273">
        <f t="shared" ref="C53:C62" si="17" xml:space="preserve"> R52</f>
        <v>-2270000</v>
      </c>
      <c r="D53" s="273">
        <v>650000</v>
      </c>
      <c r="E53" s="273">
        <v>2500000</v>
      </c>
      <c r="F53" s="273">
        <v>935000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6805000</v>
      </c>
      <c r="Q53" s="274">
        <f t="shared" si="15"/>
        <v>-9075000</v>
      </c>
      <c r="R53" s="273">
        <f t="shared" si="16"/>
        <v>-1925000</v>
      </c>
    </row>
    <row r="54" spans="1:18" s="272" customFormat="1" x14ac:dyDescent="0.3">
      <c r="A54" s="355"/>
      <c r="B54" s="272" t="s">
        <v>80</v>
      </c>
      <c r="C54" s="273">
        <f t="shared" si="17"/>
        <v>-1925000</v>
      </c>
      <c r="D54" s="273">
        <v>650000</v>
      </c>
      <c r="E54" s="273">
        <v>2500000</v>
      </c>
      <c r="F54" s="273">
        <v>930000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6800000</v>
      </c>
      <c r="Q54" s="274">
        <f t="shared" si="15"/>
        <v>-8725000</v>
      </c>
      <c r="R54" s="273">
        <f t="shared" si="16"/>
        <v>-1575000</v>
      </c>
    </row>
    <row r="55" spans="1:18" s="272" customFormat="1" x14ac:dyDescent="0.3">
      <c r="A55" s="355"/>
      <c r="B55" s="272" t="s">
        <v>81</v>
      </c>
      <c r="C55" s="273">
        <f t="shared" si="17"/>
        <v>-1575000</v>
      </c>
      <c r="D55" s="273">
        <v>650000</v>
      </c>
      <c r="E55" s="273">
        <v>2500000</v>
      </c>
      <c r="F55" s="273">
        <v>925000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7195000</v>
      </c>
      <c r="Q55" s="274">
        <f t="shared" si="15"/>
        <v>-8770000</v>
      </c>
      <c r="R55" s="273">
        <f t="shared" si="16"/>
        <v>-1620000</v>
      </c>
    </row>
    <row r="56" spans="1:18" s="272" customFormat="1" x14ac:dyDescent="0.3">
      <c r="A56" s="355"/>
      <c r="B56" s="272" t="s">
        <v>82</v>
      </c>
      <c r="C56" s="273">
        <f t="shared" si="17"/>
        <v>-1620000</v>
      </c>
      <c r="D56" s="273">
        <v>650000</v>
      </c>
      <c r="E56" s="273">
        <v>2500000</v>
      </c>
      <c r="F56" s="273">
        <v>920000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6790000</v>
      </c>
      <c r="Q56" s="274">
        <f t="shared" si="15"/>
        <v>-8410000</v>
      </c>
      <c r="R56" s="273">
        <f t="shared" si="16"/>
        <v>-1260000</v>
      </c>
    </row>
    <row r="57" spans="1:18" s="272" customFormat="1" x14ac:dyDescent="0.3">
      <c r="A57" s="355"/>
      <c r="B57" s="272" t="s">
        <v>83</v>
      </c>
      <c r="C57" s="273">
        <f t="shared" si="17"/>
        <v>-1260000</v>
      </c>
      <c r="D57" s="273">
        <v>650000</v>
      </c>
      <c r="E57" s="273">
        <v>2500000</v>
      </c>
      <c r="F57" s="273">
        <v>915000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6785000</v>
      </c>
      <c r="Q57" s="274">
        <f t="shared" si="15"/>
        <v>-8045000</v>
      </c>
      <c r="R57" s="273">
        <f t="shared" si="16"/>
        <v>-895000</v>
      </c>
    </row>
    <row r="58" spans="1:18" s="272" customFormat="1" x14ac:dyDescent="0.3">
      <c r="A58" s="355"/>
      <c r="B58" s="272" t="s">
        <v>84</v>
      </c>
      <c r="C58" s="273">
        <f t="shared" si="17"/>
        <v>-895000</v>
      </c>
      <c r="D58" s="273">
        <v>650000</v>
      </c>
      <c r="E58" s="273">
        <v>2500000</v>
      </c>
      <c r="F58" s="273">
        <v>910000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6780000</v>
      </c>
      <c r="Q58" s="274">
        <f t="shared" si="15"/>
        <v>-7675000</v>
      </c>
      <c r="R58" s="273">
        <f t="shared" si="16"/>
        <v>-525000</v>
      </c>
    </row>
    <row r="59" spans="1:18" s="272" customFormat="1" x14ac:dyDescent="0.3">
      <c r="A59" s="355"/>
      <c r="B59" s="272" t="s">
        <v>85</v>
      </c>
      <c r="C59" s="273">
        <f t="shared" si="17"/>
        <v>-525000</v>
      </c>
      <c r="D59" s="273">
        <v>650000</v>
      </c>
      <c r="E59" s="273">
        <v>2500000</v>
      </c>
      <c r="F59" s="273">
        <v>905000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7175000</v>
      </c>
      <c r="Q59" s="274">
        <f t="shared" si="15"/>
        <v>-7700000</v>
      </c>
      <c r="R59" s="273">
        <f t="shared" si="16"/>
        <v>-550000</v>
      </c>
    </row>
    <row r="60" spans="1:18" s="272" customFormat="1" x14ac:dyDescent="0.3">
      <c r="A60" s="355"/>
      <c r="B60" s="272" t="s">
        <v>86</v>
      </c>
      <c r="C60" s="273">
        <f t="shared" si="17"/>
        <v>-550000</v>
      </c>
      <c r="D60" s="273">
        <v>650000</v>
      </c>
      <c r="E60" s="273">
        <v>2500000</v>
      </c>
      <c r="F60" s="273">
        <v>900000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6770000</v>
      </c>
      <c r="Q60" s="274">
        <f t="shared" si="15"/>
        <v>-7320000</v>
      </c>
      <c r="R60" s="273">
        <f t="shared" si="16"/>
        <v>-170000</v>
      </c>
    </row>
    <row r="61" spans="1:18" s="272" customFormat="1" x14ac:dyDescent="0.3">
      <c r="A61" s="355"/>
      <c r="B61" s="272" t="s">
        <v>87</v>
      </c>
      <c r="C61" s="273">
        <f t="shared" si="17"/>
        <v>-170000</v>
      </c>
      <c r="D61" s="273">
        <v>650000</v>
      </c>
      <c r="E61" s="273">
        <v>2500000</v>
      </c>
      <c r="F61" s="273">
        <v>895000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7165000</v>
      </c>
      <c r="Q61" s="274">
        <f t="shared" si="15"/>
        <v>-7335000</v>
      </c>
      <c r="R61" s="273">
        <f t="shared" si="16"/>
        <v>-185000</v>
      </c>
    </row>
    <row r="62" spans="1:18" s="278" customFormat="1" ht="17.25" thickBot="1" x14ac:dyDescent="0.35">
      <c r="A62" s="356"/>
      <c r="B62" s="275" t="s">
        <v>88</v>
      </c>
      <c r="C62" s="276">
        <f t="shared" si="17"/>
        <v>-185000</v>
      </c>
      <c r="D62" s="276">
        <v>650000</v>
      </c>
      <c r="E62" s="276">
        <v>2500000</v>
      </c>
      <c r="F62" s="276">
        <v>890000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6760000</v>
      </c>
      <c r="Q62" s="277">
        <f t="shared" si="15"/>
        <v>-6945000</v>
      </c>
      <c r="R62" s="276">
        <f t="shared" si="16"/>
        <v>205000</v>
      </c>
    </row>
    <row r="63" spans="1:18" s="272" customFormat="1" x14ac:dyDescent="0.3">
      <c r="A63" s="354">
        <v>2028</v>
      </c>
      <c r="B63" s="272" t="s">
        <v>77</v>
      </c>
      <c r="C63" s="273">
        <f xml:space="preserve"> R62</f>
        <v>205000</v>
      </c>
      <c r="D63" s="273">
        <v>0</v>
      </c>
      <c r="E63" s="273">
        <v>2500000</v>
      </c>
      <c r="F63" s="273">
        <v>885000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6505000</v>
      </c>
      <c r="Q63" s="279">
        <f t="shared" ref="Q63:Q74" si="19" xml:space="preserve"> C63 - P63</f>
        <v>-6300000</v>
      </c>
      <c r="R63" s="273">
        <f xml:space="preserve"> 7150000 + Q63</f>
        <v>850000</v>
      </c>
    </row>
    <row r="64" spans="1:18" s="272" customFormat="1" x14ac:dyDescent="0.3">
      <c r="A64" s="355"/>
      <c r="B64" s="272" t="s">
        <v>78</v>
      </c>
      <c r="C64" s="273">
        <f xml:space="preserve"> R63</f>
        <v>850000</v>
      </c>
      <c r="D64" s="273">
        <v>650000</v>
      </c>
      <c r="E64" s="273">
        <v>2500000</v>
      </c>
      <c r="F64" s="273">
        <v>880000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6750000</v>
      </c>
      <c r="Q64" s="274">
        <f t="shared" si="19"/>
        <v>-5900000</v>
      </c>
      <c r="R64" s="273">
        <f t="shared" ref="R64:R74" si="20" xml:space="preserve"> 7150000 + Q64</f>
        <v>1250000</v>
      </c>
    </row>
    <row r="65" spans="1:18" s="272" customFormat="1" x14ac:dyDescent="0.3">
      <c r="A65" s="355"/>
      <c r="B65" s="272" t="s">
        <v>79</v>
      </c>
      <c r="C65" s="273">
        <f t="shared" ref="C65:C74" si="21" xml:space="preserve"> R64</f>
        <v>1250000</v>
      </c>
      <c r="D65" s="273">
        <v>650000</v>
      </c>
      <c r="E65" s="273">
        <v>2500000</v>
      </c>
      <c r="F65" s="273">
        <v>875000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6745000</v>
      </c>
      <c r="Q65" s="274">
        <f t="shared" si="19"/>
        <v>-5495000</v>
      </c>
      <c r="R65" s="273">
        <f t="shared" si="20"/>
        <v>1655000</v>
      </c>
    </row>
    <row r="66" spans="1:18" s="272" customFormat="1" x14ac:dyDescent="0.3">
      <c r="A66" s="355"/>
      <c r="B66" s="272" t="s">
        <v>80</v>
      </c>
      <c r="C66" s="273">
        <f t="shared" si="21"/>
        <v>1655000</v>
      </c>
      <c r="D66" s="273">
        <v>650000</v>
      </c>
      <c r="E66" s="273">
        <v>2500000</v>
      </c>
      <c r="F66" s="273">
        <v>870000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6740000</v>
      </c>
      <c r="Q66" s="274">
        <f t="shared" si="19"/>
        <v>-5085000</v>
      </c>
      <c r="R66" s="273">
        <f t="shared" si="20"/>
        <v>2065000</v>
      </c>
    </row>
    <row r="67" spans="1:18" s="272" customFormat="1" x14ac:dyDescent="0.3">
      <c r="A67" s="355"/>
      <c r="B67" s="272" t="s">
        <v>81</v>
      </c>
      <c r="C67" s="273">
        <f t="shared" si="21"/>
        <v>2065000</v>
      </c>
      <c r="D67" s="273">
        <v>650000</v>
      </c>
      <c r="E67" s="273">
        <v>2500000</v>
      </c>
      <c r="F67" s="273">
        <v>865000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7135000</v>
      </c>
      <c r="Q67" s="274">
        <f t="shared" si="19"/>
        <v>-5070000</v>
      </c>
      <c r="R67" s="273">
        <f t="shared" si="20"/>
        <v>2080000</v>
      </c>
    </row>
    <row r="68" spans="1:18" s="272" customFormat="1" x14ac:dyDescent="0.3">
      <c r="A68" s="355"/>
      <c r="B68" s="272" t="s">
        <v>82</v>
      </c>
      <c r="C68" s="273">
        <f t="shared" si="21"/>
        <v>2080000</v>
      </c>
      <c r="D68" s="273">
        <v>650000</v>
      </c>
      <c r="E68" s="273">
        <v>2500000</v>
      </c>
      <c r="F68" s="273">
        <v>860000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6730000</v>
      </c>
      <c r="Q68" s="274">
        <f t="shared" si="19"/>
        <v>-4650000</v>
      </c>
      <c r="R68" s="273">
        <f t="shared" si="20"/>
        <v>2500000</v>
      </c>
    </row>
    <row r="69" spans="1:18" s="272" customFormat="1" x14ac:dyDescent="0.3">
      <c r="A69" s="355"/>
      <c r="B69" s="272" t="s">
        <v>83</v>
      </c>
      <c r="C69" s="273">
        <f t="shared" si="21"/>
        <v>2500000</v>
      </c>
      <c r="D69" s="273">
        <v>650000</v>
      </c>
      <c r="E69" s="273">
        <v>2500000</v>
      </c>
      <c r="F69" s="273">
        <v>855000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6725000</v>
      </c>
      <c r="Q69" s="274">
        <f t="shared" si="19"/>
        <v>-4225000</v>
      </c>
      <c r="R69" s="273">
        <f t="shared" si="20"/>
        <v>2925000</v>
      </c>
    </row>
    <row r="70" spans="1:18" s="272" customFormat="1" x14ac:dyDescent="0.3">
      <c r="A70" s="355"/>
      <c r="B70" s="272" t="s">
        <v>84</v>
      </c>
      <c r="C70" s="273">
        <f t="shared" si="21"/>
        <v>2925000</v>
      </c>
      <c r="D70" s="273">
        <v>650000</v>
      </c>
      <c r="E70" s="273">
        <v>2500000</v>
      </c>
      <c r="F70" s="273">
        <v>850000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6720000</v>
      </c>
      <c r="Q70" s="274">
        <f t="shared" si="19"/>
        <v>-3795000</v>
      </c>
      <c r="R70" s="273">
        <f t="shared" si="20"/>
        <v>3355000</v>
      </c>
    </row>
    <row r="71" spans="1:18" s="272" customFormat="1" x14ac:dyDescent="0.3">
      <c r="A71" s="355"/>
      <c r="B71" s="272" t="s">
        <v>85</v>
      </c>
      <c r="C71" s="273">
        <f t="shared" si="21"/>
        <v>3355000</v>
      </c>
      <c r="D71" s="273">
        <v>650000</v>
      </c>
      <c r="E71" s="273">
        <v>2500000</v>
      </c>
      <c r="F71" s="273">
        <v>845000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7115000</v>
      </c>
      <c r="Q71" s="274">
        <f t="shared" si="19"/>
        <v>-3760000</v>
      </c>
      <c r="R71" s="273">
        <f t="shared" si="20"/>
        <v>3390000</v>
      </c>
    </row>
    <row r="72" spans="1:18" s="272" customFormat="1" x14ac:dyDescent="0.3">
      <c r="A72" s="355"/>
      <c r="B72" s="272" t="s">
        <v>86</v>
      </c>
      <c r="C72" s="273">
        <f t="shared" si="21"/>
        <v>3390000</v>
      </c>
      <c r="D72" s="273">
        <v>650000</v>
      </c>
      <c r="E72" s="273">
        <v>2500000</v>
      </c>
      <c r="F72" s="273">
        <v>840000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6710000</v>
      </c>
      <c r="Q72" s="274">
        <f t="shared" si="19"/>
        <v>-3320000</v>
      </c>
      <c r="R72" s="273">
        <f t="shared" si="20"/>
        <v>3830000</v>
      </c>
    </row>
    <row r="73" spans="1:18" s="272" customFormat="1" x14ac:dyDescent="0.3">
      <c r="A73" s="355"/>
      <c r="B73" s="272" t="s">
        <v>87</v>
      </c>
      <c r="C73" s="273">
        <f t="shared" si="21"/>
        <v>3830000</v>
      </c>
      <c r="D73" s="273">
        <v>650000</v>
      </c>
      <c r="E73" s="273">
        <v>2500000</v>
      </c>
      <c r="F73" s="273">
        <v>835000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7105000</v>
      </c>
      <c r="Q73" s="274">
        <f t="shared" si="19"/>
        <v>-3275000</v>
      </c>
      <c r="R73" s="273">
        <f t="shared" si="20"/>
        <v>3875000</v>
      </c>
    </row>
    <row r="74" spans="1:18" s="278" customFormat="1" ht="17.25" thickBot="1" x14ac:dyDescent="0.35">
      <c r="A74" s="356"/>
      <c r="B74" s="275" t="s">
        <v>88</v>
      </c>
      <c r="C74" s="276">
        <f t="shared" si="21"/>
        <v>3875000</v>
      </c>
      <c r="D74" s="276">
        <v>650000</v>
      </c>
      <c r="E74" s="276">
        <v>2500000</v>
      </c>
      <c r="F74" s="276">
        <v>830000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6700000</v>
      </c>
      <c r="Q74" s="277">
        <f t="shared" si="19"/>
        <v>-2825000</v>
      </c>
      <c r="R74" s="276">
        <f t="shared" si="20"/>
        <v>4325000</v>
      </c>
    </row>
    <row r="75" spans="1:18" s="272" customFormat="1" x14ac:dyDescent="0.3">
      <c r="A75" s="354">
        <v>2029</v>
      </c>
      <c r="B75" s="272" t="s">
        <v>77</v>
      </c>
      <c r="C75" s="273">
        <f xml:space="preserve"> R74</f>
        <v>4325000</v>
      </c>
      <c r="D75" s="273">
        <v>0</v>
      </c>
      <c r="E75" s="273">
        <v>2500000</v>
      </c>
      <c r="F75" s="273">
        <v>825000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6445000</v>
      </c>
      <c r="Q75" s="279">
        <f t="shared" ref="Q75:Q86" si="23" xml:space="preserve"> C75 - P75</f>
        <v>-2120000</v>
      </c>
      <c r="R75" s="273">
        <f xml:space="preserve"> 7150000 + Q75</f>
        <v>5030000</v>
      </c>
    </row>
    <row r="76" spans="1:18" s="272" customFormat="1" x14ac:dyDescent="0.3">
      <c r="A76" s="355"/>
      <c r="B76" s="272" t="s">
        <v>78</v>
      </c>
      <c r="C76" s="273">
        <f xml:space="preserve"> R75</f>
        <v>5030000</v>
      </c>
      <c r="D76" s="273">
        <v>650000</v>
      </c>
      <c r="E76" s="273">
        <v>2500000</v>
      </c>
      <c r="F76" s="273">
        <v>820000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6690000</v>
      </c>
      <c r="Q76" s="274">
        <f t="shared" si="23"/>
        <v>-1660000</v>
      </c>
      <c r="R76" s="273">
        <f t="shared" ref="R76:R86" si="24" xml:space="preserve"> 7150000 + Q76</f>
        <v>5490000</v>
      </c>
    </row>
    <row r="77" spans="1:18" s="272" customFormat="1" x14ac:dyDescent="0.3">
      <c r="A77" s="355"/>
      <c r="B77" s="272" t="s">
        <v>79</v>
      </c>
      <c r="C77" s="273">
        <f t="shared" ref="C77:C86" si="25" xml:space="preserve"> R76</f>
        <v>5490000</v>
      </c>
      <c r="D77" s="273">
        <v>650000</v>
      </c>
      <c r="E77" s="273">
        <v>2500000</v>
      </c>
      <c r="F77" s="273">
        <v>815000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6685000</v>
      </c>
      <c r="Q77" s="274">
        <f t="shared" si="23"/>
        <v>-1195000</v>
      </c>
      <c r="R77" s="273">
        <f t="shared" si="24"/>
        <v>5955000</v>
      </c>
    </row>
    <row r="78" spans="1:18" s="272" customFormat="1" x14ac:dyDescent="0.3">
      <c r="A78" s="355"/>
      <c r="B78" s="272" t="s">
        <v>80</v>
      </c>
      <c r="C78" s="273">
        <f t="shared" si="25"/>
        <v>5955000</v>
      </c>
      <c r="D78" s="273">
        <v>650000</v>
      </c>
      <c r="E78" s="273">
        <v>2500000</v>
      </c>
      <c r="F78" s="273">
        <v>810000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6680000</v>
      </c>
      <c r="Q78" s="274">
        <f t="shared" si="23"/>
        <v>-725000</v>
      </c>
      <c r="R78" s="273">
        <f t="shared" si="24"/>
        <v>6425000</v>
      </c>
    </row>
    <row r="79" spans="1:18" s="272" customFormat="1" x14ac:dyDescent="0.3">
      <c r="A79" s="355"/>
      <c r="B79" s="272" t="s">
        <v>81</v>
      </c>
      <c r="C79" s="273">
        <f t="shared" si="25"/>
        <v>6425000</v>
      </c>
      <c r="D79" s="273">
        <v>650000</v>
      </c>
      <c r="E79" s="273">
        <v>2500000</v>
      </c>
      <c r="F79" s="273">
        <v>805000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7075000</v>
      </c>
      <c r="Q79" s="274">
        <f t="shared" si="23"/>
        <v>-650000</v>
      </c>
      <c r="R79" s="273">
        <f t="shared" si="24"/>
        <v>6500000</v>
      </c>
    </row>
    <row r="80" spans="1:18" s="272" customFormat="1" x14ac:dyDescent="0.3">
      <c r="A80" s="355"/>
      <c r="B80" s="272" t="s">
        <v>82</v>
      </c>
      <c r="C80" s="273">
        <f t="shared" si="25"/>
        <v>6500000</v>
      </c>
      <c r="D80" s="273">
        <v>650000</v>
      </c>
      <c r="E80" s="273">
        <v>2500000</v>
      </c>
      <c r="F80" s="273">
        <v>800000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6670000</v>
      </c>
      <c r="Q80" s="274">
        <f t="shared" si="23"/>
        <v>-170000</v>
      </c>
      <c r="R80" s="273">
        <f t="shared" si="24"/>
        <v>6980000</v>
      </c>
    </row>
    <row r="81" spans="1:18" s="272" customFormat="1" x14ac:dyDescent="0.3">
      <c r="A81" s="355"/>
      <c r="B81" s="272" t="s">
        <v>83</v>
      </c>
      <c r="C81" s="273">
        <f t="shared" si="25"/>
        <v>6980000</v>
      </c>
      <c r="D81" s="273">
        <v>650000</v>
      </c>
      <c r="E81" s="273">
        <v>2500000</v>
      </c>
      <c r="F81" s="273">
        <v>795000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6665000</v>
      </c>
      <c r="Q81" s="274">
        <f t="shared" si="23"/>
        <v>315000</v>
      </c>
      <c r="R81" s="273">
        <f t="shared" si="24"/>
        <v>7465000</v>
      </c>
    </row>
    <row r="82" spans="1:18" s="272" customFormat="1" x14ac:dyDescent="0.3">
      <c r="A82" s="355"/>
      <c r="B82" s="272" t="s">
        <v>84</v>
      </c>
      <c r="C82" s="273">
        <f t="shared" si="25"/>
        <v>7465000</v>
      </c>
      <c r="D82" s="273">
        <v>650000</v>
      </c>
      <c r="E82" s="273">
        <v>2500000</v>
      </c>
      <c r="F82" s="273">
        <v>790000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6660000</v>
      </c>
      <c r="Q82" s="274">
        <f t="shared" si="23"/>
        <v>805000</v>
      </c>
      <c r="R82" s="273">
        <f t="shared" si="24"/>
        <v>7955000</v>
      </c>
    </row>
    <row r="83" spans="1:18" s="272" customFormat="1" x14ac:dyDescent="0.3">
      <c r="A83" s="355"/>
      <c r="B83" s="272" t="s">
        <v>85</v>
      </c>
      <c r="C83" s="273">
        <f t="shared" si="25"/>
        <v>7955000</v>
      </c>
      <c r="D83" s="273">
        <v>650000</v>
      </c>
      <c r="E83" s="273">
        <v>2500000</v>
      </c>
      <c r="F83" s="273">
        <v>785000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7055000</v>
      </c>
      <c r="Q83" s="274">
        <f t="shared" si="23"/>
        <v>900000</v>
      </c>
      <c r="R83" s="273">
        <f t="shared" si="24"/>
        <v>8050000</v>
      </c>
    </row>
    <row r="84" spans="1:18" s="272" customFormat="1" x14ac:dyDescent="0.3">
      <c r="A84" s="355"/>
      <c r="B84" s="272" t="s">
        <v>86</v>
      </c>
      <c r="C84" s="273">
        <f t="shared" si="25"/>
        <v>8050000</v>
      </c>
      <c r="D84" s="273">
        <v>650000</v>
      </c>
      <c r="E84" s="273">
        <v>2500000</v>
      </c>
      <c r="F84" s="273">
        <v>780000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6650000</v>
      </c>
      <c r="Q84" s="274">
        <f t="shared" si="23"/>
        <v>1400000</v>
      </c>
      <c r="R84" s="273">
        <f t="shared" si="24"/>
        <v>8550000</v>
      </c>
    </row>
    <row r="85" spans="1:18" s="272" customFormat="1" x14ac:dyDescent="0.3">
      <c r="A85" s="355"/>
      <c r="B85" s="272" t="s">
        <v>87</v>
      </c>
      <c r="C85" s="273">
        <f t="shared" si="25"/>
        <v>8550000</v>
      </c>
      <c r="D85" s="273">
        <v>650000</v>
      </c>
      <c r="E85" s="273">
        <v>2500000</v>
      </c>
      <c r="F85" s="273">
        <v>775000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7045000</v>
      </c>
      <c r="Q85" s="274">
        <f t="shared" si="23"/>
        <v>1505000</v>
      </c>
      <c r="R85" s="273">
        <f t="shared" si="24"/>
        <v>8655000</v>
      </c>
    </row>
    <row r="86" spans="1:18" s="278" customFormat="1" ht="17.25" thickBot="1" x14ac:dyDescent="0.35">
      <c r="A86" s="356"/>
      <c r="B86" s="275" t="s">
        <v>88</v>
      </c>
      <c r="C86" s="276">
        <f t="shared" si="25"/>
        <v>8655000</v>
      </c>
      <c r="D86" s="276">
        <v>650000</v>
      </c>
      <c r="E86" s="276">
        <v>2500000</v>
      </c>
      <c r="F86" s="276">
        <v>770000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6640000</v>
      </c>
      <c r="Q86" s="277">
        <f t="shared" si="23"/>
        <v>2015000</v>
      </c>
      <c r="R86" s="276">
        <f t="shared" si="24"/>
        <v>9165000</v>
      </c>
    </row>
    <row r="87" spans="1:18" s="272" customFormat="1" x14ac:dyDescent="0.3">
      <c r="A87" s="354">
        <v>2030</v>
      </c>
      <c r="B87" s="272" t="s">
        <v>77</v>
      </c>
      <c r="C87" s="273">
        <f xml:space="preserve"> R86</f>
        <v>9165000</v>
      </c>
      <c r="D87" s="273">
        <v>0</v>
      </c>
      <c r="E87" s="273">
        <v>2500000</v>
      </c>
      <c r="F87" s="273">
        <v>765000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6385000</v>
      </c>
      <c r="Q87" s="279">
        <f t="shared" ref="Q87:Q98" si="27" xml:space="preserve"> C87 - P87</f>
        <v>2780000</v>
      </c>
      <c r="R87" s="273">
        <f xml:space="preserve"> 7150000 + Q87</f>
        <v>9930000</v>
      </c>
    </row>
    <row r="88" spans="1:18" s="272" customFormat="1" x14ac:dyDescent="0.3">
      <c r="A88" s="355"/>
      <c r="B88" s="272" t="s">
        <v>78</v>
      </c>
      <c r="C88" s="273">
        <f xml:space="preserve"> R87</f>
        <v>9930000</v>
      </c>
      <c r="D88" s="273">
        <v>650000</v>
      </c>
      <c r="E88" s="273">
        <v>2500000</v>
      </c>
      <c r="F88" s="273">
        <v>760000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6630000</v>
      </c>
      <c r="Q88" s="274">
        <f t="shared" si="27"/>
        <v>3300000</v>
      </c>
      <c r="R88" s="273">
        <f t="shared" ref="R88:R98" si="28" xml:space="preserve"> 7150000 + Q88</f>
        <v>10450000</v>
      </c>
    </row>
    <row r="89" spans="1:18" s="272" customFormat="1" x14ac:dyDescent="0.3">
      <c r="A89" s="355"/>
      <c r="B89" s="272" t="s">
        <v>79</v>
      </c>
      <c r="C89" s="273">
        <f t="shared" ref="C89:C98" si="29" xml:space="preserve"> R88</f>
        <v>10450000</v>
      </c>
      <c r="D89" s="273">
        <v>650000</v>
      </c>
      <c r="E89" s="273">
        <v>2500000</v>
      </c>
      <c r="F89" s="273">
        <v>755000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6625000</v>
      </c>
      <c r="Q89" s="274">
        <f t="shared" si="27"/>
        <v>3825000</v>
      </c>
      <c r="R89" s="273">
        <f t="shared" si="28"/>
        <v>10975000</v>
      </c>
    </row>
    <row r="90" spans="1:18" s="272" customFormat="1" x14ac:dyDescent="0.3">
      <c r="A90" s="355"/>
      <c r="B90" s="272" t="s">
        <v>80</v>
      </c>
      <c r="C90" s="273">
        <f t="shared" si="29"/>
        <v>10975000</v>
      </c>
      <c r="D90" s="273">
        <v>650000</v>
      </c>
      <c r="E90" s="273">
        <v>2500000</v>
      </c>
      <c r="F90" s="273">
        <v>750000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6620000</v>
      </c>
      <c r="Q90" s="274">
        <f t="shared" si="27"/>
        <v>4355000</v>
      </c>
      <c r="R90" s="273">
        <f t="shared" si="28"/>
        <v>11505000</v>
      </c>
    </row>
    <row r="91" spans="1:18" s="272" customFormat="1" x14ac:dyDescent="0.3">
      <c r="A91" s="355"/>
      <c r="B91" s="272" t="s">
        <v>81</v>
      </c>
      <c r="C91" s="273">
        <f t="shared" si="29"/>
        <v>11505000</v>
      </c>
      <c r="D91" s="273">
        <v>650000</v>
      </c>
      <c r="E91" s="273">
        <v>2500000</v>
      </c>
      <c r="F91" s="273">
        <v>745000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7015000</v>
      </c>
      <c r="Q91" s="274">
        <f t="shared" si="27"/>
        <v>4490000</v>
      </c>
      <c r="R91" s="273">
        <f t="shared" si="28"/>
        <v>11640000</v>
      </c>
    </row>
    <row r="92" spans="1:18" s="272" customFormat="1" x14ac:dyDescent="0.3">
      <c r="A92" s="355"/>
      <c r="B92" s="272" t="s">
        <v>82</v>
      </c>
      <c r="C92" s="273">
        <f t="shared" si="29"/>
        <v>11640000</v>
      </c>
      <c r="D92" s="273">
        <v>650000</v>
      </c>
      <c r="E92" s="273">
        <v>2500000</v>
      </c>
      <c r="F92" s="273">
        <v>740000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6610000</v>
      </c>
      <c r="Q92" s="274">
        <f t="shared" si="27"/>
        <v>5030000</v>
      </c>
      <c r="R92" s="273">
        <f t="shared" si="28"/>
        <v>12180000</v>
      </c>
    </row>
    <row r="93" spans="1:18" s="272" customFormat="1" x14ac:dyDescent="0.3">
      <c r="A93" s="355"/>
      <c r="B93" s="272" t="s">
        <v>83</v>
      </c>
      <c r="C93" s="273">
        <f t="shared" si="29"/>
        <v>12180000</v>
      </c>
      <c r="D93" s="273">
        <v>650000</v>
      </c>
      <c r="E93" s="273">
        <v>2500000</v>
      </c>
      <c r="F93" s="273">
        <v>735000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6605000</v>
      </c>
      <c r="Q93" s="274">
        <f t="shared" si="27"/>
        <v>5575000</v>
      </c>
      <c r="R93" s="273">
        <f t="shared" si="28"/>
        <v>12725000</v>
      </c>
    </row>
    <row r="94" spans="1:18" s="272" customFormat="1" x14ac:dyDescent="0.3">
      <c r="A94" s="355"/>
      <c r="B94" s="272" t="s">
        <v>84</v>
      </c>
      <c r="C94" s="273">
        <f t="shared" si="29"/>
        <v>12725000</v>
      </c>
      <c r="D94" s="273">
        <v>650000</v>
      </c>
      <c r="E94" s="273">
        <v>2500000</v>
      </c>
      <c r="F94" s="273">
        <v>730000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6600000</v>
      </c>
      <c r="Q94" s="274">
        <f t="shared" si="27"/>
        <v>6125000</v>
      </c>
      <c r="R94" s="273">
        <f t="shared" si="28"/>
        <v>13275000</v>
      </c>
    </row>
    <row r="95" spans="1:18" s="272" customFormat="1" x14ac:dyDescent="0.3">
      <c r="A95" s="355"/>
      <c r="B95" s="272" t="s">
        <v>85</v>
      </c>
      <c r="C95" s="273">
        <f t="shared" si="29"/>
        <v>13275000</v>
      </c>
      <c r="D95" s="273">
        <v>650000</v>
      </c>
      <c r="E95" s="273">
        <v>2500000</v>
      </c>
      <c r="F95" s="273">
        <v>725000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6995000</v>
      </c>
      <c r="Q95" s="274">
        <f t="shared" si="27"/>
        <v>6280000</v>
      </c>
      <c r="R95" s="273">
        <f t="shared" si="28"/>
        <v>13430000</v>
      </c>
    </row>
    <row r="96" spans="1:18" s="272" customFormat="1" x14ac:dyDescent="0.3">
      <c r="A96" s="355"/>
      <c r="B96" s="272" t="s">
        <v>86</v>
      </c>
      <c r="C96" s="273">
        <f t="shared" si="29"/>
        <v>13430000</v>
      </c>
      <c r="D96" s="273">
        <v>650000</v>
      </c>
      <c r="E96" s="273">
        <v>2500000</v>
      </c>
      <c r="F96" s="273">
        <v>720000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6590000</v>
      </c>
      <c r="Q96" s="274">
        <f t="shared" si="27"/>
        <v>6840000</v>
      </c>
      <c r="R96" s="273">
        <f t="shared" si="28"/>
        <v>13990000</v>
      </c>
    </row>
    <row r="97" spans="1:18" s="272" customFormat="1" x14ac:dyDescent="0.3">
      <c r="A97" s="355"/>
      <c r="B97" s="272" t="s">
        <v>87</v>
      </c>
      <c r="C97" s="273">
        <f t="shared" si="29"/>
        <v>13990000</v>
      </c>
      <c r="D97" s="273">
        <v>650000</v>
      </c>
      <c r="E97" s="273">
        <v>2500000</v>
      </c>
      <c r="F97" s="273">
        <v>715000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6985000</v>
      </c>
      <c r="Q97" s="274">
        <f t="shared" si="27"/>
        <v>7005000</v>
      </c>
      <c r="R97" s="273">
        <f t="shared" si="28"/>
        <v>14155000</v>
      </c>
    </row>
    <row r="98" spans="1:18" s="278" customFormat="1" ht="17.25" thickBot="1" x14ac:dyDescent="0.35">
      <c r="A98" s="356"/>
      <c r="B98" s="275" t="s">
        <v>88</v>
      </c>
      <c r="C98" s="276">
        <f t="shared" si="29"/>
        <v>14155000</v>
      </c>
      <c r="D98" s="276">
        <v>650000</v>
      </c>
      <c r="E98" s="276">
        <v>2500000</v>
      </c>
      <c r="F98" s="276">
        <v>710000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6580000</v>
      </c>
      <c r="Q98" s="277">
        <f t="shared" si="27"/>
        <v>7575000</v>
      </c>
      <c r="R98" s="276">
        <f t="shared" si="28"/>
        <v>14725000</v>
      </c>
    </row>
    <row r="99" spans="1:18" s="272" customFormat="1" x14ac:dyDescent="0.3">
      <c r="A99" s="354">
        <v>2031</v>
      </c>
      <c r="B99" s="272" t="s">
        <v>77</v>
      </c>
      <c r="C99" s="273">
        <f xml:space="preserve"> R98</f>
        <v>14725000</v>
      </c>
      <c r="D99" s="273">
        <v>0</v>
      </c>
      <c r="E99" s="273">
        <v>2500000</v>
      </c>
      <c r="F99" s="273">
        <v>705000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6325000</v>
      </c>
      <c r="Q99" s="279">
        <f t="shared" ref="Q99:Q110" si="31" xml:space="preserve"> C99 - P99</f>
        <v>8400000</v>
      </c>
      <c r="R99" s="273">
        <f xml:space="preserve"> 7150000 + Q99</f>
        <v>15550000</v>
      </c>
    </row>
    <row r="100" spans="1:18" s="272" customFormat="1" x14ac:dyDescent="0.3">
      <c r="A100" s="355"/>
      <c r="B100" s="272" t="s">
        <v>78</v>
      </c>
      <c r="C100" s="273">
        <f xml:space="preserve"> R99</f>
        <v>15550000</v>
      </c>
      <c r="D100" s="273">
        <v>650000</v>
      </c>
      <c r="E100" s="273">
        <v>2500000</v>
      </c>
      <c r="F100" s="273">
        <v>700000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6570000</v>
      </c>
      <c r="Q100" s="274">
        <f t="shared" si="31"/>
        <v>8980000</v>
      </c>
      <c r="R100" s="273">
        <f t="shared" ref="R100:R110" si="32" xml:space="preserve"> 7150000 + Q100</f>
        <v>16130000</v>
      </c>
    </row>
    <row r="101" spans="1:18" s="272" customFormat="1" x14ac:dyDescent="0.3">
      <c r="A101" s="355"/>
      <c r="B101" s="272" t="s">
        <v>79</v>
      </c>
      <c r="C101" s="273">
        <f t="shared" ref="C101:C110" si="33" xml:space="preserve"> R100</f>
        <v>16130000</v>
      </c>
      <c r="D101" s="273">
        <v>650000</v>
      </c>
      <c r="E101" s="273">
        <v>2500000</v>
      </c>
      <c r="F101" s="273">
        <v>695000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6565000</v>
      </c>
      <c r="Q101" s="274">
        <f t="shared" si="31"/>
        <v>9565000</v>
      </c>
      <c r="R101" s="273">
        <f t="shared" si="32"/>
        <v>16715000</v>
      </c>
    </row>
    <row r="102" spans="1:18" s="272" customFormat="1" x14ac:dyDescent="0.3">
      <c r="A102" s="355"/>
      <c r="B102" s="272" t="s">
        <v>80</v>
      </c>
      <c r="C102" s="273">
        <f t="shared" si="33"/>
        <v>16715000</v>
      </c>
      <c r="D102" s="273">
        <v>650000</v>
      </c>
      <c r="E102" s="273">
        <v>2500000</v>
      </c>
      <c r="F102" s="273">
        <v>690000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6560000</v>
      </c>
      <c r="Q102" s="274">
        <f t="shared" si="31"/>
        <v>10155000</v>
      </c>
      <c r="R102" s="273">
        <f t="shared" si="32"/>
        <v>17305000</v>
      </c>
    </row>
    <row r="103" spans="1:18" s="272" customFormat="1" x14ac:dyDescent="0.3">
      <c r="A103" s="355"/>
      <c r="B103" s="272" t="s">
        <v>81</v>
      </c>
      <c r="C103" s="273">
        <f t="shared" si="33"/>
        <v>17305000</v>
      </c>
      <c r="D103" s="273">
        <v>650000</v>
      </c>
      <c r="E103" s="273">
        <v>2500000</v>
      </c>
      <c r="F103" s="273">
        <v>685000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6955000</v>
      </c>
      <c r="Q103" s="274">
        <f t="shared" si="31"/>
        <v>10350000</v>
      </c>
      <c r="R103" s="273">
        <f t="shared" si="32"/>
        <v>17500000</v>
      </c>
    </row>
    <row r="104" spans="1:18" s="272" customFormat="1" x14ac:dyDescent="0.3">
      <c r="A104" s="355"/>
      <c r="B104" s="272" t="s">
        <v>82</v>
      </c>
      <c r="C104" s="273">
        <f t="shared" si="33"/>
        <v>17500000</v>
      </c>
      <c r="D104" s="273">
        <v>650000</v>
      </c>
      <c r="E104" s="273">
        <v>2500000</v>
      </c>
      <c r="F104" s="273">
        <v>680000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6550000</v>
      </c>
      <c r="Q104" s="274">
        <f t="shared" si="31"/>
        <v>10950000</v>
      </c>
      <c r="R104" s="273">
        <f t="shared" si="32"/>
        <v>18100000</v>
      </c>
    </row>
    <row r="105" spans="1:18" s="272" customFormat="1" x14ac:dyDescent="0.3">
      <c r="A105" s="355"/>
      <c r="B105" s="272" t="s">
        <v>83</v>
      </c>
      <c r="C105" s="273">
        <f t="shared" si="33"/>
        <v>18100000</v>
      </c>
      <c r="D105" s="273">
        <v>650000</v>
      </c>
      <c r="E105" s="273">
        <v>2500000</v>
      </c>
      <c r="F105" s="273">
        <v>675000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6545000</v>
      </c>
      <c r="Q105" s="274">
        <f t="shared" si="31"/>
        <v>11555000</v>
      </c>
      <c r="R105" s="273">
        <f t="shared" si="32"/>
        <v>18705000</v>
      </c>
    </row>
    <row r="106" spans="1:18" s="272" customFormat="1" x14ac:dyDescent="0.3">
      <c r="A106" s="355"/>
      <c r="B106" s="272" t="s">
        <v>84</v>
      </c>
      <c r="C106" s="273">
        <f t="shared" si="33"/>
        <v>18705000</v>
      </c>
      <c r="D106" s="273">
        <v>650000</v>
      </c>
      <c r="E106" s="273">
        <v>2500000</v>
      </c>
      <c r="F106" s="273">
        <v>670000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6540000</v>
      </c>
      <c r="Q106" s="274">
        <f t="shared" si="31"/>
        <v>12165000</v>
      </c>
      <c r="R106" s="273">
        <f t="shared" si="32"/>
        <v>19315000</v>
      </c>
    </row>
    <row r="107" spans="1:18" s="272" customFormat="1" x14ac:dyDescent="0.3">
      <c r="A107" s="355"/>
      <c r="B107" s="272" t="s">
        <v>85</v>
      </c>
      <c r="C107" s="273">
        <f t="shared" si="33"/>
        <v>19315000</v>
      </c>
      <c r="D107" s="273">
        <v>650000</v>
      </c>
      <c r="E107" s="273">
        <v>2500000</v>
      </c>
      <c r="F107" s="273">
        <v>665000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6935000</v>
      </c>
      <c r="Q107" s="274">
        <f t="shared" si="31"/>
        <v>12380000</v>
      </c>
      <c r="R107" s="273">
        <f t="shared" si="32"/>
        <v>19530000</v>
      </c>
    </row>
    <row r="108" spans="1:18" s="272" customFormat="1" x14ac:dyDescent="0.3">
      <c r="A108" s="355"/>
      <c r="B108" s="272" t="s">
        <v>86</v>
      </c>
      <c r="C108" s="273">
        <f t="shared" si="33"/>
        <v>19530000</v>
      </c>
      <c r="D108" s="273">
        <v>650000</v>
      </c>
      <c r="E108" s="273">
        <v>2500000</v>
      </c>
      <c r="F108" s="273">
        <v>660000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6530000</v>
      </c>
      <c r="Q108" s="274">
        <f t="shared" si="31"/>
        <v>13000000</v>
      </c>
      <c r="R108" s="273">
        <f t="shared" si="32"/>
        <v>20150000</v>
      </c>
    </row>
    <row r="109" spans="1:18" s="272" customFormat="1" x14ac:dyDescent="0.3">
      <c r="A109" s="355"/>
      <c r="B109" s="272" t="s">
        <v>87</v>
      </c>
      <c r="C109" s="273">
        <f t="shared" si="33"/>
        <v>20150000</v>
      </c>
      <c r="D109" s="273">
        <v>650000</v>
      </c>
      <c r="E109" s="273">
        <v>2500000</v>
      </c>
      <c r="F109" s="273">
        <v>655000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6925000</v>
      </c>
      <c r="Q109" s="274">
        <f t="shared" si="31"/>
        <v>13225000</v>
      </c>
      <c r="R109" s="273">
        <f t="shared" si="32"/>
        <v>20375000</v>
      </c>
    </row>
    <row r="110" spans="1:18" s="278" customFormat="1" ht="17.25" thickBot="1" x14ac:dyDescent="0.35">
      <c r="A110" s="356"/>
      <c r="B110" s="275" t="s">
        <v>88</v>
      </c>
      <c r="C110" s="276">
        <f t="shared" si="33"/>
        <v>20375000</v>
      </c>
      <c r="D110" s="276">
        <v>650000</v>
      </c>
      <c r="E110" s="276">
        <v>2500000</v>
      </c>
      <c r="F110" s="276">
        <v>650000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6520000</v>
      </c>
      <c r="Q110" s="277">
        <f t="shared" si="31"/>
        <v>13855000</v>
      </c>
      <c r="R110" s="276">
        <f t="shared" si="32"/>
        <v>21005000</v>
      </c>
    </row>
    <row r="111" spans="1:18" s="272" customFormat="1" x14ac:dyDescent="0.3">
      <c r="A111" s="354">
        <v>2032</v>
      </c>
      <c r="B111" s="272" t="s">
        <v>77</v>
      </c>
      <c r="C111" s="273">
        <f xml:space="preserve"> R110</f>
        <v>21005000</v>
      </c>
      <c r="D111" s="273">
        <v>0</v>
      </c>
      <c r="E111" s="273">
        <v>2500000</v>
      </c>
      <c r="F111" s="273">
        <v>645000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6265000</v>
      </c>
      <c r="Q111" s="279">
        <f t="shared" ref="Q111:Q122" si="35" xml:space="preserve"> C111 - P111</f>
        <v>14740000</v>
      </c>
      <c r="R111" s="273">
        <f xml:space="preserve"> 7150000 + Q111</f>
        <v>21890000</v>
      </c>
    </row>
    <row r="112" spans="1:18" s="272" customFormat="1" x14ac:dyDescent="0.3">
      <c r="A112" s="355"/>
      <c r="B112" s="272" t="s">
        <v>78</v>
      </c>
      <c r="C112" s="273">
        <f xml:space="preserve"> R111</f>
        <v>21890000</v>
      </c>
      <c r="D112" s="273">
        <v>650000</v>
      </c>
      <c r="E112" s="273">
        <v>2500000</v>
      </c>
      <c r="F112" s="273">
        <v>640000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6510000</v>
      </c>
      <c r="Q112" s="274">
        <f t="shared" si="35"/>
        <v>15380000</v>
      </c>
      <c r="R112" s="273">
        <f t="shared" ref="R112:R122" si="36" xml:space="preserve"> 7150000 + Q112</f>
        <v>22530000</v>
      </c>
    </row>
    <row r="113" spans="1:18" s="272" customFormat="1" x14ac:dyDescent="0.3">
      <c r="A113" s="355"/>
      <c r="B113" s="272" t="s">
        <v>79</v>
      </c>
      <c r="C113" s="273">
        <f t="shared" ref="C113:C122" si="37" xml:space="preserve"> R112</f>
        <v>22530000</v>
      </c>
      <c r="D113" s="273">
        <v>650000</v>
      </c>
      <c r="E113" s="273">
        <v>2500000</v>
      </c>
      <c r="F113" s="273">
        <v>635000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6505000</v>
      </c>
      <c r="Q113" s="274">
        <f t="shared" si="35"/>
        <v>16025000</v>
      </c>
      <c r="R113" s="273">
        <f t="shared" si="36"/>
        <v>23175000</v>
      </c>
    </row>
    <row r="114" spans="1:18" s="272" customFormat="1" x14ac:dyDescent="0.3">
      <c r="A114" s="355"/>
      <c r="B114" s="272" t="s">
        <v>80</v>
      </c>
      <c r="C114" s="273">
        <f t="shared" si="37"/>
        <v>23175000</v>
      </c>
      <c r="D114" s="273">
        <v>650000</v>
      </c>
      <c r="E114" s="273">
        <v>2500000</v>
      </c>
      <c r="F114" s="273">
        <v>630000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6500000</v>
      </c>
      <c r="Q114" s="274">
        <f t="shared" si="35"/>
        <v>16675000</v>
      </c>
      <c r="R114" s="273">
        <f t="shared" si="36"/>
        <v>23825000</v>
      </c>
    </row>
    <row r="115" spans="1:18" s="272" customFormat="1" x14ac:dyDescent="0.3">
      <c r="A115" s="355"/>
      <c r="B115" s="272" t="s">
        <v>81</v>
      </c>
      <c r="C115" s="273">
        <f t="shared" si="37"/>
        <v>23825000</v>
      </c>
      <c r="D115" s="273">
        <v>650000</v>
      </c>
      <c r="E115" s="273">
        <v>2500000</v>
      </c>
      <c r="F115" s="273">
        <v>625000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6895000</v>
      </c>
      <c r="Q115" s="274">
        <f t="shared" si="35"/>
        <v>16930000</v>
      </c>
      <c r="R115" s="273">
        <f t="shared" si="36"/>
        <v>24080000</v>
      </c>
    </row>
    <row r="116" spans="1:18" s="272" customFormat="1" x14ac:dyDescent="0.3">
      <c r="A116" s="355"/>
      <c r="B116" s="272" t="s">
        <v>82</v>
      </c>
      <c r="C116" s="273">
        <f t="shared" si="37"/>
        <v>24080000</v>
      </c>
      <c r="D116" s="273">
        <v>650000</v>
      </c>
      <c r="E116" s="273">
        <v>2500000</v>
      </c>
      <c r="F116" s="273">
        <v>620000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6490000</v>
      </c>
      <c r="Q116" s="274">
        <f t="shared" si="35"/>
        <v>17590000</v>
      </c>
      <c r="R116" s="273">
        <f t="shared" si="36"/>
        <v>24740000</v>
      </c>
    </row>
    <row r="117" spans="1:18" s="272" customFormat="1" x14ac:dyDescent="0.3">
      <c r="A117" s="355"/>
      <c r="B117" s="272" t="s">
        <v>83</v>
      </c>
      <c r="C117" s="273">
        <f t="shared" si="37"/>
        <v>24740000</v>
      </c>
      <c r="D117" s="273">
        <v>650000</v>
      </c>
      <c r="E117" s="273">
        <v>2500000</v>
      </c>
      <c r="F117" s="273">
        <v>615000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6485000</v>
      </c>
      <c r="Q117" s="274">
        <f t="shared" si="35"/>
        <v>18255000</v>
      </c>
      <c r="R117" s="273">
        <f t="shared" si="36"/>
        <v>25405000</v>
      </c>
    </row>
    <row r="118" spans="1:18" s="272" customFormat="1" x14ac:dyDescent="0.3">
      <c r="A118" s="355"/>
      <c r="B118" s="272" t="s">
        <v>84</v>
      </c>
      <c r="C118" s="273">
        <f t="shared" si="37"/>
        <v>25405000</v>
      </c>
      <c r="D118" s="273">
        <v>650000</v>
      </c>
      <c r="E118" s="273">
        <v>2500000</v>
      </c>
      <c r="F118" s="273">
        <v>610000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6480000</v>
      </c>
      <c r="Q118" s="274">
        <f t="shared" si="35"/>
        <v>18925000</v>
      </c>
      <c r="R118" s="273">
        <f t="shared" si="36"/>
        <v>26075000</v>
      </c>
    </row>
    <row r="119" spans="1:18" s="272" customFormat="1" x14ac:dyDescent="0.3">
      <c r="A119" s="355"/>
      <c r="B119" s="272" t="s">
        <v>85</v>
      </c>
      <c r="C119" s="273">
        <f t="shared" si="37"/>
        <v>26075000</v>
      </c>
      <c r="D119" s="273">
        <v>650000</v>
      </c>
      <c r="E119" s="273">
        <v>2500000</v>
      </c>
      <c r="F119" s="273">
        <v>605000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6875000</v>
      </c>
      <c r="Q119" s="274">
        <f t="shared" si="35"/>
        <v>19200000</v>
      </c>
      <c r="R119" s="273">
        <f t="shared" si="36"/>
        <v>26350000</v>
      </c>
    </row>
    <row r="120" spans="1:18" s="272" customFormat="1" x14ac:dyDescent="0.3">
      <c r="A120" s="355"/>
      <c r="B120" s="272" t="s">
        <v>86</v>
      </c>
      <c r="C120" s="273">
        <f t="shared" si="37"/>
        <v>26350000</v>
      </c>
      <c r="D120" s="273">
        <v>650000</v>
      </c>
      <c r="E120" s="273">
        <v>2500000</v>
      </c>
      <c r="F120" s="273">
        <v>600000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6470000</v>
      </c>
      <c r="Q120" s="274">
        <f t="shared" si="35"/>
        <v>19880000</v>
      </c>
      <c r="R120" s="273">
        <f t="shared" si="36"/>
        <v>27030000</v>
      </c>
    </row>
    <row r="121" spans="1:18" s="272" customFormat="1" x14ac:dyDescent="0.3">
      <c r="A121" s="355"/>
      <c r="B121" s="272" t="s">
        <v>87</v>
      </c>
      <c r="C121" s="273">
        <f t="shared" si="37"/>
        <v>27030000</v>
      </c>
      <c r="D121" s="273">
        <v>650000</v>
      </c>
      <c r="E121" s="273">
        <v>2500000</v>
      </c>
      <c r="F121" s="273">
        <v>595000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6865000</v>
      </c>
      <c r="Q121" s="274">
        <f t="shared" si="35"/>
        <v>20165000</v>
      </c>
      <c r="R121" s="273">
        <f t="shared" si="36"/>
        <v>27315000</v>
      </c>
    </row>
    <row r="122" spans="1:18" s="278" customFormat="1" ht="17.25" thickBot="1" x14ac:dyDescent="0.35">
      <c r="A122" s="356"/>
      <c r="B122" s="275" t="s">
        <v>88</v>
      </c>
      <c r="C122" s="276">
        <f t="shared" si="37"/>
        <v>27315000</v>
      </c>
      <c r="D122" s="276">
        <v>650000</v>
      </c>
      <c r="E122" s="276">
        <v>2500000</v>
      </c>
      <c r="F122" s="276">
        <v>590000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6460000</v>
      </c>
      <c r="Q122" s="277">
        <f t="shared" si="35"/>
        <v>20855000</v>
      </c>
      <c r="R122" s="276">
        <f t="shared" si="36"/>
        <v>28005000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57"/>
  <sheetViews>
    <sheetView topLeftCell="A37" workbookViewId="0">
      <selection activeCell="A57" sqref="A46:XFD57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46" t="s">
        <v>41</v>
      </c>
      <c r="E3" s="346"/>
      <c r="F3" s="346"/>
      <c r="G3" s="346"/>
      <c r="H3" s="346"/>
      <c r="I3" s="346"/>
      <c r="J3" s="346"/>
      <c r="K3" s="346"/>
      <c r="L3" s="346"/>
      <c r="M3" s="346"/>
      <c r="N3" s="346"/>
    </row>
    <row r="4" spans="3:14" x14ac:dyDescent="0.3"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57">
        <f xml:space="preserve"> D22 + E22 + F22 + G22</f>
        <v>18921448</v>
      </c>
      <c r="E23" s="358"/>
      <c r="F23" s="358"/>
      <c r="G23" s="358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59">
        <f xml:space="preserve"> D23 / I23 * 100</f>
        <v>84.996483606996279</v>
      </c>
      <c r="E24" s="360"/>
      <c r="F24" s="360"/>
      <c r="G24" s="361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67" t="s">
        <v>123</v>
      </c>
      <c r="C27" s="371" t="s">
        <v>139</v>
      </c>
      <c r="D27" s="362" t="s">
        <v>121</v>
      </c>
      <c r="E27" s="363"/>
      <c r="F27" s="364"/>
      <c r="G27" s="367" t="s">
        <v>126</v>
      </c>
      <c r="H27" s="365" t="s">
        <v>142</v>
      </c>
      <c r="I27" s="368" t="s">
        <v>119</v>
      </c>
      <c r="J27" s="367" t="s">
        <v>129</v>
      </c>
      <c r="K27" s="367" t="s">
        <v>140</v>
      </c>
    </row>
    <row r="28" spans="2:12" ht="17.25" thickBot="1" x14ac:dyDescent="0.35">
      <c r="B28" s="366"/>
      <c r="C28" s="372"/>
      <c r="D28" s="367" t="s">
        <v>120</v>
      </c>
      <c r="E28" s="365" t="s">
        <v>125</v>
      </c>
      <c r="F28" s="373" t="s">
        <v>128</v>
      </c>
      <c r="G28" s="366"/>
      <c r="H28" s="366"/>
      <c r="I28" s="369"/>
      <c r="J28" s="366"/>
      <c r="K28" s="366"/>
    </row>
    <row r="29" spans="2:12" ht="37.5" customHeight="1" thickBot="1" x14ac:dyDescent="0.35">
      <c r="B29" s="366"/>
      <c r="C29" s="372"/>
      <c r="D29" s="366"/>
      <c r="E29" s="366"/>
      <c r="F29" s="374"/>
      <c r="G29" s="366"/>
      <c r="H29" s="366"/>
      <c r="I29" s="260" t="s">
        <v>122</v>
      </c>
      <c r="J29" s="370"/>
      <c r="K29" s="370"/>
    </row>
    <row r="30" spans="2:12" x14ac:dyDescent="0.3">
      <c r="B30" s="351" t="s">
        <v>124</v>
      </c>
      <c r="C30" s="378">
        <v>521300000000</v>
      </c>
      <c r="D30" s="263">
        <v>521300000000</v>
      </c>
      <c r="E30" s="262">
        <v>0.46</v>
      </c>
      <c r="F30" s="264">
        <v>10.81</v>
      </c>
      <c r="G30" s="380">
        <f xml:space="preserve"> C30 + D31</f>
        <v>22182978723.404297</v>
      </c>
      <c r="H30" s="378">
        <v>65480000</v>
      </c>
      <c r="I30" s="381">
        <f xml:space="preserve"> G30 / H30</f>
        <v>338.77487360116521</v>
      </c>
      <c r="J30" s="384" t="s">
        <v>127</v>
      </c>
      <c r="K30" s="380">
        <f xml:space="preserve"> D30 / H30</f>
        <v>7961.2095296273674</v>
      </c>
    </row>
    <row r="31" spans="2:12" ht="17.25" thickBot="1" x14ac:dyDescent="0.35">
      <c r="B31" s="353"/>
      <c r="C31" s="379"/>
      <c r="D31" s="375">
        <f xml:space="preserve"> (D30 * (E30 - F30)) / F30</f>
        <v>-499117021276.5957</v>
      </c>
      <c r="E31" s="376"/>
      <c r="F31" s="377"/>
      <c r="G31" s="353"/>
      <c r="H31" s="379"/>
      <c r="I31" s="382"/>
      <c r="J31" s="385"/>
      <c r="K31" s="383"/>
    </row>
    <row r="32" spans="2:12" x14ac:dyDescent="0.3">
      <c r="B32" s="351" t="s">
        <v>138</v>
      </c>
      <c r="C32" s="378">
        <v>4679754000</v>
      </c>
      <c r="D32" s="263">
        <v>4679754000</v>
      </c>
      <c r="E32" s="262">
        <v>0</v>
      </c>
      <c r="F32" s="264">
        <v>10.81</v>
      </c>
      <c r="G32" s="380">
        <f xml:space="preserve"> C32 + D33</f>
        <v>0</v>
      </c>
      <c r="H32" s="378">
        <v>583000000</v>
      </c>
      <c r="I32" s="381">
        <f xml:space="preserve"> G32 / H32</f>
        <v>0</v>
      </c>
      <c r="J32" s="384" t="s">
        <v>127</v>
      </c>
      <c r="K32" s="380">
        <f xml:space="preserve"> D32 / H32</f>
        <v>8.0270222984562611</v>
      </c>
    </row>
    <row r="33" spans="1:11" ht="17.25" thickBot="1" x14ac:dyDescent="0.35">
      <c r="B33" s="353"/>
      <c r="C33" s="379"/>
      <c r="D33" s="375">
        <f xml:space="preserve"> (D32 * (E32 - F32)) / F32</f>
        <v>-4679754000</v>
      </c>
      <c r="E33" s="376"/>
      <c r="F33" s="377"/>
      <c r="G33" s="353"/>
      <c r="H33" s="379"/>
      <c r="I33" s="382"/>
      <c r="J33" s="385"/>
      <c r="K33" s="383"/>
    </row>
    <row r="34" spans="1:11" x14ac:dyDescent="0.3">
      <c r="B34" s="351" t="s">
        <v>144</v>
      </c>
      <c r="C34" s="378">
        <v>10054000000</v>
      </c>
      <c r="D34" s="263">
        <v>10054000000</v>
      </c>
      <c r="E34" s="262">
        <v>2.72</v>
      </c>
      <c r="F34" s="264">
        <v>10.81</v>
      </c>
      <c r="G34" s="380">
        <f xml:space="preserve"> C34 + D35</f>
        <v>2529776133.2099915</v>
      </c>
      <c r="H34" s="378">
        <v>1792000000</v>
      </c>
      <c r="I34" s="381">
        <f xml:space="preserve"> G34 / H34</f>
        <v>1.4117054314787898</v>
      </c>
      <c r="J34" s="384" t="s">
        <v>127</v>
      </c>
      <c r="K34" s="380">
        <f xml:space="preserve"> D34 / H34</f>
        <v>5.6104910714285712</v>
      </c>
    </row>
    <row r="35" spans="1:11" ht="17.25" thickBot="1" x14ac:dyDescent="0.35">
      <c r="B35" s="353"/>
      <c r="C35" s="379"/>
      <c r="D35" s="375">
        <f xml:space="preserve"> (D34 * (E34 - F34)) / F34</f>
        <v>-7524223866.7900085</v>
      </c>
      <c r="E35" s="376"/>
      <c r="F35" s="377"/>
      <c r="G35" s="353"/>
      <c r="H35" s="379"/>
      <c r="I35" s="382"/>
      <c r="J35" s="385"/>
      <c r="K35" s="383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271" customFormat="1" x14ac:dyDescent="0.3"/>
    <row r="41" spans="1:11" ht="17.25" thickBot="1" x14ac:dyDescent="0.35"/>
    <row r="42" spans="1:11" ht="50.25" thickBot="1" x14ac:dyDescent="0.35">
      <c r="B42" s="266" t="s">
        <v>141</v>
      </c>
      <c r="C42" s="267" t="s">
        <v>132</v>
      </c>
      <c r="D42" s="267" t="s">
        <v>130</v>
      </c>
      <c r="E42" s="268" t="s">
        <v>131</v>
      </c>
      <c r="F42" s="313"/>
    </row>
    <row r="43" spans="1:11" x14ac:dyDescent="0.3">
      <c r="A43" s="312">
        <v>2021</v>
      </c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  <c r="F43" s="314"/>
    </row>
    <row r="44" spans="1:11" x14ac:dyDescent="0.3">
      <c r="A44" s="312">
        <v>2022</v>
      </c>
      <c r="B44" s="265" t="s">
        <v>133</v>
      </c>
      <c r="C44" s="261">
        <v>5764276000</v>
      </c>
      <c r="D44" s="261">
        <v>1704062000</v>
      </c>
      <c r="E44" s="261">
        <f xml:space="preserve"> C44 - D44</f>
        <v>4060214000</v>
      </c>
      <c r="F44" s="314"/>
    </row>
    <row r="45" spans="1:11" ht="17.25" thickBot="1" x14ac:dyDescent="0.35"/>
    <row r="46" spans="1:11" ht="33.75" thickBot="1" x14ac:dyDescent="0.35">
      <c r="B46" s="266" t="s">
        <v>141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1:11" x14ac:dyDescent="0.3">
      <c r="A47" s="312">
        <v>2021</v>
      </c>
      <c r="B47" s="265" t="s">
        <v>133</v>
      </c>
      <c r="C47" s="261">
        <v>5947000</v>
      </c>
      <c r="D47" s="261">
        <v>7070710000</v>
      </c>
      <c r="E47" s="261">
        <v>2396903000</v>
      </c>
      <c r="F47" s="261">
        <f xml:space="preserve"> D47 + C47 - E47</f>
        <v>4679754000</v>
      </c>
    </row>
    <row r="48" spans="1:11" x14ac:dyDescent="0.3">
      <c r="A48" s="312">
        <v>2022</v>
      </c>
      <c r="B48" s="265" t="s">
        <v>133</v>
      </c>
      <c r="C48" s="261">
        <v>6084000</v>
      </c>
      <c r="D48" s="261">
        <v>7297306000</v>
      </c>
      <c r="E48" s="261">
        <v>3120911000</v>
      </c>
      <c r="F48" s="261">
        <f xml:space="preserve"> D48 + C48 - E48</f>
        <v>4182479000</v>
      </c>
    </row>
    <row r="49" spans="1:7" ht="17.25" thickBot="1" x14ac:dyDescent="0.35"/>
    <row r="50" spans="1:7" ht="66.75" thickBot="1" x14ac:dyDescent="0.35">
      <c r="B50" s="266" t="s">
        <v>141</v>
      </c>
      <c r="C50" s="282" t="s">
        <v>137</v>
      </c>
      <c r="D50" s="283" t="s">
        <v>145</v>
      </c>
      <c r="E50" s="315" t="s">
        <v>146</v>
      </c>
      <c r="F50" s="316" t="s">
        <v>148</v>
      </c>
      <c r="G50" s="316" t="s">
        <v>147</v>
      </c>
    </row>
    <row r="51" spans="1:7" x14ac:dyDescent="0.3">
      <c r="A51" s="312">
        <v>2021</v>
      </c>
      <c r="B51" s="265" t="s">
        <v>133</v>
      </c>
      <c r="C51" s="280">
        <f xml:space="preserve"> F47 / C43 * 100</f>
        <v>78.650323121923151</v>
      </c>
      <c r="D51" s="281">
        <f>(C47-F47)/C47 *100</f>
        <v>-78591.003867496212</v>
      </c>
      <c r="E51" s="317">
        <v>50</v>
      </c>
      <c r="F51" s="318">
        <v>594729610</v>
      </c>
      <c r="G51" s="319">
        <f xml:space="preserve"> E51 * F51</f>
        <v>29736480500</v>
      </c>
    </row>
    <row r="52" spans="1:7" x14ac:dyDescent="0.3">
      <c r="A52" s="312">
        <v>2022</v>
      </c>
      <c r="B52" s="265" t="s">
        <v>133</v>
      </c>
      <c r="C52" s="280">
        <f xml:space="preserve"> F48 / C44 * 100</f>
        <v>72.55861794265229</v>
      </c>
      <c r="D52" s="281">
        <f>(C48-F48)/C48 *100</f>
        <v>-68645.545693622611</v>
      </c>
      <c r="E52" s="2">
        <v>13.33</v>
      </c>
      <c r="F52" s="318">
        <v>608421785</v>
      </c>
      <c r="G52" s="319">
        <f xml:space="preserve"> E52 * F52</f>
        <v>8110262394.0500002</v>
      </c>
    </row>
    <row r="54" spans="1:7" ht="17.25" thickBot="1" x14ac:dyDescent="0.35"/>
    <row r="55" spans="1:7" ht="17.25" thickBot="1" x14ac:dyDescent="0.35">
      <c r="B55" s="266" t="s">
        <v>141</v>
      </c>
      <c r="C55" s="320" t="s">
        <v>149</v>
      </c>
      <c r="D55" s="322" t="s">
        <v>150</v>
      </c>
      <c r="E55" s="108" t="s">
        <v>152</v>
      </c>
      <c r="F55" s="108" t="s">
        <v>151</v>
      </c>
      <c r="G55" s="321" t="s">
        <v>153</v>
      </c>
    </row>
    <row r="56" spans="1:7" x14ac:dyDescent="0.3">
      <c r="A56" s="312">
        <v>2021</v>
      </c>
      <c r="B56" s="265" t="s">
        <v>133</v>
      </c>
      <c r="C56" s="317">
        <v>4208</v>
      </c>
      <c r="D56" s="317">
        <v>24.3</v>
      </c>
      <c r="E56" s="317"/>
      <c r="F56" s="317"/>
      <c r="G56" s="317"/>
    </row>
    <row r="57" spans="1:7" x14ac:dyDescent="0.3">
      <c r="A57" s="312">
        <v>2022</v>
      </c>
      <c r="B57" s="265" t="s">
        <v>133</v>
      </c>
      <c r="C57" s="2">
        <v>3939</v>
      </c>
      <c r="D57" s="2">
        <v>13.33</v>
      </c>
      <c r="E57" s="186">
        <f xml:space="preserve"> C52 - C51</f>
        <v>-6.0917051792708605</v>
      </c>
      <c r="F57" s="2">
        <f xml:space="preserve"> (C57 - C56) / C56 * 100</f>
        <v>-6.3925855513307983</v>
      </c>
      <c r="G57" s="323">
        <f xml:space="preserve">  D56 * ((100 + E57) / 100) * ((100 + F57) / 100)</f>
        <v>21.360945796487893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266" t="s">
        <v>141</v>
      </c>
      <c r="C2" s="267" t="s">
        <v>132</v>
      </c>
      <c r="D2" s="267" t="s">
        <v>130</v>
      </c>
      <c r="E2" s="268" t="s">
        <v>131</v>
      </c>
      <c r="F2" s="313"/>
    </row>
    <row r="3" spans="1:7" x14ac:dyDescent="0.3">
      <c r="A3" s="312">
        <v>2022</v>
      </c>
      <c r="B3" s="265" t="s">
        <v>158</v>
      </c>
      <c r="C3" s="261">
        <v>904912596</v>
      </c>
      <c r="D3" s="261">
        <v>380745977</v>
      </c>
      <c r="E3" s="261">
        <f xml:space="preserve"> C3 - D3</f>
        <v>524166619</v>
      </c>
      <c r="F3" s="314"/>
    </row>
    <row r="4" spans="1:7" ht="17.25" thickBot="1" x14ac:dyDescent="0.35"/>
    <row r="5" spans="1:7" ht="66.75" thickBot="1" x14ac:dyDescent="0.35">
      <c r="B5" s="266" t="s">
        <v>141</v>
      </c>
      <c r="C5" s="269" t="s">
        <v>134</v>
      </c>
      <c r="D5" s="267" t="s">
        <v>135</v>
      </c>
      <c r="E5" s="267" t="s">
        <v>136</v>
      </c>
      <c r="F5" s="270" t="s">
        <v>120</v>
      </c>
    </row>
    <row r="6" spans="1:7" x14ac:dyDescent="0.3">
      <c r="A6" s="312">
        <v>2022</v>
      </c>
      <c r="B6" s="265" t="s">
        <v>158</v>
      </c>
      <c r="C6" s="261"/>
      <c r="D6" s="261"/>
      <c r="E6" s="261"/>
      <c r="F6" s="261"/>
    </row>
    <row r="7" spans="1:7" ht="17.25" thickBot="1" x14ac:dyDescent="0.35"/>
    <row r="8" spans="1:7" ht="116.25" thickBot="1" x14ac:dyDescent="0.35">
      <c r="B8" s="266" t="s">
        <v>141</v>
      </c>
      <c r="C8" s="282" t="s">
        <v>137</v>
      </c>
      <c r="D8" s="283" t="s">
        <v>145</v>
      </c>
      <c r="E8" s="315" t="s">
        <v>146</v>
      </c>
      <c r="F8" s="316" t="s">
        <v>148</v>
      </c>
      <c r="G8" s="316" t="s">
        <v>147</v>
      </c>
    </row>
    <row r="9" spans="1:7" x14ac:dyDescent="0.3">
      <c r="A9" s="312">
        <v>2022</v>
      </c>
      <c r="B9" s="265" t="s">
        <v>158</v>
      </c>
      <c r="C9" s="280">
        <f xml:space="preserve"> F6 / C3 * 100</f>
        <v>0</v>
      </c>
      <c r="D9" s="281" t="e">
        <f>(C6-F6)/C6 *100</f>
        <v>#DIV/0!</v>
      </c>
      <c r="E9" s="2">
        <v>5.6</v>
      </c>
      <c r="F9" s="318">
        <v>175430235</v>
      </c>
      <c r="G9" s="319">
        <f xml:space="preserve"> E9 * F9</f>
        <v>982409315.99999988</v>
      </c>
    </row>
    <row r="11" spans="1:7" ht="17.25" thickBot="1" x14ac:dyDescent="0.35"/>
    <row r="12" spans="1:7" ht="17.25" thickBot="1" x14ac:dyDescent="0.35">
      <c r="B12" s="266" t="s">
        <v>141</v>
      </c>
      <c r="C12" s="320" t="s">
        <v>149</v>
      </c>
      <c r="D12" s="322" t="s">
        <v>150</v>
      </c>
      <c r="E12" s="108" t="s">
        <v>152</v>
      </c>
      <c r="F12" s="108" t="s">
        <v>151</v>
      </c>
      <c r="G12" s="321" t="s">
        <v>153</v>
      </c>
    </row>
    <row r="13" spans="1:7" x14ac:dyDescent="0.3">
      <c r="A13" s="312">
        <v>2022</v>
      </c>
      <c r="B13" s="265" t="s">
        <v>158</v>
      </c>
      <c r="C13" s="2">
        <v>3939</v>
      </c>
      <c r="D13" s="2">
        <v>5.6</v>
      </c>
      <c r="E13" s="186" t="e">
        <f xml:space="preserve"> C9 -#REF!</f>
        <v>#REF!</v>
      </c>
      <c r="F13" s="2" t="e">
        <f xml:space="preserve"> (C13 -#REF!) /#REF! * 100</f>
        <v>#REF!</v>
      </c>
      <c r="G13" s="323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90"/>
      <c r="C1" s="390"/>
    </row>
    <row r="2" spans="2:18" x14ac:dyDescent="0.3">
      <c r="B2" s="389" t="s">
        <v>76</v>
      </c>
      <c r="C2" s="389"/>
      <c r="E2" s="386" t="s">
        <v>76</v>
      </c>
      <c r="F2" s="387"/>
      <c r="G2" s="387"/>
      <c r="H2" s="388"/>
      <c r="J2" s="386" t="s">
        <v>117</v>
      </c>
      <c r="K2" s="387"/>
      <c r="L2" s="387"/>
      <c r="M2" s="388"/>
      <c r="O2" s="386" t="s">
        <v>118</v>
      </c>
      <c r="P2" s="387"/>
      <c r="Q2" s="387"/>
      <c r="R2" s="388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143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L38"/>
  <sheetViews>
    <sheetView tabSelected="1" topLeftCell="A76" workbookViewId="0">
      <selection activeCell="H82" sqref="H82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3" spans="1:12" x14ac:dyDescent="0.3">
      <c r="C3" t="s">
        <v>24</v>
      </c>
      <c r="D3" t="s">
        <v>25</v>
      </c>
      <c r="E3" t="s">
        <v>26</v>
      </c>
      <c r="I3" t="s">
        <v>154</v>
      </c>
      <c r="J3" t="s">
        <v>155</v>
      </c>
      <c r="K3" t="s">
        <v>156</v>
      </c>
      <c r="L3" t="s">
        <v>157</v>
      </c>
    </row>
    <row r="4" spans="1:12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12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12" x14ac:dyDescent="0.3">
      <c r="A7" s="12"/>
      <c r="B7" t="s">
        <v>40</v>
      </c>
      <c r="C7">
        <v>7.2</v>
      </c>
      <c r="D7">
        <v>7.3</v>
      </c>
      <c r="E7">
        <v>7.2</v>
      </c>
    </row>
    <row r="8" spans="1:12" x14ac:dyDescent="0.3">
      <c r="A8" s="12">
        <v>44847</v>
      </c>
      <c r="B8" t="s">
        <v>30</v>
      </c>
      <c r="C8">
        <v>8.3000000000000007</v>
      </c>
      <c r="D8">
        <v>8.1</v>
      </c>
    </row>
    <row r="9" spans="1:12" x14ac:dyDescent="0.3">
      <c r="B9" t="s">
        <v>31</v>
      </c>
      <c r="C9">
        <v>6.3</v>
      </c>
      <c r="D9">
        <v>6.5</v>
      </c>
    </row>
    <row r="10" spans="1:12" x14ac:dyDescent="0.3">
      <c r="B10" t="s">
        <v>32</v>
      </c>
      <c r="C10" s="13" t="s">
        <v>33</v>
      </c>
      <c r="D10" s="13" t="s">
        <v>34</v>
      </c>
    </row>
    <row r="11" spans="1:12" x14ac:dyDescent="0.3">
      <c r="A11" s="12">
        <v>44848</v>
      </c>
      <c r="B11" t="s">
        <v>35</v>
      </c>
    </row>
    <row r="12" spans="1:12" x14ac:dyDescent="0.3">
      <c r="A12" s="12">
        <v>44853</v>
      </c>
      <c r="B12" t="s">
        <v>36</v>
      </c>
    </row>
    <row r="13" spans="1:12" x14ac:dyDescent="0.3">
      <c r="A13" s="12"/>
      <c r="B13" t="s">
        <v>37</v>
      </c>
    </row>
    <row r="14" spans="1:12" x14ac:dyDescent="0.3">
      <c r="A14" s="12">
        <v>44854</v>
      </c>
      <c r="B14" t="s">
        <v>38</v>
      </c>
    </row>
    <row r="15" spans="1:12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  <row r="22" spans="1:11" x14ac:dyDescent="0.3">
      <c r="A22" t="s">
        <v>165</v>
      </c>
      <c r="B22" t="s">
        <v>159</v>
      </c>
      <c r="C22" t="s">
        <v>160</v>
      </c>
      <c r="D22" t="s">
        <v>161</v>
      </c>
    </row>
    <row r="23" spans="1:11" x14ac:dyDescent="0.3">
      <c r="A23" t="s">
        <v>168</v>
      </c>
    </row>
    <row r="24" spans="1:11" x14ac:dyDescent="0.3">
      <c r="A24" t="s">
        <v>166</v>
      </c>
    </row>
    <row r="25" spans="1:11" x14ac:dyDescent="0.3">
      <c r="A25" t="s">
        <v>167</v>
      </c>
    </row>
    <row r="26" spans="1:11" x14ac:dyDescent="0.3">
      <c r="A26" t="s">
        <v>164</v>
      </c>
    </row>
    <row r="27" spans="1:11" x14ac:dyDescent="0.3">
      <c r="A27" t="s">
        <v>163</v>
      </c>
      <c r="B27" t="s">
        <v>162</v>
      </c>
    </row>
    <row r="29" spans="1:11" x14ac:dyDescent="0.3">
      <c r="A29" s="358" t="s">
        <v>169</v>
      </c>
      <c r="B29" s="358"/>
      <c r="C29" s="358"/>
    </row>
    <row r="30" spans="1:11" x14ac:dyDescent="0.3">
      <c r="A30" s="2">
        <v>1</v>
      </c>
      <c r="B30" s="358" t="s">
        <v>170</v>
      </c>
      <c r="C30" s="2" t="s">
        <v>171</v>
      </c>
    </row>
    <row r="31" spans="1:11" x14ac:dyDescent="0.3">
      <c r="A31" s="2">
        <v>2</v>
      </c>
      <c r="B31" s="358"/>
      <c r="C31" s="2" t="s">
        <v>172</v>
      </c>
    </row>
    <row r="32" spans="1:11" x14ac:dyDescent="0.3">
      <c r="A32" s="2">
        <v>3</v>
      </c>
      <c r="B32" s="358"/>
      <c r="C32" s="2" t="s">
        <v>173</v>
      </c>
    </row>
    <row r="33" spans="1:3" x14ac:dyDescent="0.3">
      <c r="A33" s="2">
        <v>4</v>
      </c>
      <c r="B33" s="358"/>
      <c r="C33" s="2" t="s">
        <v>174</v>
      </c>
    </row>
    <row r="34" spans="1:3" x14ac:dyDescent="0.3">
      <c r="A34" s="2">
        <v>5</v>
      </c>
      <c r="B34" s="358" t="s">
        <v>178</v>
      </c>
      <c r="C34" s="2" t="s">
        <v>175</v>
      </c>
    </row>
    <row r="35" spans="1:3" x14ac:dyDescent="0.3">
      <c r="A35" s="2">
        <v>6</v>
      </c>
      <c r="B35" s="358"/>
      <c r="C35" s="2" t="s">
        <v>176</v>
      </c>
    </row>
    <row r="36" spans="1:3" x14ac:dyDescent="0.3">
      <c r="A36" s="2">
        <v>7</v>
      </c>
      <c r="B36" s="358"/>
      <c r="C36" s="2" t="s">
        <v>177</v>
      </c>
    </row>
    <row r="37" spans="1:3" x14ac:dyDescent="0.3">
      <c r="A37" s="2">
        <v>8</v>
      </c>
      <c r="B37" s="358" t="s">
        <v>179</v>
      </c>
      <c r="C37" s="2" t="s">
        <v>180</v>
      </c>
    </row>
    <row r="38" spans="1:3" x14ac:dyDescent="0.3">
      <c r="A38" s="2">
        <v>9</v>
      </c>
      <c r="B38" s="358"/>
      <c r="C38" s="2" t="s">
        <v>181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255A-8132-4529-B659-2364B65F274D}">
  <dimension ref="A1:N122"/>
  <sheetViews>
    <sheetView workbookViewId="0">
      <selection sqref="A1:XFD1048576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6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t="shared" ref="K2:K13" si="0" xml:space="preserve"> J2 * 0.07083333 + J2</f>
        <v>948134.03454860998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6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1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2" xml:space="preserve"> K2 + F3</f>
        <v>1929722.3601578271</v>
      </c>
      <c r="K3" s="1">
        <f t="shared" si="0"/>
        <v>2066411.0209032653</v>
      </c>
      <c r="M3" s="1">
        <f t="shared" ref="M3:M4" si="3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6"/>
      <c r="B4">
        <v>3</v>
      </c>
      <c r="C4" s="325">
        <f t="shared" ref="C4:C13" si="4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1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2"/>
        <v>3145874.0621785559</v>
      </c>
      <c r="K4" s="1">
        <f t="shared" si="0"/>
        <v>3368706.7977632899</v>
      </c>
      <c r="M4" s="1">
        <f t="shared" si="3"/>
        <v>101421683.96063888</v>
      </c>
      <c r="N4" s="324">
        <f t="shared" ref="N4:N67" si="5" xml:space="preserve"> M4 * 0.007083333</f>
        <v>718403.56091396406</v>
      </c>
    </row>
    <row r="5" spans="1:14" x14ac:dyDescent="0.3">
      <c r="A5" s="346"/>
      <c r="B5">
        <v>4</v>
      </c>
      <c r="C5" s="325">
        <f t="shared" si="4"/>
        <v>66582831.653248146</v>
      </c>
      <c r="D5" s="325">
        <f t="shared" ref="D5:D13" si="6" xml:space="preserve"> H4</f>
        <v>36363636.36363636</v>
      </c>
      <c r="E5">
        <v>1.7708333E-2</v>
      </c>
      <c r="F5" s="1">
        <f t="shared" si="1"/>
        <v>1179070.9549986587</v>
      </c>
      <c r="G5" s="1">
        <f xml:space="preserve"> D5 /8</f>
        <v>4545454.5454545449</v>
      </c>
      <c r="H5" s="1">
        <f t="shared" ref="H5:H13" si="7" xml:space="preserve"> D5 - G5</f>
        <v>31818181.818181813</v>
      </c>
      <c r="J5" s="1">
        <f t="shared" si="2"/>
        <v>4547777.7527619489</v>
      </c>
      <c r="K5" s="1">
        <f t="shared" si="0"/>
        <v>4869911.9950899947</v>
      </c>
      <c r="M5" s="1">
        <f t="shared" ref="M5:M16" si="8" xml:space="preserve"> M4 + N4</f>
        <v>102140087.52155285</v>
      </c>
      <c r="N5" s="324">
        <f t="shared" si="5"/>
        <v>723492.25256430346</v>
      </c>
    </row>
    <row r="6" spans="1:14" x14ac:dyDescent="0.3">
      <c r="A6" s="346"/>
      <c r="B6">
        <v>5</v>
      </c>
      <c r="C6" s="325">
        <f t="shared" si="4"/>
        <v>72307357.15370135</v>
      </c>
      <c r="D6" s="325">
        <f t="shared" si="6"/>
        <v>31818181.818181813</v>
      </c>
      <c r="E6">
        <v>1.7708333E-2</v>
      </c>
      <c r="F6" s="1">
        <f t="shared" si="1"/>
        <v>1280442.7588276756</v>
      </c>
      <c r="G6" s="1">
        <f xml:space="preserve"> D6 /7</f>
        <v>4545454.5454545449</v>
      </c>
      <c r="H6" s="1">
        <f t="shared" si="7"/>
        <v>27272727.272727266</v>
      </c>
      <c r="J6" s="1">
        <f t="shared" si="2"/>
        <v>6150354.7539176699</v>
      </c>
      <c r="K6" s="1">
        <f t="shared" si="0"/>
        <v>6586004.8618189888</v>
      </c>
      <c r="M6" s="1">
        <f t="shared" si="8"/>
        <v>102863579.77411714</v>
      </c>
      <c r="N6" s="324">
        <f t="shared" si="5"/>
        <v>728616.98911213654</v>
      </c>
    </row>
    <row r="7" spans="1:14" x14ac:dyDescent="0.3">
      <c r="A7" s="346"/>
      <c r="B7">
        <v>6</v>
      </c>
      <c r="C7" s="325">
        <f t="shared" si="4"/>
        <v>78133254.457983568</v>
      </c>
      <c r="D7" s="325">
        <f t="shared" si="6"/>
        <v>27272727.272727266</v>
      </c>
      <c r="E7">
        <v>1.7708333E-2</v>
      </c>
      <c r="F7" s="1">
        <f t="shared" si="1"/>
        <v>1383609.6883157075</v>
      </c>
      <c r="G7" s="1">
        <f xml:space="preserve"> D7 /6</f>
        <v>4545454.545454544</v>
      </c>
      <c r="H7" s="1">
        <f t="shared" si="7"/>
        <v>22727272.727272723</v>
      </c>
      <c r="J7" s="1">
        <f t="shared" si="2"/>
        <v>7969614.5501346961</v>
      </c>
      <c r="K7" s="1">
        <f t="shared" si="0"/>
        <v>8534128.8875371888</v>
      </c>
      <c r="M7" s="1">
        <f t="shared" si="8"/>
        <v>103592196.76322928</v>
      </c>
      <c r="N7" s="324">
        <f t="shared" si="5"/>
        <v>733778.02587547514</v>
      </c>
    </row>
    <row r="8" spans="1:14" x14ac:dyDescent="0.3">
      <c r="A8" s="346"/>
      <c r="B8">
        <v>7</v>
      </c>
      <c r="C8" s="325">
        <f t="shared" si="4"/>
        <v>84062318.69175382</v>
      </c>
      <c r="D8" s="325">
        <f t="shared" si="6"/>
        <v>22727272.727272723</v>
      </c>
      <c r="E8">
        <v>1.7708333E-2</v>
      </c>
      <c r="F8" s="1">
        <f t="shared" si="1"/>
        <v>1488603.5321457009</v>
      </c>
      <c r="G8" s="1">
        <f xml:space="preserve"> D8 /5</f>
        <v>4545454.5454545449</v>
      </c>
      <c r="H8" s="1">
        <f t="shared" si="7"/>
        <v>18181818.18181818</v>
      </c>
      <c r="J8" s="1">
        <f t="shared" si="2"/>
        <v>10022732.41968289</v>
      </c>
      <c r="K8" s="1">
        <f t="shared" si="0"/>
        <v>10732675.932667987</v>
      </c>
      <c r="M8" s="1">
        <f t="shared" si="8"/>
        <v>104325974.78910476</v>
      </c>
      <c r="N8" s="324">
        <f t="shared" si="5"/>
        <v>738975.61998083373</v>
      </c>
    </row>
    <row r="9" spans="1:14" x14ac:dyDescent="0.3">
      <c r="A9" s="346"/>
      <c r="B9">
        <v>8</v>
      </c>
      <c r="C9" s="325">
        <f t="shared" si="4"/>
        <v>90096376.76935406</v>
      </c>
      <c r="D9" s="325">
        <f t="shared" si="6"/>
        <v>18181818.18181818</v>
      </c>
      <c r="E9">
        <v>1.7708333E-2</v>
      </c>
      <c r="F9" s="1">
        <f t="shared" si="1"/>
        <v>1595456.6419251859</v>
      </c>
      <c r="G9" s="1">
        <f xml:space="preserve"> D9 /4</f>
        <v>4545454.5454545449</v>
      </c>
      <c r="H9" s="1">
        <f t="shared" si="7"/>
        <v>13636363.636363635</v>
      </c>
      <c r="J9" s="1">
        <f t="shared" si="2"/>
        <v>12328132.574593173</v>
      </c>
      <c r="K9" s="1">
        <f t="shared" si="0"/>
        <v>13201375.257533081</v>
      </c>
      <c r="M9" s="1">
        <f t="shared" si="8"/>
        <v>105064950.40908559</v>
      </c>
      <c r="N9" s="324">
        <f t="shared" si="5"/>
        <v>744210.03037603945</v>
      </c>
    </row>
    <row r="10" spans="1:14" x14ac:dyDescent="0.3">
      <c r="A10" s="346"/>
      <c r="B10">
        <v>9</v>
      </c>
      <c r="C10" s="325">
        <f t="shared" si="4"/>
        <v>96237287.956733793</v>
      </c>
      <c r="D10" s="325">
        <f t="shared" si="6"/>
        <v>13636363.636363635</v>
      </c>
      <c r="E10">
        <v>1.7708333E-2</v>
      </c>
      <c r="F10" s="1">
        <f t="shared" si="1"/>
        <v>1704201.9421547316</v>
      </c>
      <c r="G10" s="1">
        <f xml:space="preserve"> D10 /3</f>
        <v>4545454.5454545449</v>
      </c>
      <c r="H10" s="1">
        <f t="shared" si="7"/>
        <v>9090909.0909090899</v>
      </c>
      <c r="J10" s="1">
        <f t="shared" si="2"/>
        <v>14905577.199687812</v>
      </c>
      <c r="K10" s="1">
        <f t="shared" si="0"/>
        <v>15961388.868313774</v>
      </c>
      <c r="M10" s="1">
        <f t="shared" si="8"/>
        <v>105809160.43946162</v>
      </c>
      <c r="N10" s="324">
        <f t="shared" si="5"/>
        <v>749481.51784313296</v>
      </c>
    </row>
    <row r="11" spans="1:14" x14ac:dyDescent="0.3">
      <c r="A11" s="346"/>
      <c r="B11">
        <v>10</v>
      </c>
      <c r="C11" s="325">
        <f t="shared" si="4"/>
        <v>102486944.44434308</v>
      </c>
      <c r="D11" s="325">
        <f t="shared" si="6"/>
        <v>9090909.0909090899</v>
      </c>
      <c r="E11">
        <v>1.7708333E-2</v>
      </c>
      <c r="F11" s="1">
        <f t="shared" si="1"/>
        <v>1814872.9403729271</v>
      </c>
      <c r="G11" s="1">
        <f xml:space="preserve"> D11 /2</f>
        <v>4545454.5454545449</v>
      </c>
      <c r="H11" s="1">
        <f t="shared" si="7"/>
        <v>4545454.5454545449</v>
      </c>
      <c r="J11" s="1">
        <f t="shared" si="2"/>
        <v>17776261.808686703</v>
      </c>
      <c r="K11" s="1">
        <f t="shared" si="0"/>
        <v>19035413.627547804</v>
      </c>
      <c r="M11" s="1">
        <f t="shared" si="8"/>
        <v>106558641.95730475</v>
      </c>
      <c r="N11" s="324">
        <f t="shared" si="5"/>
        <v>754790.34501136129</v>
      </c>
    </row>
    <row r="12" spans="1:14" x14ac:dyDescent="0.3">
      <c r="A12" s="346"/>
      <c r="B12">
        <v>11</v>
      </c>
      <c r="C12" s="325">
        <f t="shared" si="4"/>
        <v>108847271.93017055</v>
      </c>
      <c r="D12" s="325">
        <f t="shared" si="6"/>
        <v>4545454.5454545449</v>
      </c>
      <c r="E12">
        <v>1.7708333E-2</v>
      </c>
      <c r="F12" s="1">
        <f t="shared" si="1"/>
        <v>1927503.7374810129</v>
      </c>
      <c r="G12" s="1">
        <f xml:space="preserve"> D12 /1</f>
        <v>4545454.5454545449</v>
      </c>
      <c r="H12" s="1">
        <f t="shared" si="7"/>
        <v>0</v>
      </c>
      <c r="J12" s="1">
        <f t="shared" si="2"/>
        <v>20962917.365028817</v>
      </c>
      <c r="K12" s="1">
        <f t="shared" si="0"/>
        <v>22447790.608508635</v>
      </c>
      <c r="M12" s="1">
        <f t="shared" si="8"/>
        <v>107313432.30231611</v>
      </c>
      <c r="N12" s="324">
        <f t="shared" si="5"/>
        <v>760136.77637026168</v>
      </c>
    </row>
    <row r="13" spans="1:14" s="272" customFormat="1" x14ac:dyDescent="0.3">
      <c r="A13" s="346"/>
      <c r="B13" s="272">
        <v>12</v>
      </c>
      <c r="C13" s="326">
        <f t="shared" si="4"/>
        <v>115320230.21310611</v>
      </c>
      <c r="D13" s="326">
        <f t="shared" si="6"/>
        <v>0</v>
      </c>
      <c r="E13">
        <v>1.7708333E-2</v>
      </c>
      <c r="F13" s="273">
        <f t="shared" si="1"/>
        <v>2042129.0382503439</v>
      </c>
      <c r="G13" s="273">
        <f xml:space="preserve"> D13 /1</f>
        <v>0</v>
      </c>
      <c r="H13" s="273">
        <f t="shared" si="7"/>
        <v>0</v>
      </c>
      <c r="I13" s="326">
        <f>(C13+F13)/2</f>
        <v>58681179.625678226</v>
      </c>
      <c r="J13" s="1">
        <f t="shared" si="2"/>
        <v>24489919.646758981</v>
      </c>
      <c r="K13" s="1">
        <f t="shared" si="0"/>
        <v>26224622.206771344</v>
      </c>
      <c r="M13" s="1">
        <f t="shared" si="8"/>
        <v>108073569.07868637</v>
      </c>
      <c r="N13" s="324">
        <f t="shared" si="5"/>
        <v>765521.0782828388</v>
      </c>
    </row>
    <row r="14" spans="1:14" x14ac:dyDescent="0.3">
      <c r="A14" s="346">
        <v>2</v>
      </c>
      <c r="B14">
        <v>1</v>
      </c>
      <c r="C14" s="325">
        <f xml:space="preserve"> I13</f>
        <v>58681179.625678226</v>
      </c>
      <c r="D14" s="325">
        <f xml:space="preserve"> I13</f>
        <v>58681179.625678226</v>
      </c>
      <c r="E14">
        <v>1.7708333E-2</v>
      </c>
      <c r="F14" s="1">
        <f xml:space="preserve"> C14 * E14</f>
        <v>1039145.8696443253</v>
      </c>
      <c r="G14" s="1">
        <f xml:space="preserve"> D14 /11</f>
        <v>5334652.6932434747</v>
      </c>
      <c r="H14" s="1">
        <f xml:space="preserve"> D14 - G14</f>
        <v>53346526.932434753</v>
      </c>
      <c r="M14" s="1">
        <f t="shared" si="8"/>
        <v>108839090.1569692</v>
      </c>
      <c r="N14" s="324">
        <f t="shared" si="5"/>
        <v>770943.51899883512</v>
      </c>
    </row>
    <row r="15" spans="1:14" x14ac:dyDescent="0.3">
      <c r="A15" s="346"/>
      <c r="B15">
        <v>2</v>
      </c>
      <c r="C15" s="325">
        <f xml:space="preserve"> C14 + F14 + G14</f>
        <v>65054978.188566029</v>
      </c>
      <c r="D15" s="325">
        <f xml:space="preserve"> H14</f>
        <v>53346526.932434753</v>
      </c>
      <c r="E15">
        <v>1.7708333E-2</v>
      </c>
      <c r="F15" s="1">
        <f t="shared" ref="F15:F25" si="9" xml:space="preserve"> C15 * E15</f>
        <v>1152015.217070864</v>
      </c>
      <c r="G15" s="1">
        <f xml:space="preserve"> D15 /10</f>
        <v>5334652.6932434756</v>
      </c>
      <c r="H15" s="1">
        <f xml:space="preserve"> D15 - G15</f>
        <v>48011874.239191279</v>
      </c>
      <c r="M15" s="1">
        <f t="shared" si="8"/>
        <v>109610033.67596804</v>
      </c>
      <c r="N15" s="324">
        <f t="shared" si="5"/>
        <v>776404.36866809567</v>
      </c>
    </row>
    <row r="16" spans="1:14" x14ac:dyDescent="0.3">
      <c r="A16" s="346"/>
      <c r="B16">
        <v>3</v>
      </c>
      <c r="C16" s="325">
        <f t="shared" ref="C16:C25" si="10" xml:space="preserve"> C15 + F15 + G15</f>
        <v>71541646.098880365</v>
      </c>
      <c r="D16" s="325">
        <f xml:space="preserve"> H15</f>
        <v>48011874.239191279</v>
      </c>
      <c r="E16">
        <v>1.7708333E-2</v>
      </c>
      <c r="F16" s="1">
        <f t="shared" si="9"/>
        <v>1266883.2924871244</v>
      </c>
      <c r="G16" s="1">
        <f xml:space="preserve"> D16 /9</f>
        <v>5334652.6932434756</v>
      </c>
      <c r="H16" s="1">
        <f xml:space="preserve"> D16 - G16</f>
        <v>42677221.545947805</v>
      </c>
      <c r="M16" s="1">
        <f t="shared" si="8"/>
        <v>110386438.04463613</v>
      </c>
      <c r="N16" s="324">
        <f t="shared" si="5"/>
        <v>781903.89935402654</v>
      </c>
    </row>
    <row r="17" spans="1:14" x14ac:dyDescent="0.3">
      <c r="A17" s="346"/>
      <c r="B17">
        <v>4</v>
      </c>
      <c r="C17" s="325">
        <f t="shared" si="10"/>
        <v>78143182.084610969</v>
      </c>
      <c r="D17" s="325">
        <f t="shared" ref="D17:D25" si="11" xml:space="preserve"> H16</f>
        <v>42677221.545947805</v>
      </c>
      <c r="E17">
        <v>1.7708333E-2</v>
      </c>
      <c r="F17" s="1">
        <f t="shared" si="9"/>
        <v>1383785.4900339253</v>
      </c>
      <c r="G17" s="1">
        <f xml:space="preserve"> D17 /8</f>
        <v>5334652.6932434756</v>
      </c>
      <c r="H17" s="1">
        <f t="shared" ref="H17:H25" si="12" xml:space="preserve"> D17 - G17</f>
        <v>37342568.852704331</v>
      </c>
      <c r="M17" s="1">
        <f t="shared" ref="M17:M80" si="13" xml:space="preserve"> M16 + N16</f>
        <v>111168341.94399016</v>
      </c>
      <c r="N17" s="324">
        <f t="shared" si="5"/>
        <v>787442.38504714961</v>
      </c>
    </row>
    <row r="18" spans="1:14" x14ac:dyDescent="0.3">
      <c r="A18" s="346"/>
      <c r="B18">
        <v>5</v>
      </c>
      <c r="C18" s="325">
        <f t="shared" si="10"/>
        <v>84861620.267888367</v>
      </c>
      <c r="D18" s="325">
        <f t="shared" si="11"/>
        <v>37342568.852704331</v>
      </c>
      <c r="E18">
        <v>1.7708333E-2</v>
      </c>
      <c r="F18" s="1">
        <f t="shared" si="9"/>
        <v>1502757.8306233163</v>
      </c>
      <c r="G18" s="1">
        <f xml:space="preserve"> D18 /7</f>
        <v>5334652.6932434756</v>
      </c>
      <c r="H18" s="1">
        <f t="shared" si="12"/>
        <v>32007916.159460858</v>
      </c>
      <c r="M18" s="1">
        <f t="shared" si="13"/>
        <v>111955784.32903731</v>
      </c>
      <c r="N18" s="324">
        <f t="shared" si="5"/>
        <v>793020.10167875281</v>
      </c>
    </row>
    <row r="19" spans="1:14" x14ac:dyDescent="0.3">
      <c r="A19" s="346"/>
      <c r="B19">
        <v>6</v>
      </c>
      <c r="C19" s="325">
        <f t="shared" si="10"/>
        <v>91699030.791755155</v>
      </c>
      <c r="D19" s="325">
        <f t="shared" si="11"/>
        <v>32007916.159460858</v>
      </c>
      <c r="E19">
        <v>1.7708333E-2</v>
      </c>
      <c r="F19" s="1">
        <f t="shared" si="9"/>
        <v>1623836.9730376538</v>
      </c>
      <c r="G19" s="1">
        <f xml:space="preserve"> D19 /6</f>
        <v>5334652.6932434766</v>
      </c>
      <c r="H19" s="1">
        <f t="shared" si="12"/>
        <v>26673263.46621738</v>
      </c>
      <c r="M19" s="1">
        <f t="shared" si="13"/>
        <v>112748804.43071607</v>
      </c>
      <c r="N19" s="324">
        <f t="shared" si="5"/>
        <v>798637.32713463728</v>
      </c>
    </row>
    <row r="20" spans="1:14" x14ac:dyDescent="0.3">
      <c r="A20" s="346"/>
      <c r="B20">
        <v>7</v>
      </c>
      <c r="C20" s="325">
        <f t="shared" si="10"/>
        <v>98657520.458036289</v>
      </c>
      <c r="D20" s="325">
        <f t="shared" si="11"/>
        <v>26673263.46621738</v>
      </c>
      <c r="E20">
        <v>1.7708333E-2</v>
      </c>
      <c r="F20" s="1">
        <f t="shared" si="9"/>
        <v>1747060.225225219</v>
      </c>
      <c r="G20" s="1">
        <f xml:space="preserve"> D20 /5</f>
        <v>5334652.6932434756</v>
      </c>
      <c r="H20" s="1">
        <f t="shared" si="12"/>
        <v>21338610.772973903</v>
      </c>
      <c r="M20" s="1">
        <f t="shared" si="13"/>
        <v>113547441.75785071</v>
      </c>
      <c r="N20" s="324">
        <f t="shared" si="5"/>
        <v>804294.3412689619</v>
      </c>
    </row>
    <row r="21" spans="1:14" x14ac:dyDescent="0.3">
      <c r="A21" s="346"/>
      <c r="B21">
        <v>8</v>
      </c>
      <c r="C21" s="325">
        <f t="shared" si="10"/>
        <v>105739233.37650499</v>
      </c>
      <c r="D21" s="325">
        <f t="shared" si="11"/>
        <v>21338610.772973903</v>
      </c>
      <c r="E21">
        <v>1.7708333E-2</v>
      </c>
      <c r="F21" s="1">
        <f t="shared" si="9"/>
        <v>1872465.5557958647</v>
      </c>
      <c r="G21" s="1">
        <f xml:space="preserve"> D21 /4</f>
        <v>5334652.6932434756</v>
      </c>
      <c r="H21" s="1">
        <f t="shared" si="12"/>
        <v>16003958.079730427</v>
      </c>
      <c r="M21" s="1">
        <f t="shared" si="13"/>
        <v>114351736.09911966</v>
      </c>
      <c r="N21" s="324">
        <f t="shared" si="5"/>
        <v>809991.42591818562</v>
      </c>
    </row>
    <row r="22" spans="1:14" x14ac:dyDescent="0.3">
      <c r="A22" s="346"/>
      <c r="B22">
        <v>9</v>
      </c>
      <c r="C22" s="325">
        <f t="shared" si="10"/>
        <v>112946351.62554432</v>
      </c>
      <c r="D22" s="325">
        <f t="shared" si="11"/>
        <v>16003958.079730427</v>
      </c>
      <c r="E22">
        <v>1.7708333E-2</v>
      </c>
      <c r="F22" s="1">
        <f t="shared" si="9"/>
        <v>2000091.6057202301</v>
      </c>
      <c r="G22" s="1">
        <f xml:space="preserve"> D22 /3</f>
        <v>5334652.6932434756</v>
      </c>
      <c r="H22" s="1">
        <f t="shared" si="12"/>
        <v>10669305.386486951</v>
      </c>
      <c r="M22" s="1">
        <f t="shared" si="13"/>
        <v>115161727.52503785</v>
      </c>
      <c r="N22" s="324">
        <f t="shared" si="5"/>
        <v>815728.86491510889</v>
      </c>
    </row>
    <row r="23" spans="1:14" x14ac:dyDescent="0.3">
      <c r="A23" s="346"/>
      <c r="B23">
        <v>10</v>
      </c>
      <c r="C23" s="325">
        <f t="shared" si="10"/>
        <v>120281095.92450804</v>
      </c>
      <c r="D23" s="325">
        <f t="shared" si="11"/>
        <v>10669305.386486951</v>
      </c>
      <c r="E23">
        <v>1.7708333E-2</v>
      </c>
      <c r="F23" s="1">
        <f t="shared" si="9"/>
        <v>2129977.700236131</v>
      </c>
      <c r="G23" s="1">
        <f xml:space="preserve"> D23 /2</f>
        <v>5334652.6932434756</v>
      </c>
      <c r="H23" s="1">
        <f t="shared" si="12"/>
        <v>5334652.6932434756</v>
      </c>
      <c r="M23" s="1">
        <f t="shared" si="13"/>
        <v>115977456.38995296</v>
      </c>
      <c r="N23" s="324">
        <f t="shared" si="5"/>
        <v>821506.94410301466</v>
      </c>
    </row>
    <row r="24" spans="1:14" x14ac:dyDescent="0.3">
      <c r="A24" s="346"/>
      <c r="B24">
        <v>11</v>
      </c>
      <c r="C24" s="325">
        <f t="shared" si="10"/>
        <v>127745726.31798764</v>
      </c>
      <c r="D24" s="325">
        <f t="shared" si="11"/>
        <v>5334652.6932434756</v>
      </c>
      <c r="E24">
        <v>1.7708333E-2</v>
      </c>
      <c r="F24" s="1">
        <f t="shared" si="9"/>
        <v>2262163.8609657888</v>
      </c>
      <c r="G24" s="1">
        <f xml:space="preserve"> D24 /1</f>
        <v>5334652.6932434756</v>
      </c>
      <c r="H24" s="1">
        <f t="shared" si="12"/>
        <v>0</v>
      </c>
      <c r="M24" s="1">
        <f t="shared" si="13"/>
        <v>116798963.33405598</v>
      </c>
      <c r="N24" s="324">
        <f t="shared" si="5"/>
        <v>827325.95134990872</v>
      </c>
    </row>
    <row r="25" spans="1:14" s="272" customFormat="1" x14ac:dyDescent="0.3">
      <c r="A25" s="346"/>
      <c r="B25" s="272">
        <v>12</v>
      </c>
      <c r="C25" s="326">
        <f t="shared" si="10"/>
        <v>135342542.87219691</v>
      </c>
      <c r="D25" s="326">
        <f t="shared" si="11"/>
        <v>0</v>
      </c>
      <c r="E25">
        <v>1.7708333E-2</v>
      </c>
      <c r="F25" s="273">
        <f t="shared" si="9"/>
        <v>2396690.8182476391</v>
      </c>
      <c r="G25" s="273">
        <f xml:space="preserve"> D25 /1</f>
        <v>0</v>
      </c>
      <c r="H25" s="273">
        <f t="shared" si="12"/>
        <v>0</v>
      </c>
      <c r="I25" s="326">
        <f>(C25+F25)/2</f>
        <v>68869616.845222279</v>
      </c>
      <c r="J25" s="326"/>
      <c r="K25" s="326"/>
      <c r="M25" s="1">
        <f t="shared" si="13"/>
        <v>117626289.28540589</v>
      </c>
      <c r="N25" s="324">
        <f t="shared" si="5"/>
        <v>833186.17656286189</v>
      </c>
    </row>
    <row r="26" spans="1:14" x14ac:dyDescent="0.3">
      <c r="A26" s="346">
        <v>3</v>
      </c>
      <c r="B26">
        <v>1</v>
      </c>
      <c r="C26" s="325">
        <f xml:space="preserve"> I25</f>
        <v>68869616.845222279</v>
      </c>
      <c r="D26" s="325">
        <f xml:space="preserve"> I25</f>
        <v>68869616.845222279</v>
      </c>
      <c r="E26">
        <v>1.7708333E-2</v>
      </c>
      <c r="F26" s="1">
        <f xml:space="preserve"> C26 * E26</f>
        <v>1219566.1086776056</v>
      </c>
      <c r="G26" s="1">
        <f xml:space="preserve"> D26 /11</f>
        <v>6260874.2586565707</v>
      </c>
      <c r="H26" s="1">
        <f xml:space="preserve"> D26 - G26</f>
        <v>62608742.586565711</v>
      </c>
      <c r="M26" s="1">
        <f t="shared" si="13"/>
        <v>118459475.46196875</v>
      </c>
      <c r="N26" s="324">
        <f t="shared" si="5"/>
        <v>839087.91170245351</v>
      </c>
    </row>
    <row r="27" spans="1:14" x14ac:dyDescent="0.3">
      <c r="A27" s="346"/>
      <c r="B27">
        <v>2</v>
      </c>
      <c r="C27" s="325">
        <f xml:space="preserve"> C26 + F26 + G26</f>
        <v>76350057.212556466</v>
      </c>
      <c r="D27" s="325">
        <f xml:space="preserve"> H26</f>
        <v>62608742.586565711</v>
      </c>
      <c r="E27">
        <v>1.7708333E-2</v>
      </c>
      <c r="F27" s="1">
        <f t="shared" ref="F27:F37" si="14" xml:space="preserve"> C27 * E27</f>
        <v>1352032.2376890017</v>
      </c>
      <c r="G27" s="1">
        <f xml:space="preserve"> D27 /10</f>
        <v>6260874.2586565707</v>
      </c>
      <c r="H27" s="1">
        <f xml:space="preserve"> D27 - G27</f>
        <v>56347868.327909142</v>
      </c>
      <c r="M27" s="1">
        <f t="shared" si="13"/>
        <v>119298563.3736712</v>
      </c>
      <c r="N27" s="324">
        <f t="shared" si="5"/>
        <v>845031.4507973165</v>
      </c>
    </row>
    <row r="28" spans="1:14" x14ac:dyDescent="0.3">
      <c r="A28" s="346"/>
      <c r="B28">
        <v>3</v>
      </c>
      <c r="C28" s="325">
        <f t="shared" ref="C28:C37" si="15" xml:space="preserve"> C27 + F27 + G27</f>
        <v>83962963.708902046</v>
      </c>
      <c r="D28" s="325">
        <f xml:space="preserve"> H27</f>
        <v>56347868.327909142</v>
      </c>
      <c r="E28">
        <v>1.7708333E-2</v>
      </c>
      <c r="F28" s="1">
        <f t="shared" si="14"/>
        <v>1486844.1210241525</v>
      </c>
      <c r="G28" s="1">
        <f xml:space="preserve"> D28 /9</f>
        <v>6260874.2586565716</v>
      </c>
      <c r="H28" s="1">
        <f xml:space="preserve"> D28 - G28</f>
        <v>50086994.069252573</v>
      </c>
      <c r="M28" s="1">
        <f t="shared" si="13"/>
        <v>120143594.82446852</v>
      </c>
      <c r="N28" s="324">
        <f t="shared" si="5"/>
        <v>851017.08995878708</v>
      </c>
    </row>
    <row r="29" spans="1:14" x14ac:dyDescent="0.3">
      <c r="A29" s="346"/>
      <c r="B29">
        <v>4</v>
      </c>
      <c r="C29" s="325">
        <f t="shared" si="15"/>
        <v>91710682.088582769</v>
      </c>
      <c r="D29" s="325">
        <f t="shared" ref="D29:D37" si="16" xml:space="preserve"> H28</f>
        <v>50086994.069252573</v>
      </c>
      <c r="E29">
        <v>1.7708333E-2</v>
      </c>
      <c r="F29" s="1">
        <f t="shared" si="14"/>
        <v>1624043.2980817591</v>
      </c>
      <c r="G29" s="1">
        <f xml:space="preserve"> D29 /8</f>
        <v>6260874.2586565716</v>
      </c>
      <c r="H29" s="1">
        <f t="shared" ref="H29:H37" si="17" xml:space="preserve"> D29 - G29</f>
        <v>43826119.810596004</v>
      </c>
      <c r="M29" s="1">
        <f t="shared" si="13"/>
        <v>120994611.91442731</v>
      </c>
      <c r="N29" s="324">
        <f t="shared" si="5"/>
        <v>857045.12739565608</v>
      </c>
    </row>
    <row r="30" spans="1:14" x14ac:dyDescent="0.3">
      <c r="A30" s="346"/>
      <c r="B30">
        <v>5</v>
      </c>
      <c r="C30" s="325">
        <f t="shared" si="15"/>
        <v>99595599.645321101</v>
      </c>
      <c r="D30" s="325">
        <f t="shared" si="16"/>
        <v>43826119.810596004</v>
      </c>
      <c r="E30">
        <v>1.7708333E-2</v>
      </c>
      <c r="F30" s="1">
        <f t="shared" si="14"/>
        <v>1763672.043854028</v>
      </c>
      <c r="G30" s="1">
        <f xml:space="preserve"> D30 /7</f>
        <v>6260874.2586565716</v>
      </c>
      <c r="H30" s="1">
        <f t="shared" si="17"/>
        <v>37565245.551939435</v>
      </c>
      <c r="M30" s="1">
        <f t="shared" si="13"/>
        <v>121851657.04182297</v>
      </c>
      <c r="N30" s="324">
        <f t="shared" si="5"/>
        <v>863115.86342902703</v>
      </c>
    </row>
    <row r="31" spans="1:14" x14ac:dyDescent="0.3">
      <c r="A31" s="346"/>
      <c r="B31">
        <v>6</v>
      </c>
      <c r="C31" s="325">
        <f t="shared" si="15"/>
        <v>107620145.94783171</v>
      </c>
      <c r="D31" s="325">
        <f t="shared" si="16"/>
        <v>37565245.551939435</v>
      </c>
      <c r="E31">
        <v>1.7708333E-2</v>
      </c>
      <c r="F31" s="1">
        <f t="shared" si="14"/>
        <v>1905773.3819528045</v>
      </c>
      <c r="G31" s="1">
        <f xml:space="preserve"> D31 /6</f>
        <v>6260874.2586565726</v>
      </c>
      <c r="H31" s="1">
        <f t="shared" si="17"/>
        <v>31304371.293282863</v>
      </c>
      <c r="M31" s="1">
        <f t="shared" si="13"/>
        <v>122714772.90525199</v>
      </c>
      <c r="N31" s="324">
        <f t="shared" si="5"/>
        <v>869229.6005072773</v>
      </c>
    </row>
    <row r="32" spans="1:14" x14ac:dyDescent="0.3">
      <c r="A32" s="346"/>
      <c r="B32">
        <v>7</v>
      </c>
      <c r="C32" s="325">
        <f t="shared" si="15"/>
        <v>115786793.58844109</v>
      </c>
      <c r="D32" s="325">
        <f t="shared" si="16"/>
        <v>31304371.293282863</v>
      </c>
      <c r="E32">
        <v>1.7708333E-2</v>
      </c>
      <c r="F32" s="1">
        <f t="shared" si="14"/>
        <v>2050391.0978663797</v>
      </c>
      <c r="G32" s="1">
        <f xml:space="preserve"> D32 /5</f>
        <v>6260874.2586565726</v>
      </c>
      <c r="H32" s="1">
        <f t="shared" si="17"/>
        <v>25043497.03462629</v>
      </c>
      <c r="M32" s="1">
        <f t="shared" si="13"/>
        <v>123584002.50575927</v>
      </c>
      <c r="N32" s="324">
        <f t="shared" si="5"/>
        <v>875386.64322112733</v>
      </c>
    </row>
    <row r="33" spans="1:14" x14ac:dyDescent="0.3">
      <c r="A33" s="346"/>
      <c r="B33">
        <v>8</v>
      </c>
      <c r="C33" s="325">
        <f t="shared" si="15"/>
        <v>124098058.94496405</v>
      </c>
      <c r="D33" s="325">
        <f t="shared" si="16"/>
        <v>25043497.03462629</v>
      </c>
      <c r="E33">
        <v>1.7708333E-2</v>
      </c>
      <c r="F33" s="1">
        <f t="shared" si="14"/>
        <v>2197569.752451052</v>
      </c>
      <c r="G33" s="1">
        <f xml:space="preserve"> D33 /4</f>
        <v>6260874.2586565726</v>
      </c>
      <c r="H33" s="1">
        <f t="shared" si="17"/>
        <v>18782622.775969718</v>
      </c>
      <c r="M33" s="1">
        <f t="shared" si="13"/>
        <v>124459389.14898039</v>
      </c>
      <c r="N33" s="324">
        <f t="shared" si="5"/>
        <v>881587.29831881472</v>
      </c>
    </row>
    <row r="34" spans="1:14" x14ac:dyDescent="0.3">
      <c r="A34" s="346"/>
      <c r="B34">
        <v>9</v>
      </c>
      <c r="C34" s="325">
        <f t="shared" si="15"/>
        <v>132556502.95607167</v>
      </c>
      <c r="D34" s="325">
        <f t="shared" si="16"/>
        <v>18782622.775969718</v>
      </c>
      <c r="E34">
        <v>1.7708333E-2</v>
      </c>
      <c r="F34" s="1">
        <f t="shared" si="14"/>
        <v>2347354.6956616016</v>
      </c>
      <c r="G34" s="1">
        <f xml:space="preserve"> D34 /3</f>
        <v>6260874.2586565726</v>
      </c>
      <c r="H34" s="1">
        <f t="shared" si="17"/>
        <v>12521748.517313145</v>
      </c>
      <c r="M34" s="1">
        <f t="shared" si="13"/>
        <v>125340976.44729921</v>
      </c>
      <c r="N34" s="324">
        <f t="shared" si="5"/>
        <v>887831.87472137727</v>
      </c>
    </row>
    <row r="35" spans="1:14" x14ac:dyDescent="0.3">
      <c r="A35" s="346"/>
      <c r="B35">
        <v>10</v>
      </c>
      <c r="C35" s="325">
        <f t="shared" si="15"/>
        <v>141164731.91038984</v>
      </c>
      <c r="D35" s="325">
        <f t="shared" si="16"/>
        <v>12521748.517313145</v>
      </c>
      <c r="E35">
        <v>1.7708333E-2</v>
      </c>
      <c r="F35" s="1">
        <f t="shared" si="14"/>
        <v>2499792.0805249093</v>
      </c>
      <c r="G35" s="1">
        <f xml:space="preserve"> D35 /2</f>
        <v>6260874.2586565726</v>
      </c>
      <c r="H35" s="1">
        <f t="shared" si="17"/>
        <v>6260874.2586565726</v>
      </c>
      <c r="M35" s="1">
        <f t="shared" si="13"/>
        <v>126228808.32202059</v>
      </c>
      <c r="N35" s="324">
        <f t="shared" si="5"/>
        <v>894120.68353804306</v>
      </c>
    </row>
    <row r="36" spans="1:14" x14ac:dyDescent="0.3">
      <c r="A36" s="346"/>
      <c r="B36">
        <v>11</v>
      </c>
      <c r="C36" s="325">
        <f t="shared" si="15"/>
        <v>149925398.24957132</v>
      </c>
      <c r="D36" s="325">
        <f t="shared" si="16"/>
        <v>6260874.2586565726</v>
      </c>
      <c r="E36">
        <v>1.7708333E-2</v>
      </c>
      <c r="F36" s="1">
        <f t="shared" si="14"/>
        <v>2654928.8773610261</v>
      </c>
      <c r="G36" s="1">
        <f xml:space="preserve"> D36 /1</f>
        <v>6260874.2586565726</v>
      </c>
      <c r="H36" s="1">
        <f t="shared" si="17"/>
        <v>0</v>
      </c>
      <c r="M36" s="1">
        <f t="shared" si="13"/>
        <v>127122929.00555864</v>
      </c>
      <c r="N36" s="324">
        <f t="shared" si="5"/>
        <v>900454.03808173072</v>
      </c>
    </row>
    <row r="37" spans="1:14" x14ac:dyDescent="0.3">
      <c r="A37" s="346"/>
      <c r="B37" s="272">
        <v>12</v>
      </c>
      <c r="C37" s="326">
        <f t="shared" si="15"/>
        <v>158841201.38558891</v>
      </c>
      <c r="D37" s="326">
        <f t="shared" si="16"/>
        <v>0</v>
      </c>
      <c r="E37">
        <v>1.7708333E-2</v>
      </c>
      <c r="F37" s="273">
        <f t="shared" si="14"/>
        <v>2812812.8882560697</v>
      </c>
      <c r="G37" s="273">
        <f xml:space="preserve"> D37 /1</f>
        <v>0</v>
      </c>
      <c r="H37" s="273">
        <f t="shared" si="17"/>
        <v>0</v>
      </c>
      <c r="I37" s="326">
        <f>(C37+F37)/2</f>
        <v>80827007.136922494</v>
      </c>
      <c r="J37" s="326"/>
      <c r="K37" s="326"/>
      <c r="M37" s="1">
        <f t="shared" si="13"/>
        <v>128023383.04364038</v>
      </c>
      <c r="N37" s="324">
        <f t="shared" si="5"/>
        <v>906832.25388465833</v>
      </c>
    </row>
    <row r="38" spans="1:14" x14ac:dyDescent="0.3">
      <c r="A38" s="346">
        <v>4</v>
      </c>
      <c r="B38">
        <v>1</v>
      </c>
      <c r="C38" s="325">
        <f xml:space="preserve"> I37</f>
        <v>80827007.136922494</v>
      </c>
      <c r="D38" s="325">
        <f xml:space="preserve"> I37</f>
        <v>80827007.136922494</v>
      </c>
      <c r="E38">
        <v>1.7708333E-2</v>
      </c>
      <c r="F38" s="1">
        <f xml:space="preserve"> C38 * E38</f>
        <v>1431311.5577740001</v>
      </c>
      <c r="G38" s="1">
        <f xml:space="preserve"> D38 /11</f>
        <v>7347909.7397202263</v>
      </c>
      <c r="H38" s="1">
        <f xml:space="preserve"> D38 - G38</f>
        <v>73479097.397202268</v>
      </c>
      <c r="M38" s="1">
        <f t="shared" si="13"/>
        <v>128930215.29752503</v>
      </c>
      <c r="N38" s="324">
        <f t="shared" si="5"/>
        <v>913255.64871406381</v>
      </c>
    </row>
    <row r="39" spans="1:14" x14ac:dyDescent="0.3">
      <c r="A39" s="346"/>
      <c r="B39">
        <v>2</v>
      </c>
      <c r="C39" s="325">
        <f xml:space="preserve"> C38 + F38 + G38</f>
        <v>89606228.434416726</v>
      </c>
      <c r="D39" s="325">
        <f xml:space="preserve"> H38</f>
        <v>73479097.397202268</v>
      </c>
      <c r="E39">
        <v>1.7708333E-2</v>
      </c>
      <c r="F39" s="1">
        <f t="shared" ref="F39:F49" si="18" xml:space="preserve"> C39 * E39</f>
        <v>1586776.9319907201</v>
      </c>
      <c r="G39" s="1">
        <f xml:space="preserve"> D39 /10</f>
        <v>7347909.7397202272</v>
      </c>
      <c r="H39" s="1">
        <f xml:space="preserve"> D39 - G39</f>
        <v>66131187.657482043</v>
      </c>
      <c r="M39" s="1">
        <f t="shared" si="13"/>
        <v>129843470.9462391</v>
      </c>
      <c r="N39" s="324">
        <f t="shared" si="5"/>
        <v>919724.54258803662</v>
      </c>
    </row>
    <row r="40" spans="1:14" x14ac:dyDescent="0.3">
      <c r="A40" s="346"/>
      <c r="B40">
        <v>3</v>
      </c>
      <c r="C40" s="325">
        <f t="shared" ref="C40:C49" si="19" xml:space="preserve"> C39 + F39 + G39</f>
        <v>98540915.106127664</v>
      </c>
      <c r="D40" s="325">
        <f xml:space="preserve"> H39</f>
        <v>66131187.657482043</v>
      </c>
      <c r="E40">
        <v>1.7708333E-2</v>
      </c>
      <c r="F40" s="1">
        <f t="shared" si="18"/>
        <v>1744995.3388240391</v>
      </c>
      <c r="G40" s="1">
        <f xml:space="preserve"> D40 /9</f>
        <v>7347909.7397202272</v>
      </c>
      <c r="H40" s="1">
        <f xml:space="preserve"> D40 - G40</f>
        <v>58783277.917761818</v>
      </c>
      <c r="M40" s="1">
        <f t="shared" si="13"/>
        <v>130763195.48882714</v>
      </c>
      <c r="N40" s="324">
        <f t="shared" si="5"/>
        <v>926239.25779146038</v>
      </c>
    </row>
    <row r="41" spans="1:14" x14ac:dyDescent="0.3">
      <c r="A41" s="346"/>
      <c r="B41">
        <v>4</v>
      </c>
      <c r="C41" s="325">
        <f t="shared" si="19"/>
        <v>107633820.18467192</v>
      </c>
      <c r="D41" s="325">
        <f t="shared" ref="D41:D49" si="20" xml:space="preserve"> H40</f>
        <v>58783277.917761818</v>
      </c>
      <c r="E41">
        <v>1.7708333E-2</v>
      </c>
      <c r="F41" s="1">
        <f t="shared" si="18"/>
        <v>1906015.5298922919</v>
      </c>
      <c r="G41" s="1">
        <f xml:space="preserve"> D41 /8</f>
        <v>7347909.7397202272</v>
      </c>
      <c r="H41" s="1">
        <f t="shared" ref="H41:H49" si="21" xml:space="preserve"> D41 - G41</f>
        <v>51435368.178041592</v>
      </c>
      <c r="M41" s="1">
        <f t="shared" si="13"/>
        <v>131689434.7466186</v>
      </c>
      <c r="N41" s="324">
        <f t="shared" si="5"/>
        <v>932800.11889207014</v>
      </c>
    </row>
    <row r="42" spans="1:14" x14ac:dyDescent="0.3">
      <c r="A42" s="346"/>
      <c r="B42">
        <v>5</v>
      </c>
      <c r="C42" s="325">
        <f t="shared" si="19"/>
        <v>116887745.45428444</v>
      </c>
      <c r="D42" s="325">
        <f t="shared" si="20"/>
        <v>51435368.178041592</v>
      </c>
      <c r="E42">
        <v>1.7708333E-2</v>
      </c>
      <c r="F42" s="1">
        <f t="shared" si="18"/>
        <v>2069887.1201237051</v>
      </c>
      <c r="G42" s="1">
        <f xml:space="preserve"> D42 /7</f>
        <v>7347909.7397202272</v>
      </c>
      <c r="H42" s="1">
        <f t="shared" si="21"/>
        <v>44087458.438321367</v>
      </c>
      <c r="M42" s="1">
        <f t="shared" si="13"/>
        <v>132622234.86551067</v>
      </c>
      <c r="N42" s="324">
        <f t="shared" si="5"/>
        <v>939407.45275662234</v>
      </c>
    </row>
    <row r="43" spans="1:14" x14ac:dyDescent="0.3">
      <c r="A43" s="346"/>
      <c r="B43">
        <v>6</v>
      </c>
      <c r="C43" s="325">
        <f t="shared" si="19"/>
        <v>126305542.31412837</v>
      </c>
      <c r="D43" s="325">
        <f t="shared" si="20"/>
        <v>44087458.438321367</v>
      </c>
      <c r="E43">
        <v>1.7708333E-2</v>
      </c>
      <c r="F43" s="1">
        <f t="shared" si="18"/>
        <v>2236660.6030441755</v>
      </c>
      <c r="G43" s="1">
        <f xml:space="preserve"> D43 /6</f>
        <v>7347909.7397202281</v>
      </c>
      <c r="H43" s="1">
        <f t="shared" si="21"/>
        <v>36739548.698601142</v>
      </c>
      <c r="M43" s="1">
        <f t="shared" si="13"/>
        <v>133561642.3182673</v>
      </c>
      <c r="N43" s="324">
        <f t="shared" si="5"/>
        <v>946061.58856717928</v>
      </c>
    </row>
    <row r="44" spans="1:14" x14ac:dyDescent="0.3">
      <c r="A44" s="346"/>
      <c r="B44">
        <v>7</v>
      </c>
      <c r="C44" s="325">
        <f t="shared" si="19"/>
        <v>135890112.65689278</v>
      </c>
      <c r="D44" s="325">
        <f t="shared" si="20"/>
        <v>36739548.698601142</v>
      </c>
      <c r="E44">
        <v>1.7708333E-2</v>
      </c>
      <c r="F44" s="1">
        <f t="shared" si="18"/>
        <v>2406387.366335772</v>
      </c>
      <c r="G44" s="1">
        <f xml:space="preserve"> D44 /5</f>
        <v>7347909.7397202281</v>
      </c>
      <c r="H44" s="1">
        <f t="shared" si="21"/>
        <v>29391638.958880913</v>
      </c>
      <c r="M44" s="1">
        <f t="shared" si="13"/>
        <v>134507703.90683448</v>
      </c>
      <c r="N44" s="324">
        <f t="shared" si="5"/>
        <v>952762.8578375096</v>
      </c>
    </row>
    <row r="45" spans="1:14" x14ac:dyDescent="0.3">
      <c r="A45" s="346"/>
      <c r="B45">
        <v>8</v>
      </c>
      <c r="C45" s="325">
        <f t="shared" si="19"/>
        <v>145644409.76294878</v>
      </c>
      <c r="D45" s="325">
        <f t="shared" si="20"/>
        <v>29391638.958880913</v>
      </c>
      <c r="E45">
        <v>1.7708333E-2</v>
      </c>
      <c r="F45" s="1">
        <f t="shared" si="18"/>
        <v>2579119.7076707482</v>
      </c>
      <c r="G45" s="1">
        <f xml:space="preserve"> D45 /4</f>
        <v>7347909.7397202281</v>
      </c>
      <c r="H45" s="1">
        <f t="shared" si="21"/>
        <v>22043729.219160683</v>
      </c>
      <c r="M45" s="1">
        <f t="shared" si="13"/>
        <v>135460466.76467198</v>
      </c>
      <c r="N45" s="324">
        <f t="shared" si="5"/>
        <v>959511.59442960424</v>
      </c>
    </row>
    <row r="46" spans="1:14" x14ac:dyDescent="0.3">
      <c r="A46" s="346"/>
      <c r="B46">
        <v>9</v>
      </c>
      <c r="C46" s="325">
        <f t="shared" si="19"/>
        <v>155571439.21033975</v>
      </c>
      <c r="D46" s="325">
        <f t="shared" si="20"/>
        <v>22043729.219160683</v>
      </c>
      <c r="E46">
        <v>1.7708333E-2</v>
      </c>
      <c r="F46" s="1">
        <f t="shared" si="18"/>
        <v>2754910.8508259533</v>
      </c>
      <c r="G46" s="1">
        <f xml:space="preserve"> D46 /3</f>
        <v>7347909.7397202281</v>
      </c>
      <c r="H46" s="1">
        <f t="shared" si="21"/>
        <v>14695819.479440454</v>
      </c>
      <c r="M46" s="1">
        <f t="shared" si="13"/>
        <v>136419978.35910159</v>
      </c>
      <c r="N46" s="324">
        <f t="shared" si="5"/>
        <v>966308.13457031013</v>
      </c>
    </row>
    <row r="47" spans="1:14" x14ac:dyDescent="0.3">
      <c r="A47" s="346"/>
      <c r="B47">
        <v>10</v>
      </c>
      <c r="C47" s="325">
        <f t="shared" si="19"/>
        <v>165674259.80088595</v>
      </c>
      <c r="D47" s="325">
        <f t="shared" si="20"/>
        <v>14695819.479440454</v>
      </c>
      <c r="E47">
        <v>1.7708333E-2</v>
      </c>
      <c r="F47" s="1">
        <f t="shared" si="18"/>
        <v>2933814.9620826021</v>
      </c>
      <c r="G47" s="1">
        <f xml:space="preserve"> D47 /2</f>
        <v>7347909.7397202272</v>
      </c>
      <c r="H47" s="1">
        <f t="shared" si="21"/>
        <v>7347909.7397202272</v>
      </c>
      <c r="M47" s="1">
        <f t="shared" si="13"/>
        <v>137386286.49367189</v>
      </c>
      <c r="N47" s="324">
        <f t="shared" si="5"/>
        <v>973152.81686808041</v>
      </c>
    </row>
    <row r="48" spans="1:14" x14ac:dyDescent="0.3">
      <c r="A48" s="346"/>
      <c r="B48">
        <v>11</v>
      </c>
      <c r="C48" s="325">
        <f t="shared" si="19"/>
        <v>175955984.50268877</v>
      </c>
      <c r="D48" s="325">
        <f t="shared" si="20"/>
        <v>7347909.7397202272</v>
      </c>
      <c r="E48">
        <v>1.7708333E-2</v>
      </c>
      <c r="F48" s="1">
        <f t="shared" si="18"/>
        <v>3115887.1669164519</v>
      </c>
      <c r="G48" s="1">
        <f xml:space="preserve"> D48 /1</f>
        <v>7347909.7397202272</v>
      </c>
      <c r="H48" s="1">
        <f t="shared" si="21"/>
        <v>0</v>
      </c>
      <c r="M48" s="1">
        <f t="shared" si="13"/>
        <v>138359439.31053996</v>
      </c>
      <c r="N48" s="324">
        <f t="shared" si="5"/>
        <v>980045.98232984496</v>
      </c>
    </row>
    <row r="49" spans="1:14" x14ac:dyDescent="0.3">
      <c r="A49" s="346"/>
      <c r="B49" s="272">
        <v>12</v>
      </c>
      <c r="C49" s="326">
        <f t="shared" si="19"/>
        <v>186419781.40932545</v>
      </c>
      <c r="D49" s="326">
        <f t="shared" si="20"/>
        <v>0</v>
      </c>
      <c r="E49">
        <v>1.7708333E-2</v>
      </c>
      <c r="F49" s="273">
        <f t="shared" si="18"/>
        <v>3301183.5669835443</v>
      </c>
      <c r="G49" s="273">
        <f xml:space="preserve"> D49 /1</f>
        <v>0</v>
      </c>
      <c r="H49" s="273">
        <f t="shared" si="21"/>
        <v>0</v>
      </c>
      <c r="I49" s="326">
        <f>(C49+F49)/2</f>
        <v>94860482.488154501</v>
      </c>
      <c r="J49" s="326"/>
      <c r="K49" s="326"/>
      <c r="M49" s="1">
        <f t="shared" si="13"/>
        <v>139339485.29286981</v>
      </c>
      <c r="N49" s="324">
        <f t="shared" si="5"/>
        <v>986987.97437799932</v>
      </c>
    </row>
    <row r="50" spans="1:14" x14ac:dyDescent="0.3">
      <c r="A50" s="346">
        <v>5</v>
      </c>
      <c r="B50">
        <v>1</v>
      </c>
      <c r="C50" s="325">
        <f xml:space="preserve"> I49</f>
        <v>94860482.488154501</v>
      </c>
      <c r="D50" s="325">
        <f xml:space="preserve"> I49</f>
        <v>94860482.488154501</v>
      </c>
      <c r="E50">
        <v>1.7708333E-2</v>
      </c>
      <c r="F50" s="1">
        <f xml:space="preserve"> C50 * E50</f>
        <v>1679821.0124409085</v>
      </c>
      <c r="G50" s="1">
        <f xml:space="preserve"> D50 /11</f>
        <v>8623680.2261958644</v>
      </c>
      <c r="H50" s="1">
        <f xml:space="preserve"> D50 - G50</f>
        <v>86236802.261958629</v>
      </c>
      <c r="M50" s="1">
        <f t="shared" si="13"/>
        <v>140326473.2672478</v>
      </c>
      <c r="N50" s="324">
        <f t="shared" si="5"/>
        <v>993979.13886751409</v>
      </c>
    </row>
    <row r="51" spans="1:14" x14ac:dyDescent="0.3">
      <c r="A51" s="346"/>
      <c r="B51">
        <v>2</v>
      </c>
      <c r="C51" s="325">
        <f xml:space="preserve"> C50 + F50 + G50</f>
        <v>105163983.72679126</v>
      </c>
      <c r="D51" s="325">
        <f xml:space="preserve"> H50</f>
        <v>86236802.261958629</v>
      </c>
      <c r="E51">
        <v>1.7708333E-2</v>
      </c>
      <c r="F51" s="1">
        <f t="shared" ref="F51:F61" si="22" xml:space="preserve"> C51 * E51</f>
        <v>1862278.8434406007</v>
      </c>
      <c r="G51" s="1">
        <f xml:space="preserve"> D51 /10</f>
        <v>8623680.2261958625</v>
      </c>
      <c r="H51" s="1">
        <f xml:space="preserve"> D51 - G51</f>
        <v>77613122.035762772</v>
      </c>
      <c r="M51" s="1">
        <f t="shared" si="13"/>
        <v>141320452.40611532</v>
      </c>
      <c r="N51" s="324">
        <f t="shared" si="5"/>
        <v>1001019.824103166</v>
      </c>
    </row>
    <row r="52" spans="1:14" x14ac:dyDescent="0.3">
      <c r="A52" s="346"/>
      <c r="B52">
        <v>3</v>
      </c>
      <c r="C52" s="325">
        <f t="shared" ref="C52:C61" si="23" xml:space="preserve"> C51 + F51 + G51</f>
        <v>115649942.79642773</v>
      </c>
      <c r="D52" s="325">
        <f xml:space="preserve"> H51</f>
        <v>77613122.035762772</v>
      </c>
      <c r="E52">
        <v>1.7708333E-2</v>
      </c>
      <c r="F52" s="1">
        <f t="shared" si="22"/>
        <v>2047967.6984700933</v>
      </c>
      <c r="G52" s="1">
        <f xml:space="preserve"> D52 /9</f>
        <v>8623680.2261958644</v>
      </c>
      <c r="H52" s="1">
        <f xml:space="preserve"> D52 - G52</f>
        <v>68989441.809566915</v>
      </c>
      <c r="M52" s="1">
        <f t="shared" si="13"/>
        <v>142321472.2302185</v>
      </c>
      <c r="N52" s="324">
        <f t="shared" si="5"/>
        <v>1008110.3808568902</v>
      </c>
    </row>
    <row r="53" spans="1:14" x14ac:dyDescent="0.3">
      <c r="A53" s="346"/>
      <c r="B53">
        <v>4</v>
      </c>
      <c r="C53" s="325">
        <f t="shared" si="23"/>
        <v>126321590.72109368</v>
      </c>
      <c r="D53" s="325">
        <f t="shared" ref="D53:D61" si="24" xml:space="preserve"> H52</f>
        <v>68989441.809566915</v>
      </c>
      <c r="E53">
        <v>1.7708333E-2</v>
      </c>
      <c r="F53" s="1">
        <f t="shared" si="22"/>
        <v>2236944.7935788371</v>
      </c>
      <c r="G53" s="1">
        <f xml:space="preserve"> D53 /8</f>
        <v>8623680.2261958644</v>
      </c>
      <c r="H53" s="1">
        <f t="shared" ref="H53:H61" si="25" xml:space="preserve"> D53 - G53</f>
        <v>60365761.583371051</v>
      </c>
      <c r="M53" s="1">
        <f t="shared" si="13"/>
        <v>143329582.6110754</v>
      </c>
      <c r="N53" s="324">
        <f t="shared" si="5"/>
        <v>1015251.1623852565</v>
      </c>
    </row>
    <row r="54" spans="1:14" x14ac:dyDescent="0.3">
      <c r="A54" s="346"/>
      <c r="B54">
        <v>5</v>
      </c>
      <c r="C54" s="325">
        <f t="shared" si="23"/>
        <v>137182215.74086839</v>
      </c>
      <c r="D54" s="325">
        <f t="shared" si="24"/>
        <v>60365761.583371051</v>
      </c>
      <c r="E54">
        <v>1.7708333E-2</v>
      </c>
      <c r="F54" s="1">
        <f t="shared" si="22"/>
        <v>2429268.3580171391</v>
      </c>
      <c r="G54" s="1">
        <f xml:space="preserve"> D54 /7</f>
        <v>8623680.2261958644</v>
      </c>
      <c r="H54" s="1">
        <f t="shared" si="25"/>
        <v>51742081.357175186</v>
      </c>
      <c r="M54" s="1">
        <f t="shared" si="13"/>
        <v>144344833.77346066</v>
      </c>
      <c r="N54" s="324">
        <f t="shared" si="5"/>
        <v>1022442.5244470683</v>
      </c>
    </row>
    <row r="55" spans="1:14" x14ac:dyDescent="0.3">
      <c r="A55" s="346"/>
      <c r="B55">
        <v>6</v>
      </c>
      <c r="C55" s="325">
        <f t="shared" si="23"/>
        <v>148235164.32508141</v>
      </c>
      <c r="D55" s="325">
        <f t="shared" si="24"/>
        <v>51742081.357175186</v>
      </c>
      <c r="E55">
        <v>1.7708333E-2</v>
      </c>
      <c r="F55" s="1">
        <f t="shared" si="22"/>
        <v>2624997.6521782619</v>
      </c>
      <c r="G55" s="1">
        <f xml:space="preserve"> D55 /6</f>
        <v>8623680.2261958644</v>
      </c>
      <c r="H55" s="1">
        <f t="shared" si="25"/>
        <v>43118401.130979322</v>
      </c>
      <c r="M55" s="1">
        <f t="shared" si="13"/>
        <v>145367276.29790771</v>
      </c>
      <c r="N55" s="324">
        <f t="shared" si="5"/>
        <v>1029684.8253210875</v>
      </c>
    </row>
    <row r="56" spans="1:14" x14ac:dyDescent="0.3">
      <c r="A56" s="346"/>
      <c r="B56">
        <v>7</v>
      </c>
      <c r="C56" s="325">
        <f t="shared" si="23"/>
        <v>159483842.20345554</v>
      </c>
      <c r="D56" s="325">
        <f t="shared" si="24"/>
        <v>43118401.130979322</v>
      </c>
      <c r="E56">
        <v>1.7708333E-2</v>
      </c>
      <c r="F56" s="1">
        <f t="shared" si="22"/>
        <v>2824192.9858582444</v>
      </c>
      <c r="G56" s="1">
        <f xml:space="preserve"> D56 /5</f>
        <v>8623680.2261958644</v>
      </c>
      <c r="H56" s="1">
        <f t="shared" si="25"/>
        <v>34494720.904783458</v>
      </c>
      <c r="M56" s="1">
        <f t="shared" si="13"/>
        <v>146396961.12322879</v>
      </c>
      <c r="N56" s="324">
        <f t="shared" si="5"/>
        <v>1036978.4258238835</v>
      </c>
    </row>
    <row r="57" spans="1:14" x14ac:dyDescent="0.3">
      <c r="A57" s="346"/>
      <c r="B57">
        <v>8</v>
      </c>
      <c r="C57" s="325">
        <f t="shared" si="23"/>
        <v>170931715.41550964</v>
      </c>
      <c r="D57" s="325">
        <f t="shared" si="24"/>
        <v>34494720.904783458</v>
      </c>
      <c r="E57">
        <v>1.7708333E-2</v>
      </c>
      <c r="F57" s="1">
        <f t="shared" si="22"/>
        <v>3026915.7368390779</v>
      </c>
      <c r="G57" s="1">
        <f xml:space="preserve"> D57 /4</f>
        <v>8623680.2261958644</v>
      </c>
      <c r="H57" s="1">
        <f t="shared" si="25"/>
        <v>25871040.678587593</v>
      </c>
      <c r="M57" s="1">
        <f t="shared" si="13"/>
        <v>147433939.54905269</v>
      </c>
      <c r="N57" s="324">
        <f t="shared" si="5"/>
        <v>1044323.68932781</v>
      </c>
    </row>
    <row r="58" spans="1:14" x14ac:dyDescent="0.3">
      <c r="A58" s="346"/>
      <c r="B58">
        <v>9</v>
      </c>
      <c r="C58" s="325">
        <f t="shared" si="23"/>
        <v>182582311.3785446</v>
      </c>
      <c r="D58" s="325">
        <f t="shared" si="24"/>
        <v>25871040.678587593</v>
      </c>
      <c r="E58">
        <v>1.7708333E-2</v>
      </c>
      <c r="F58" s="1">
        <f t="shared" si="22"/>
        <v>3233228.3698009569</v>
      </c>
      <c r="G58" s="1">
        <f xml:space="preserve"> D58 /3</f>
        <v>8623680.2261958644</v>
      </c>
      <c r="H58" s="1">
        <f t="shared" si="25"/>
        <v>17247360.452391729</v>
      </c>
      <c r="M58" s="1">
        <f t="shared" si="13"/>
        <v>148478263.23838049</v>
      </c>
      <c r="N58" s="324">
        <f t="shared" si="5"/>
        <v>1051720.9817791074</v>
      </c>
    </row>
    <row r="59" spans="1:14" x14ac:dyDescent="0.3">
      <c r="A59" s="346"/>
      <c r="B59">
        <v>10</v>
      </c>
      <c r="C59" s="325">
        <f t="shared" si="23"/>
        <v>194439219.97454143</v>
      </c>
      <c r="D59" s="325">
        <f t="shared" si="24"/>
        <v>17247360.452391729</v>
      </c>
      <c r="E59">
        <v>1.7708333E-2</v>
      </c>
      <c r="F59" s="1">
        <f t="shared" si="22"/>
        <v>3443194.4555694312</v>
      </c>
      <c r="G59" s="1">
        <f xml:space="preserve"> D59 /2</f>
        <v>8623680.2261958644</v>
      </c>
      <c r="H59" s="1">
        <f t="shared" si="25"/>
        <v>8623680.2261958644</v>
      </c>
      <c r="M59" s="1">
        <f t="shared" si="13"/>
        <v>149529984.22015959</v>
      </c>
      <c r="N59" s="324">
        <f t="shared" si="5"/>
        <v>1059170.6717161357</v>
      </c>
    </row>
    <row r="60" spans="1:14" x14ac:dyDescent="0.3">
      <c r="A60" s="346"/>
      <c r="B60">
        <v>11</v>
      </c>
      <c r="C60" s="325">
        <f t="shared" si="23"/>
        <v>206506094.65630674</v>
      </c>
      <c r="D60" s="325">
        <f t="shared" si="24"/>
        <v>8623680.2261958644</v>
      </c>
      <c r="E60">
        <v>1.7708333E-2</v>
      </c>
      <c r="F60" s="1">
        <f t="shared" si="22"/>
        <v>3656878.6907034004</v>
      </c>
      <c r="G60" s="1">
        <f xml:space="preserve"> D60 /1</f>
        <v>8623680.2261958644</v>
      </c>
      <c r="H60" s="1">
        <f t="shared" si="25"/>
        <v>0</v>
      </c>
      <c r="M60" s="1">
        <f t="shared" si="13"/>
        <v>150589154.89187571</v>
      </c>
      <c r="N60" s="324">
        <f t="shared" si="5"/>
        <v>1066673.1302877346</v>
      </c>
    </row>
    <row r="61" spans="1:14" x14ac:dyDescent="0.3">
      <c r="A61" s="346"/>
      <c r="B61" s="272">
        <v>12</v>
      </c>
      <c r="C61" s="326">
        <f t="shared" si="23"/>
        <v>218786653.57320601</v>
      </c>
      <c r="D61" s="326">
        <f t="shared" si="24"/>
        <v>0</v>
      </c>
      <c r="E61">
        <v>1.7708333E-2</v>
      </c>
      <c r="F61" s="273">
        <f t="shared" si="22"/>
        <v>3874346.917429972</v>
      </c>
      <c r="G61" s="273">
        <f xml:space="preserve"> D61 /1</f>
        <v>0</v>
      </c>
      <c r="H61" s="273">
        <f t="shared" si="25"/>
        <v>0</v>
      </c>
      <c r="I61" s="326">
        <f>(C61+F61)/2</f>
        <v>111330500.245318</v>
      </c>
      <c r="J61" s="326"/>
      <c r="K61" s="326"/>
      <c r="M61" s="1">
        <f t="shared" si="13"/>
        <v>151655828.02216345</v>
      </c>
      <c r="N61" s="324">
        <f t="shared" si="5"/>
        <v>1074228.7312717151</v>
      </c>
    </row>
    <row r="62" spans="1:14" x14ac:dyDescent="0.3">
      <c r="A62" s="346">
        <v>6</v>
      </c>
      <c r="B62">
        <v>1</v>
      </c>
      <c r="C62" s="325">
        <f xml:space="preserve"> I61</f>
        <v>111330500.245318</v>
      </c>
      <c r="D62" s="325">
        <f xml:space="preserve"> I61</f>
        <v>111330500.245318</v>
      </c>
      <c r="E62">
        <v>1.7708333E-2</v>
      </c>
      <c r="F62" s="1">
        <f xml:space="preserve"> C62 * E62</f>
        <v>1971477.5714006727</v>
      </c>
      <c r="G62" s="1">
        <f xml:space="preserve"> D62 /11</f>
        <v>10120954.567756182</v>
      </c>
      <c r="H62" s="1">
        <f xml:space="preserve"> D62 - G62</f>
        <v>101209545.67756182</v>
      </c>
      <c r="M62" s="1">
        <f t="shared" si="13"/>
        <v>152730056.75343516</v>
      </c>
      <c r="N62" s="324">
        <f t="shared" si="5"/>
        <v>1081837.8510934801</v>
      </c>
    </row>
    <row r="63" spans="1:14" x14ac:dyDescent="0.3">
      <c r="A63" s="346"/>
      <c r="B63">
        <v>2</v>
      </c>
      <c r="C63" s="325">
        <f xml:space="preserve"> C62 + F62 + G62</f>
        <v>123422932.38447484</v>
      </c>
      <c r="D63" s="325">
        <f xml:space="preserve"> H62</f>
        <v>101209545.67756182</v>
      </c>
      <c r="E63">
        <v>1.7708333E-2</v>
      </c>
      <c r="F63" s="1">
        <f t="shared" ref="F63:F73" si="26" xml:space="preserve"> C63 * E63</f>
        <v>2185614.3865007646</v>
      </c>
      <c r="G63" s="1">
        <f xml:space="preserve"> D63 /10</f>
        <v>10120954.567756182</v>
      </c>
      <c r="H63" s="1">
        <f xml:space="preserve"> D63 - G63</f>
        <v>91088591.109805644</v>
      </c>
      <c r="M63" s="1">
        <f t="shared" si="13"/>
        <v>153811894.60452864</v>
      </c>
      <c r="N63" s="324">
        <f t="shared" si="5"/>
        <v>1089500.8688447797</v>
      </c>
    </row>
    <row r="64" spans="1:14" x14ac:dyDescent="0.3">
      <c r="A64" s="346"/>
      <c r="B64">
        <v>3</v>
      </c>
      <c r="C64" s="325">
        <f t="shared" ref="C64:C73" si="27" xml:space="preserve"> C63 + F63 + G63</f>
        <v>135729501.3387318</v>
      </c>
      <c r="D64" s="325">
        <f xml:space="preserve"> H63</f>
        <v>91088591.109805644</v>
      </c>
      <c r="E64">
        <v>1.7708333E-2</v>
      </c>
      <c r="F64" s="1">
        <f t="shared" si="26"/>
        <v>2403543.2076302082</v>
      </c>
      <c r="G64" s="1">
        <f xml:space="preserve"> D64 /9</f>
        <v>10120954.567756183</v>
      </c>
      <c r="H64" s="1">
        <f xml:space="preserve"> D64 - G64</f>
        <v>80967636.542049468</v>
      </c>
      <c r="M64" s="1">
        <f t="shared" si="13"/>
        <v>154901395.47337341</v>
      </c>
      <c r="N64" s="324">
        <f t="shared" si="5"/>
        <v>1097218.1663025965</v>
      </c>
    </row>
    <row r="65" spans="1:14" x14ac:dyDescent="0.3">
      <c r="A65" s="346"/>
      <c r="B65">
        <v>4</v>
      </c>
      <c r="C65" s="325">
        <f t="shared" si="27"/>
        <v>148253999.11411819</v>
      </c>
      <c r="D65" s="325">
        <f t="shared" ref="D65:D73" si="28" xml:space="preserve"> H64</f>
        <v>80967636.542049468</v>
      </c>
      <c r="E65">
        <v>1.7708333E-2</v>
      </c>
      <c r="F65" s="1">
        <f t="shared" si="26"/>
        <v>2625331.1848945096</v>
      </c>
      <c r="G65" s="1">
        <f xml:space="preserve"> D65 /8</f>
        <v>10120954.567756183</v>
      </c>
      <c r="H65" s="1">
        <f t="shared" ref="H65:H73" si="29" xml:space="preserve"> D65 - G65</f>
        <v>70846681.974293292</v>
      </c>
      <c r="M65" s="1">
        <f t="shared" si="13"/>
        <v>155998613.639676</v>
      </c>
      <c r="N65" s="324">
        <f t="shared" si="5"/>
        <v>1104990.127948167</v>
      </c>
    </row>
    <row r="66" spans="1:14" x14ac:dyDescent="0.3">
      <c r="A66" s="346"/>
      <c r="B66">
        <v>5</v>
      </c>
      <c r="C66" s="325">
        <f t="shared" si="27"/>
        <v>161000284.86676887</v>
      </c>
      <c r="D66" s="325">
        <f t="shared" si="28"/>
        <v>70846681.974293292</v>
      </c>
      <c r="E66">
        <v>1.7708333E-2</v>
      </c>
      <c r="F66" s="1">
        <f t="shared" si="26"/>
        <v>2851046.6575156036</v>
      </c>
      <c r="G66" s="1">
        <f xml:space="preserve"> D66 /7</f>
        <v>10120954.567756185</v>
      </c>
      <c r="H66" s="1">
        <f t="shared" si="29"/>
        <v>60725727.406537108</v>
      </c>
      <c r="M66" s="1">
        <f t="shared" si="13"/>
        <v>157103603.76762417</v>
      </c>
      <c r="N66" s="324">
        <f t="shared" si="5"/>
        <v>1112817.1409861366</v>
      </c>
    </row>
    <row r="67" spans="1:14" x14ac:dyDescent="0.3">
      <c r="A67" s="346"/>
      <c r="B67">
        <v>6</v>
      </c>
      <c r="C67" s="325">
        <f t="shared" si="27"/>
        <v>173972286.09204066</v>
      </c>
      <c r="D67" s="325">
        <f t="shared" si="28"/>
        <v>60725727.406537108</v>
      </c>
      <c r="E67">
        <v>1.7708333E-2</v>
      </c>
      <c r="F67" s="1">
        <f t="shared" si="26"/>
        <v>3080759.1748891245</v>
      </c>
      <c r="G67" s="1">
        <f xml:space="preserve"> D67 /6</f>
        <v>10120954.567756185</v>
      </c>
      <c r="H67" s="1">
        <f t="shared" si="29"/>
        <v>50604772.838780925</v>
      </c>
      <c r="M67" s="1">
        <f t="shared" si="13"/>
        <v>158216420.90861031</v>
      </c>
      <c r="N67" s="324">
        <f t="shared" si="5"/>
        <v>1120699.5953638493</v>
      </c>
    </row>
    <row r="68" spans="1:14" x14ac:dyDescent="0.3">
      <c r="A68" s="346"/>
      <c r="B68">
        <v>7</v>
      </c>
      <c r="C68" s="325">
        <f t="shared" si="27"/>
        <v>187173999.83468595</v>
      </c>
      <c r="D68" s="325">
        <f t="shared" si="28"/>
        <v>50604772.838780925</v>
      </c>
      <c r="E68">
        <v>1.7708333E-2</v>
      </c>
      <c r="F68" s="1">
        <f t="shared" si="26"/>
        <v>3314539.5180145637</v>
      </c>
      <c r="G68" s="1">
        <f xml:space="preserve"> D68 /5</f>
        <v>10120954.567756185</v>
      </c>
      <c r="H68" s="1">
        <f t="shared" si="29"/>
        <v>40483818.271024741</v>
      </c>
      <c r="M68" s="1">
        <f t="shared" si="13"/>
        <v>159337120.50397417</v>
      </c>
      <c r="N68" s="324">
        <f t="shared" ref="N68:N121" si="30" xml:space="preserve"> M68 * 0.007083333</f>
        <v>1128637.8837907768</v>
      </c>
    </row>
    <row r="69" spans="1:14" x14ac:dyDescent="0.3">
      <c r="A69" s="346"/>
      <c r="B69">
        <v>8</v>
      </c>
      <c r="C69" s="325">
        <f t="shared" si="27"/>
        <v>200609493.92045668</v>
      </c>
      <c r="D69" s="325">
        <f t="shared" si="28"/>
        <v>40483818.271024741</v>
      </c>
      <c r="E69">
        <v>1.7708333E-2</v>
      </c>
      <c r="F69" s="1">
        <f t="shared" si="26"/>
        <v>3552459.7213049224</v>
      </c>
      <c r="G69" s="1">
        <f xml:space="preserve"> D69 /4</f>
        <v>10120954.567756185</v>
      </c>
      <c r="H69" s="1">
        <f t="shared" si="29"/>
        <v>30362863.703268558</v>
      </c>
      <c r="M69" s="1">
        <f t="shared" si="13"/>
        <v>160465758.38776496</v>
      </c>
      <c r="N69" s="324">
        <f t="shared" si="30"/>
        <v>1136632.4017580822</v>
      </c>
    </row>
    <row r="70" spans="1:14" x14ac:dyDescent="0.3">
      <c r="A70" s="346"/>
      <c r="B70">
        <v>9</v>
      </c>
      <c r="C70" s="325">
        <f t="shared" si="27"/>
        <v>214282908.20951778</v>
      </c>
      <c r="D70" s="325">
        <f t="shared" si="28"/>
        <v>30362863.703268558</v>
      </c>
      <c r="E70">
        <v>1.7708333E-2</v>
      </c>
      <c r="F70" s="1">
        <f t="shared" si="26"/>
        <v>3794593.0947825746</v>
      </c>
      <c r="G70" s="1">
        <f xml:space="preserve"> D70 /3</f>
        <v>10120954.567756185</v>
      </c>
      <c r="H70" s="1">
        <f t="shared" si="29"/>
        <v>20241909.135512374</v>
      </c>
      <c r="M70" s="1">
        <f t="shared" si="13"/>
        <v>161602390.78952304</v>
      </c>
      <c r="N70" s="324">
        <f t="shared" si="30"/>
        <v>1144683.5475583246</v>
      </c>
    </row>
    <row r="71" spans="1:14" x14ac:dyDescent="0.3">
      <c r="A71" s="346"/>
      <c r="B71">
        <v>10</v>
      </c>
      <c r="C71" s="325">
        <f t="shared" si="27"/>
        <v>228198455.87205651</v>
      </c>
      <c r="D71" s="325">
        <f t="shared" si="28"/>
        <v>20241909.135512374</v>
      </c>
      <c r="E71">
        <v>1.7708333E-2</v>
      </c>
      <c r="F71" s="1">
        <f t="shared" si="26"/>
        <v>4041014.2466681818</v>
      </c>
      <c r="G71" s="1">
        <f xml:space="preserve"> D71 /2</f>
        <v>10120954.567756187</v>
      </c>
      <c r="H71" s="1">
        <f t="shared" si="29"/>
        <v>10120954.567756187</v>
      </c>
      <c r="M71" s="1">
        <f t="shared" si="13"/>
        <v>162747074.33708137</v>
      </c>
      <c r="N71" s="324">
        <f t="shared" si="30"/>
        <v>1152791.7223053016</v>
      </c>
    </row>
    <row r="72" spans="1:14" x14ac:dyDescent="0.3">
      <c r="A72" s="346"/>
      <c r="B72">
        <v>11</v>
      </c>
      <c r="C72" s="325">
        <f t="shared" si="27"/>
        <v>242360424.68648088</v>
      </c>
      <c r="D72" s="325">
        <f t="shared" si="28"/>
        <v>10120954.567756187</v>
      </c>
      <c r="E72">
        <v>1.7708333E-2</v>
      </c>
      <c r="F72" s="1">
        <f t="shared" si="26"/>
        <v>4291799.1063696239</v>
      </c>
      <c r="G72" s="1">
        <f xml:space="preserve"> D72 /1</f>
        <v>10120954.567756187</v>
      </c>
      <c r="H72" s="1">
        <f t="shared" si="29"/>
        <v>0</v>
      </c>
      <c r="M72" s="1">
        <f t="shared" si="13"/>
        <v>163899866.05938667</v>
      </c>
      <c r="N72" s="324">
        <f t="shared" si="30"/>
        <v>1160957.3299540335</v>
      </c>
    </row>
    <row r="73" spans="1:14" x14ac:dyDescent="0.3">
      <c r="A73" s="346"/>
      <c r="B73" s="272">
        <v>12</v>
      </c>
      <c r="C73" s="326">
        <f t="shared" si="27"/>
        <v>256773178.36060667</v>
      </c>
      <c r="D73" s="326">
        <f t="shared" si="28"/>
        <v>0</v>
      </c>
      <c r="E73">
        <v>1.7708333E-2</v>
      </c>
      <c r="F73" s="273">
        <f t="shared" si="26"/>
        <v>4547024.9478780171</v>
      </c>
      <c r="G73" s="273">
        <f xml:space="preserve"> D73 /1</f>
        <v>0</v>
      </c>
      <c r="H73" s="273">
        <f t="shared" si="29"/>
        <v>0</v>
      </c>
      <c r="I73" s="326">
        <f>(C73+F73)/2</f>
        <v>130660101.65424234</v>
      </c>
      <c r="J73" s="326"/>
      <c r="K73" s="326"/>
      <c r="M73" s="1">
        <f t="shared" si="13"/>
        <v>165060823.3893407</v>
      </c>
      <c r="N73" s="324">
        <f t="shared" si="30"/>
        <v>1169180.7773208888</v>
      </c>
    </row>
    <row r="74" spans="1:14" x14ac:dyDescent="0.3">
      <c r="A74" s="346">
        <v>7</v>
      </c>
      <c r="B74">
        <v>1</v>
      </c>
      <c r="C74" s="325">
        <f xml:space="preserve"> I73</f>
        <v>130660101.65424234</v>
      </c>
      <c r="D74" s="325">
        <f xml:space="preserve"> I73</f>
        <v>130660101.65424234</v>
      </c>
      <c r="E74">
        <v>1.7708333E-2</v>
      </c>
      <c r="F74" s="1">
        <f xml:space="preserve"> C74 * E74</f>
        <v>2313772.589907174</v>
      </c>
      <c r="G74" s="1">
        <f xml:space="preserve"> D74 /11</f>
        <v>11878191.059476577</v>
      </c>
      <c r="H74" s="1">
        <f xml:space="preserve"> D74 - G74</f>
        <v>118781910.59476575</v>
      </c>
      <c r="M74" s="1">
        <f t="shared" si="13"/>
        <v>166230004.16666159</v>
      </c>
      <c r="N74" s="324">
        <f t="shared" si="30"/>
        <v>1177462.4741038515</v>
      </c>
    </row>
    <row r="75" spans="1:14" x14ac:dyDescent="0.3">
      <c r="A75" s="346"/>
      <c r="B75">
        <v>2</v>
      </c>
      <c r="C75" s="325">
        <f xml:space="preserve"> C74 + F74 + G74</f>
        <v>144852065.30362609</v>
      </c>
      <c r="D75" s="325">
        <f xml:space="preserve"> H74</f>
        <v>118781910.59476575</v>
      </c>
      <c r="E75">
        <v>1.7708333E-2</v>
      </c>
      <c r="F75" s="1">
        <f t="shared" ref="F75:F85" si="31" xml:space="preserve"> C75 * E75</f>
        <v>2565088.6081343568</v>
      </c>
      <c r="G75" s="1">
        <f xml:space="preserve"> D75 /10</f>
        <v>11878191.059476575</v>
      </c>
      <c r="H75" s="1">
        <f xml:space="preserve"> D75 - G75</f>
        <v>106903719.53528918</v>
      </c>
      <c r="M75" s="1">
        <f t="shared" si="13"/>
        <v>167407466.64076543</v>
      </c>
      <c r="N75" s="324">
        <f t="shared" si="30"/>
        <v>1185802.8329029328</v>
      </c>
    </row>
    <row r="76" spans="1:14" x14ac:dyDescent="0.3">
      <c r="A76" s="346"/>
      <c r="B76">
        <v>3</v>
      </c>
      <c r="C76" s="325">
        <f t="shared" ref="C76:C85" si="32" xml:space="preserve"> C75 + F75 + G75</f>
        <v>159295344.97123703</v>
      </c>
      <c r="D76" s="325">
        <f xml:space="preserve"> H75</f>
        <v>106903719.53528918</v>
      </c>
      <c r="E76">
        <v>1.7708333E-2</v>
      </c>
      <c r="F76" s="1">
        <f t="shared" si="31"/>
        <v>2820855.0141005409</v>
      </c>
      <c r="G76" s="1">
        <f xml:space="preserve"> D76 /9</f>
        <v>11878191.059476577</v>
      </c>
      <c r="H76" s="1">
        <f xml:space="preserve"> D76 - G76</f>
        <v>95025528.475812614</v>
      </c>
      <c r="M76" s="1">
        <f t="shared" si="13"/>
        <v>168593269.47366837</v>
      </c>
      <c r="N76" s="324">
        <f t="shared" si="30"/>
        <v>1194202.2692407276</v>
      </c>
    </row>
    <row r="77" spans="1:14" x14ac:dyDescent="0.3">
      <c r="A77" s="346"/>
      <c r="B77">
        <v>4</v>
      </c>
      <c r="C77" s="325">
        <f t="shared" si="32"/>
        <v>173994391.04481417</v>
      </c>
      <c r="D77" s="325">
        <f t="shared" ref="D77:D85" si="33" xml:space="preserve"> H76</f>
        <v>95025528.475812614</v>
      </c>
      <c r="E77">
        <v>1.7708333E-2</v>
      </c>
      <c r="F77" s="1">
        <f t="shared" si="31"/>
        <v>3081150.6167537873</v>
      </c>
      <c r="G77" s="1">
        <f xml:space="preserve"> D77 /8</f>
        <v>11878191.059476577</v>
      </c>
      <c r="H77" s="1">
        <f t="shared" ref="H77:H85" si="34" xml:space="preserve"> D77 - G77</f>
        <v>83147337.41633603</v>
      </c>
      <c r="M77" s="1">
        <f t="shared" si="13"/>
        <v>169787471.7429091</v>
      </c>
      <c r="N77" s="324">
        <f t="shared" si="30"/>
        <v>1202661.2015831156</v>
      </c>
    </row>
    <row r="78" spans="1:14" x14ac:dyDescent="0.3">
      <c r="A78" s="346"/>
      <c r="B78">
        <v>5</v>
      </c>
      <c r="C78" s="325">
        <f t="shared" si="32"/>
        <v>188953732.72104454</v>
      </c>
      <c r="D78" s="325">
        <f t="shared" si="33"/>
        <v>83147337.41633603</v>
      </c>
      <c r="E78">
        <v>1.7708333E-2</v>
      </c>
      <c r="F78" s="1">
        <f t="shared" si="31"/>
        <v>3346055.6206172528</v>
      </c>
      <c r="G78" s="1">
        <f xml:space="preserve"> D78 /7</f>
        <v>11878191.059476575</v>
      </c>
      <c r="H78" s="1">
        <f t="shared" si="34"/>
        <v>71269146.35685946</v>
      </c>
      <c r="M78" s="1">
        <f t="shared" si="13"/>
        <v>170990132.94449222</v>
      </c>
      <c r="N78" s="324">
        <f t="shared" si="30"/>
        <v>1211180.0513601089</v>
      </c>
    </row>
    <row r="79" spans="1:14" x14ac:dyDescent="0.3">
      <c r="A79" s="346"/>
      <c r="B79">
        <v>6</v>
      </c>
      <c r="C79" s="325">
        <f t="shared" si="32"/>
        <v>204177979.40113837</v>
      </c>
      <c r="D79" s="325">
        <f t="shared" si="33"/>
        <v>71269146.35685946</v>
      </c>
      <c r="E79">
        <v>1.7708333E-2</v>
      </c>
      <c r="F79" s="1">
        <f t="shared" si="31"/>
        <v>3615651.6505024987</v>
      </c>
      <c r="G79" s="1">
        <f xml:space="preserve"> D79 /6</f>
        <v>11878191.059476577</v>
      </c>
      <c r="H79" s="1">
        <f t="shared" si="34"/>
        <v>59390955.297382884</v>
      </c>
      <c r="M79" s="1">
        <f t="shared" si="13"/>
        <v>172201312.99585232</v>
      </c>
      <c r="N79" s="324">
        <f t="shared" si="30"/>
        <v>1219759.2429868495</v>
      </c>
    </row>
    <row r="80" spans="1:14" x14ac:dyDescent="0.3">
      <c r="A80" s="346"/>
      <c r="B80">
        <v>7</v>
      </c>
      <c r="C80" s="325">
        <f t="shared" si="32"/>
        <v>219671822.11111745</v>
      </c>
      <c r="D80" s="325">
        <f t="shared" si="33"/>
        <v>59390955.297382884</v>
      </c>
      <c r="E80">
        <v>1.7708333E-2</v>
      </c>
      <c r="F80" s="1">
        <f t="shared" si="31"/>
        <v>3890021.7766604307</v>
      </c>
      <c r="G80" s="1">
        <f xml:space="preserve"> D80 /5</f>
        <v>11878191.059476577</v>
      </c>
      <c r="H80" s="1">
        <f t="shared" si="34"/>
        <v>47512764.237906307</v>
      </c>
      <c r="M80" s="1">
        <f t="shared" si="13"/>
        <v>173421072.23883918</v>
      </c>
      <c r="N80" s="324">
        <f t="shared" si="30"/>
        <v>1228399.2038847534</v>
      </c>
    </row>
    <row r="81" spans="1:14" x14ac:dyDescent="0.3">
      <c r="A81" s="346"/>
      <c r="B81">
        <v>8</v>
      </c>
      <c r="C81" s="325">
        <f t="shared" si="32"/>
        <v>235440034.94725448</v>
      </c>
      <c r="D81" s="325">
        <f t="shared" si="33"/>
        <v>47512764.237906307</v>
      </c>
      <c r="E81">
        <v>1.7708333E-2</v>
      </c>
      <c r="F81" s="1">
        <f t="shared" si="31"/>
        <v>4169250.5403776197</v>
      </c>
      <c r="G81" s="1">
        <f xml:space="preserve"> D81 /4</f>
        <v>11878191.059476577</v>
      </c>
      <c r="H81" s="1">
        <f t="shared" si="34"/>
        <v>35634573.17842973</v>
      </c>
      <c r="M81" s="1">
        <f t="shared" ref="M81:M121" si="35" xml:space="preserve"> M80 + N80</f>
        <v>174649471.44272393</v>
      </c>
      <c r="N81" s="324">
        <f t="shared" si="30"/>
        <v>1237100.3645028039</v>
      </c>
    </row>
    <row r="82" spans="1:14" x14ac:dyDescent="0.3">
      <c r="A82" s="346"/>
      <c r="B82">
        <v>9</v>
      </c>
      <c r="C82" s="325">
        <f t="shared" si="32"/>
        <v>251487476.54710868</v>
      </c>
      <c r="D82" s="325">
        <f t="shared" si="33"/>
        <v>35634573.17842973</v>
      </c>
      <c r="E82">
        <v>1.7708333E-2</v>
      </c>
      <c r="F82" s="1">
        <f t="shared" si="31"/>
        <v>4453423.9800258903</v>
      </c>
      <c r="G82" s="1">
        <f xml:space="preserve"> D82 /3</f>
        <v>11878191.059476577</v>
      </c>
      <c r="H82" s="1">
        <f t="shared" si="34"/>
        <v>23756382.118953153</v>
      </c>
      <c r="M82" s="1">
        <f t="shared" si="35"/>
        <v>175886571.80722675</v>
      </c>
      <c r="N82" s="324">
        <f t="shared" si="30"/>
        <v>1245863.1583389989</v>
      </c>
    </row>
    <row r="83" spans="1:14" x14ac:dyDescent="0.3">
      <c r="A83" s="346"/>
      <c r="B83">
        <v>10</v>
      </c>
      <c r="C83" s="325">
        <f t="shared" si="32"/>
        <v>267819091.58661115</v>
      </c>
      <c r="D83" s="325">
        <f t="shared" si="33"/>
        <v>23756382.118953153</v>
      </c>
      <c r="E83">
        <v>1.7708333E-2</v>
      </c>
      <c r="F83" s="1">
        <f t="shared" si="31"/>
        <v>4742629.6575732082</v>
      </c>
      <c r="G83" s="1">
        <f xml:space="preserve"> D83 /2</f>
        <v>11878191.059476577</v>
      </c>
      <c r="H83" s="1">
        <f t="shared" si="34"/>
        <v>11878191.059476577</v>
      </c>
      <c r="M83" s="1">
        <f t="shared" si="35"/>
        <v>177132434.96556574</v>
      </c>
      <c r="N83" s="324">
        <f t="shared" si="30"/>
        <v>1254688.0219619456</v>
      </c>
    </row>
    <row r="84" spans="1:14" x14ac:dyDescent="0.3">
      <c r="A84" s="346"/>
      <c r="B84">
        <v>11</v>
      </c>
      <c r="C84" s="325">
        <f t="shared" si="32"/>
        <v>284439912.30366093</v>
      </c>
      <c r="D84" s="325">
        <f t="shared" si="33"/>
        <v>11878191.059476577</v>
      </c>
      <c r="E84">
        <v>1.7708333E-2</v>
      </c>
      <c r="F84" s="1">
        <f t="shared" si="31"/>
        <v>5036956.6855640244</v>
      </c>
      <c r="G84" s="1">
        <f xml:space="preserve"> D84 /1</f>
        <v>11878191.059476577</v>
      </c>
      <c r="H84" s="1">
        <f t="shared" si="34"/>
        <v>0</v>
      </c>
      <c r="M84" s="1">
        <f t="shared" si="35"/>
        <v>178387122.9875277</v>
      </c>
      <c r="N84" s="324">
        <f t="shared" si="30"/>
        <v>1263575.3950326135</v>
      </c>
    </row>
    <row r="85" spans="1:14" x14ac:dyDescent="0.3">
      <c r="A85" s="346"/>
      <c r="B85" s="272">
        <v>12</v>
      </c>
      <c r="C85" s="326">
        <f t="shared" si="32"/>
        <v>301355060.04870152</v>
      </c>
      <c r="D85" s="326">
        <f t="shared" si="33"/>
        <v>0</v>
      </c>
      <c r="E85">
        <v>1.7708333E-2</v>
      </c>
      <c r="F85" s="273">
        <f t="shared" si="31"/>
        <v>5336495.754577403</v>
      </c>
      <c r="G85" s="273">
        <f xml:space="preserve"> D85 /1</f>
        <v>0</v>
      </c>
      <c r="H85" s="273">
        <f t="shared" si="34"/>
        <v>0</v>
      </c>
      <c r="I85" s="326">
        <f>(C85+F85)/2</f>
        <v>153345777.90163946</v>
      </c>
      <c r="J85" s="326"/>
      <c r="K85" s="326"/>
      <c r="M85" s="1">
        <f t="shared" si="35"/>
        <v>179650698.38256031</v>
      </c>
      <c r="N85" s="324">
        <f t="shared" si="30"/>
        <v>1272525.720326236</v>
      </c>
    </row>
    <row r="86" spans="1:14" x14ac:dyDescent="0.3">
      <c r="A86" s="346">
        <v>8</v>
      </c>
      <c r="B86">
        <v>1</v>
      </c>
      <c r="C86" s="325">
        <f xml:space="preserve"> I85</f>
        <v>153345777.90163946</v>
      </c>
      <c r="D86" s="325">
        <f xml:space="preserve"> I85</f>
        <v>153345777.90163946</v>
      </c>
      <c r="E86">
        <v>1.7708333E-2</v>
      </c>
      <c r="F86" s="1">
        <f xml:space="preserve"> C86 * E86</f>
        <v>2715498.0992262727</v>
      </c>
      <c r="G86" s="1">
        <f xml:space="preserve"> D86 /11</f>
        <v>13940525.263785405</v>
      </c>
      <c r="H86" s="1">
        <f xml:space="preserve"> D86 - G86</f>
        <v>139405252.63785407</v>
      </c>
      <c r="M86" s="1">
        <f t="shared" si="35"/>
        <v>180923224.10288656</v>
      </c>
      <c r="N86" s="324">
        <f t="shared" si="30"/>
        <v>1281539.4437543717</v>
      </c>
    </row>
    <row r="87" spans="1:14" x14ac:dyDescent="0.3">
      <c r="A87" s="346"/>
      <c r="B87">
        <v>2</v>
      </c>
      <c r="C87" s="325">
        <f xml:space="preserve"> C86 + F86 + G86</f>
        <v>170001801.26465112</v>
      </c>
      <c r="D87" s="325">
        <f xml:space="preserve"> H86</f>
        <v>139405252.63785407</v>
      </c>
      <c r="E87">
        <v>1.7708333E-2</v>
      </c>
      <c r="F87" s="1">
        <f t="shared" ref="F87:F97" si="36" xml:space="preserve"> C87 * E87</f>
        <v>3010448.5073942631</v>
      </c>
      <c r="G87" s="1">
        <f xml:space="preserve"> D87 /10</f>
        <v>13940525.263785407</v>
      </c>
      <c r="H87" s="1">
        <f xml:space="preserve"> D87 - G87</f>
        <v>125464727.37406866</v>
      </c>
      <c r="M87" s="1">
        <f t="shared" si="35"/>
        <v>182204763.54664093</v>
      </c>
      <c r="N87" s="324">
        <f t="shared" si="30"/>
        <v>1290617.0143871186</v>
      </c>
    </row>
    <row r="88" spans="1:14" x14ac:dyDescent="0.3">
      <c r="A88" s="346"/>
      <c r="B88">
        <v>3</v>
      </c>
      <c r="C88" s="325">
        <f t="shared" ref="C88:C97" si="37" xml:space="preserve"> C87 + F87 + G87</f>
        <v>186952775.0358308</v>
      </c>
      <c r="D88" s="325">
        <f xml:space="preserve"> H87</f>
        <v>125464727.37406866</v>
      </c>
      <c r="E88">
        <v>1.7708333E-2</v>
      </c>
      <c r="F88" s="1">
        <f t="shared" si="36"/>
        <v>3310621.9956085784</v>
      </c>
      <c r="G88" s="1">
        <f xml:space="preserve"> D88 /9</f>
        <v>13940525.263785407</v>
      </c>
      <c r="H88" s="1">
        <f xml:space="preserve"> D88 - G88</f>
        <v>111524202.11028326</v>
      </c>
      <c r="M88" s="1">
        <f t="shared" si="35"/>
        <v>183495380.56102806</v>
      </c>
      <c r="N88" s="324">
        <f t="shared" si="30"/>
        <v>1299758.8844754884</v>
      </c>
    </row>
    <row r="89" spans="1:14" x14ac:dyDescent="0.3">
      <c r="A89" s="346"/>
      <c r="B89">
        <v>4</v>
      </c>
      <c r="C89" s="325">
        <f t="shared" si="37"/>
        <v>204203922.29522479</v>
      </c>
      <c r="D89" s="325">
        <f t="shared" ref="D89:D97" si="38" xml:space="preserve"> H88</f>
        <v>111524202.11028326</v>
      </c>
      <c r="E89">
        <v>1.7708333E-2</v>
      </c>
      <c r="F89" s="1">
        <f t="shared" si="36"/>
        <v>3616111.0559099647</v>
      </c>
      <c r="G89" s="1">
        <f xml:space="preserve"> D89 /8</f>
        <v>13940525.263785407</v>
      </c>
      <c r="H89" s="1">
        <f t="shared" ref="H89:H97" si="39" xml:space="preserve"> D89 - G89</f>
        <v>97583676.846497849</v>
      </c>
      <c r="M89" s="1">
        <f t="shared" si="35"/>
        <v>184795139.44550356</v>
      </c>
      <c r="N89" s="324">
        <f t="shared" si="30"/>
        <v>1308965.5094739371</v>
      </c>
    </row>
    <row r="90" spans="1:14" x14ac:dyDescent="0.3">
      <c r="A90" s="346"/>
      <c r="B90">
        <v>5</v>
      </c>
      <c r="C90" s="325">
        <f t="shared" si="37"/>
        <v>221760558.61492014</v>
      </c>
      <c r="D90" s="325">
        <f t="shared" si="38"/>
        <v>97583676.846497849</v>
      </c>
      <c r="E90">
        <v>1.7708333E-2</v>
      </c>
      <c r="F90" s="1">
        <f t="shared" si="36"/>
        <v>3927009.8182190247</v>
      </c>
      <c r="G90" s="1">
        <f xml:space="preserve"> D90 /7</f>
        <v>13940525.263785407</v>
      </c>
      <c r="H90" s="1">
        <f t="shared" si="39"/>
        <v>83643151.582712442</v>
      </c>
      <c r="M90" s="1">
        <f t="shared" si="35"/>
        <v>186104104.95497751</v>
      </c>
      <c r="N90" s="324">
        <f t="shared" si="30"/>
        <v>1318237.3480630557</v>
      </c>
    </row>
    <row r="91" spans="1:14" x14ac:dyDescent="0.3">
      <c r="A91" s="346"/>
      <c r="B91">
        <v>6</v>
      </c>
      <c r="C91" s="325">
        <f t="shared" si="37"/>
        <v>239628093.69692457</v>
      </c>
      <c r="D91" s="325">
        <f t="shared" si="38"/>
        <v>83643151.582712442</v>
      </c>
      <c r="E91">
        <v>1.7708333E-2</v>
      </c>
      <c r="F91" s="1">
        <f t="shared" si="36"/>
        <v>4243414.0793403415</v>
      </c>
      <c r="G91" s="1">
        <f xml:space="preserve"> D91 /6</f>
        <v>13940525.263785407</v>
      </c>
      <c r="H91" s="1">
        <f t="shared" si="39"/>
        <v>69702626.318927035</v>
      </c>
      <c r="M91" s="1">
        <f t="shared" si="35"/>
        <v>187422342.30304056</v>
      </c>
      <c r="N91" s="324">
        <f t="shared" si="30"/>
        <v>1327574.8621724232</v>
      </c>
    </row>
    <row r="92" spans="1:14" x14ac:dyDescent="0.3">
      <c r="A92" s="346"/>
      <c r="B92">
        <v>7</v>
      </c>
      <c r="C92" s="325">
        <f t="shared" si="37"/>
        <v>257812033.04005033</v>
      </c>
      <c r="D92" s="325">
        <f t="shared" si="38"/>
        <v>69702626.318927035</v>
      </c>
      <c r="E92">
        <v>1.7708333E-2</v>
      </c>
      <c r="F92" s="1">
        <f t="shared" si="36"/>
        <v>4565421.3324802136</v>
      </c>
      <c r="G92" s="1">
        <f xml:space="preserve"> D92 /5</f>
        <v>13940525.263785407</v>
      </c>
      <c r="H92" s="1">
        <f t="shared" si="39"/>
        <v>55762101.055141628</v>
      </c>
      <c r="M92" s="1">
        <f t="shared" si="35"/>
        <v>188749917.16521299</v>
      </c>
      <c r="N92" s="324">
        <f t="shared" si="30"/>
        <v>1336978.5170036196</v>
      </c>
    </row>
    <row r="93" spans="1:14" x14ac:dyDescent="0.3">
      <c r="A93" s="346"/>
      <c r="B93">
        <v>8</v>
      </c>
      <c r="C93" s="325">
        <f t="shared" si="37"/>
        <v>276317979.63631594</v>
      </c>
      <c r="D93" s="325">
        <f t="shared" si="38"/>
        <v>55762101.055141628</v>
      </c>
      <c r="E93">
        <v>1.7708333E-2</v>
      </c>
      <c r="F93" s="1">
        <f t="shared" si="36"/>
        <v>4893130.7972871019</v>
      </c>
      <c r="G93" s="1">
        <f xml:space="preserve"> D93 /4</f>
        <v>13940525.263785407</v>
      </c>
      <c r="H93" s="1">
        <f t="shared" si="39"/>
        <v>41821575.791356221</v>
      </c>
      <c r="M93" s="1">
        <f t="shared" si="35"/>
        <v>190086895.68221661</v>
      </c>
      <c r="N93" s="324">
        <f t="shared" si="30"/>
        <v>1346448.7810534025</v>
      </c>
    </row>
    <row r="94" spans="1:14" x14ac:dyDescent="0.3">
      <c r="A94" s="346"/>
      <c r="B94">
        <v>9</v>
      </c>
      <c r="C94" s="325">
        <f t="shared" si="37"/>
        <v>295151635.69738847</v>
      </c>
      <c r="D94" s="325">
        <f t="shared" si="38"/>
        <v>41821575.791356221</v>
      </c>
      <c r="E94">
        <v>1.7708333E-2</v>
      </c>
      <c r="F94" s="1">
        <f t="shared" si="36"/>
        <v>5226643.4504240425</v>
      </c>
      <c r="G94" s="1">
        <f xml:space="preserve"> D94 /3</f>
        <v>13940525.263785407</v>
      </c>
      <c r="H94" s="1">
        <f t="shared" si="39"/>
        <v>27881050.527570814</v>
      </c>
      <c r="M94" s="1">
        <f t="shared" si="35"/>
        <v>191433344.46327001</v>
      </c>
      <c r="N94" s="324">
        <f t="shared" si="30"/>
        <v>1355986.1261370478</v>
      </c>
    </row>
    <row r="95" spans="1:14" x14ac:dyDescent="0.3">
      <c r="A95" s="346"/>
      <c r="B95">
        <v>10</v>
      </c>
      <c r="C95" s="325">
        <f t="shared" si="37"/>
        <v>314318804.41159791</v>
      </c>
      <c r="D95" s="325">
        <f t="shared" si="38"/>
        <v>27881050.527570814</v>
      </c>
      <c r="E95">
        <v>1.7708333E-2</v>
      </c>
      <c r="F95" s="1">
        <f t="shared" si="36"/>
        <v>5566062.0566824451</v>
      </c>
      <c r="G95" s="1">
        <f xml:space="preserve"> D95 /2</f>
        <v>13940525.263785407</v>
      </c>
      <c r="H95" s="1">
        <f t="shared" si="39"/>
        <v>13940525.263785407</v>
      </c>
      <c r="M95" s="1">
        <f t="shared" si="35"/>
        <v>192789330.58940706</v>
      </c>
      <c r="N95" s="324">
        <f t="shared" si="30"/>
        <v>1365591.0274118565</v>
      </c>
    </row>
    <row r="96" spans="1:14" x14ac:dyDescent="0.3">
      <c r="A96" s="346"/>
      <c r="B96">
        <v>11</v>
      </c>
      <c r="C96" s="325">
        <f t="shared" si="37"/>
        <v>333825391.7320658</v>
      </c>
      <c r="D96" s="325">
        <f t="shared" si="38"/>
        <v>13940525.263785407</v>
      </c>
      <c r="E96">
        <v>1.7708333E-2</v>
      </c>
      <c r="F96" s="1">
        <f t="shared" si="36"/>
        <v>5911491.200646868</v>
      </c>
      <c r="G96" s="1">
        <f xml:space="preserve"> D96 /1</f>
        <v>13940525.263785407</v>
      </c>
      <c r="H96" s="1">
        <f t="shared" si="39"/>
        <v>0</v>
      </c>
      <c r="M96" s="1">
        <f t="shared" si="35"/>
        <v>194154921.6168189</v>
      </c>
      <c r="N96" s="324">
        <f t="shared" si="30"/>
        <v>1375263.9634008266</v>
      </c>
    </row>
    <row r="97" spans="1:14" x14ac:dyDescent="0.3">
      <c r="A97" s="346"/>
      <c r="B97" s="272">
        <v>12</v>
      </c>
      <c r="C97" s="326">
        <f t="shared" si="37"/>
        <v>353677408.1964981</v>
      </c>
      <c r="D97" s="326">
        <f t="shared" si="38"/>
        <v>0</v>
      </c>
      <c r="E97">
        <v>1.7708333E-2</v>
      </c>
      <c r="F97" s="273">
        <f t="shared" si="36"/>
        <v>6263037.3189205173</v>
      </c>
      <c r="G97" s="273">
        <f xml:space="preserve"> D97 /1</f>
        <v>0</v>
      </c>
      <c r="H97" s="273">
        <f t="shared" si="39"/>
        <v>0</v>
      </c>
      <c r="I97" s="326">
        <f>(C97+F97)/2</f>
        <v>179970222.75770929</v>
      </c>
      <c r="J97" s="326"/>
      <c r="K97" s="326"/>
      <c r="M97" s="1">
        <f t="shared" si="35"/>
        <v>195530185.58021975</v>
      </c>
      <c r="N97" s="324">
        <f t="shared" si="30"/>
        <v>1385005.4160164946</v>
      </c>
    </row>
    <row r="98" spans="1:14" x14ac:dyDescent="0.3">
      <c r="A98" s="346">
        <v>9</v>
      </c>
      <c r="B98">
        <v>1</v>
      </c>
      <c r="C98" s="325">
        <f xml:space="preserve"> I97</f>
        <v>179970222.75770929</v>
      </c>
      <c r="D98" s="325">
        <f xml:space="preserve"> I97</f>
        <v>179970222.75770929</v>
      </c>
      <c r="E98">
        <v>1.7708333E-2</v>
      </c>
      <c r="F98" s="1">
        <f xml:space="preserve"> C98 * E98</f>
        <v>3186972.6346776946</v>
      </c>
      <c r="G98" s="1">
        <f xml:space="preserve"> D98 /11</f>
        <v>16360929.341609936</v>
      </c>
      <c r="H98" s="1">
        <f xml:space="preserve"> D98 - G98</f>
        <v>163609293.41609937</v>
      </c>
      <c r="M98" s="1">
        <f t="shared" si="35"/>
        <v>196915190.99623623</v>
      </c>
      <c r="N98" s="324">
        <f t="shared" si="30"/>
        <v>1394815.8705849429</v>
      </c>
    </row>
    <row r="99" spans="1:14" x14ac:dyDescent="0.3">
      <c r="A99" s="346"/>
      <c r="B99">
        <v>2</v>
      </c>
      <c r="C99" s="325">
        <f xml:space="preserve"> C98 + F98 + G98</f>
        <v>199518124.73399693</v>
      </c>
      <c r="D99" s="325">
        <f xml:space="preserve"> H98</f>
        <v>163609293.41609937</v>
      </c>
      <c r="E99">
        <v>1.7708333E-2</v>
      </c>
      <c r="F99" s="1">
        <f t="shared" ref="F99:F109" si="40" xml:space="preserve"> C99 * E99</f>
        <v>3533133.392325154</v>
      </c>
      <c r="G99" s="1">
        <f xml:space="preserve"> D99 /10</f>
        <v>16360929.341609936</v>
      </c>
      <c r="H99" s="1">
        <f xml:space="preserve"> D99 - G99</f>
        <v>147248364.07448944</v>
      </c>
      <c r="M99" s="1">
        <f t="shared" si="35"/>
        <v>198310006.86682117</v>
      </c>
      <c r="N99" s="324">
        <f t="shared" si="30"/>
        <v>1404695.815869981</v>
      </c>
    </row>
    <row r="100" spans="1:14" x14ac:dyDescent="0.3">
      <c r="A100" s="346"/>
      <c r="B100">
        <v>3</v>
      </c>
      <c r="C100" s="325">
        <f t="shared" ref="C100:C109" si="41" xml:space="preserve"> C99 + F99 + G99</f>
        <v>219412187.46793202</v>
      </c>
      <c r="D100" s="325">
        <f xml:space="preserve"> H99</f>
        <v>147248364.07448944</v>
      </c>
      <c r="E100">
        <v>1.7708333E-2</v>
      </c>
      <c r="F100" s="1">
        <f t="shared" si="40"/>
        <v>3885424.0799405668</v>
      </c>
      <c r="G100" s="1">
        <f xml:space="preserve"> D100 /9</f>
        <v>16360929.341609938</v>
      </c>
      <c r="H100" s="1">
        <f xml:space="preserve"> D100 - G100</f>
        <v>130887434.7328795</v>
      </c>
      <c r="M100" s="1">
        <f t="shared" si="35"/>
        <v>199714702.68269116</v>
      </c>
      <c r="N100" s="324">
        <f t="shared" si="30"/>
        <v>1414645.7440974948</v>
      </c>
    </row>
    <row r="101" spans="1:14" x14ac:dyDescent="0.3">
      <c r="A101" s="346"/>
      <c r="B101">
        <v>4</v>
      </c>
      <c r="C101" s="325">
        <f t="shared" si="41"/>
        <v>239658540.8894825</v>
      </c>
      <c r="D101" s="325">
        <f t="shared" ref="D101:D109" si="42" xml:space="preserve"> H100</f>
        <v>130887434.7328795</v>
      </c>
      <c r="E101">
        <v>1.7708333E-2</v>
      </c>
      <c r="F101" s="1">
        <f t="shared" si="40"/>
        <v>4243953.2483650725</v>
      </c>
      <c r="G101" s="1">
        <f xml:space="preserve"> D101 /8</f>
        <v>16360929.341609938</v>
      </c>
      <c r="H101" s="1">
        <f t="shared" ref="H101:H109" si="43" xml:space="preserve"> D101 - G101</f>
        <v>114526505.39126956</v>
      </c>
      <c r="M101" s="1">
        <f t="shared" si="35"/>
        <v>201129348.42678866</v>
      </c>
      <c r="N101" s="324">
        <f t="shared" si="30"/>
        <v>1424666.1509799701</v>
      </c>
    </row>
    <row r="102" spans="1:14" x14ac:dyDescent="0.3">
      <c r="A102" s="346"/>
      <c r="B102">
        <v>5</v>
      </c>
      <c r="C102" s="325">
        <f t="shared" si="41"/>
        <v>260263423.4794575</v>
      </c>
      <c r="D102" s="325">
        <f t="shared" si="42"/>
        <v>114526505.39126956</v>
      </c>
      <c r="E102">
        <v>1.7708333E-2</v>
      </c>
      <c r="F102" s="1">
        <f t="shared" si="40"/>
        <v>4608831.3706942517</v>
      </c>
      <c r="G102" s="1">
        <f xml:space="preserve"> D102 /7</f>
        <v>16360929.341609938</v>
      </c>
      <c r="H102" s="1">
        <f t="shared" si="43"/>
        <v>98165576.049659625</v>
      </c>
      <c r="M102" s="1">
        <f t="shared" si="35"/>
        <v>202554014.57776862</v>
      </c>
      <c r="N102" s="324">
        <f t="shared" si="30"/>
        <v>1434757.5357411895</v>
      </c>
    </row>
    <row r="103" spans="1:14" x14ac:dyDescent="0.3">
      <c r="A103" s="346"/>
      <c r="B103">
        <v>6</v>
      </c>
      <c r="C103" s="325">
        <f t="shared" si="41"/>
        <v>281233184.19176167</v>
      </c>
      <c r="D103" s="325">
        <f t="shared" si="42"/>
        <v>98165576.049659625</v>
      </c>
      <c r="E103">
        <v>1.7708333E-2</v>
      </c>
      <c r="F103" s="1">
        <f t="shared" si="40"/>
        <v>4980170.8763180515</v>
      </c>
      <c r="G103" s="1">
        <f xml:space="preserve"> D103 /6</f>
        <v>16360929.341609938</v>
      </c>
      <c r="H103" s="1">
        <f t="shared" si="43"/>
        <v>81804646.708049685</v>
      </c>
      <c r="M103" s="1">
        <f t="shared" si="35"/>
        <v>203988772.1135098</v>
      </c>
      <c r="N103" s="324">
        <f t="shared" si="30"/>
        <v>1444920.4011411036</v>
      </c>
    </row>
    <row r="104" spans="1:14" x14ac:dyDescent="0.3">
      <c r="A104" s="346"/>
      <c r="B104">
        <v>7</v>
      </c>
      <c r="C104" s="325">
        <f t="shared" si="41"/>
        <v>302574284.40968966</v>
      </c>
      <c r="D104" s="325">
        <f t="shared" si="42"/>
        <v>81804646.708049685</v>
      </c>
      <c r="E104">
        <v>1.7708333E-2</v>
      </c>
      <c r="F104" s="1">
        <f t="shared" si="40"/>
        <v>5358086.1855634926</v>
      </c>
      <c r="G104" s="1">
        <f xml:space="preserve"> D104 /5</f>
        <v>16360929.341609936</v>
      </c>
      <c r="H104" s="1">
        <f t="shared" si="43"/>
        <v>65443717.366439745</v>
      </c>
      <c r="M104" s="1">
        <f t="shared" si="35"/>
        <v>205433692.51465091</v>
      </c>
      <c r="N104" s="324">
        <f t="shared" si="30"/>
        <v>1455155.2535008797</v>
      </c>
    </row>
    <row r="105" spans="1:14" x14ac:dyDescent="0.3">
      <c r="A105" s="346"/>
      <c r="B105">
        <v>8</v>
      </c>
      <c r="C105" s="325">
        <f t="shared" si="41"/>
        <v>324293299.93686312</v>
      </c>
      <c r="D105" s="325">
        <f t="shared" si="42"/>
        <v>65443717.366439745</v>
      </c>
      <c r="E105">
        <v>1.7708333E-2</v>
      </c>
      <c r="F105" s="1">
        <f t="shared" si="40"/>
        <v>5742693.7449508514</v>
      </c>
      <c r="G105" s="1">
        <f xml:space="preserve"> D105 /4</f>
        <v>16360929.341609936</v>
      </c>
      <c r="H105" s="1">
        <f t="shared" si="43"/>
        <v>49082788.024829805</v>
      </c>
      <c r="M105" s="1">
        <f t="shared" si="35"/>
        <v>206888847.76815179</v>
      </c>
      <c r="N105" s="324">
        <f t="shared" si="30"/>
        <v>1465462.6027281259</v>
      </c>
    </row>
    <row r="106" spans="1:14" x14ac:dyDescent="0.3">
      <c r="A106" s="346"/>
      <c r="B106">
        <v>9</v>
      </c>
      <c r="C106" s="325">
        <f t="shared" si="41"/>
        <v>346396923.02342391</v>
      </c>
      <c r="D106" s="325">
        <f t="shared" si="42"/>
        <v>49082788.024829805</v>
      </c>
      <c r="E106">
        <v>1.7708333E-2</v>
      </c>
      <c r="F106" s="1">
        <f t="shared" si="40"/>
        <v>6134112.0630741576</v>
      </c>
      <c r="G106" s="1">
        <f xml:space="preserve"> D106 /3</f>
        <v>16360929.341609934</v>
      </c>
      <c r="H106" s="1">
        <f t="shared" si="43"/>
        <v>32721858.683219872</v>
      </c>
      <c r="M106" s="1">
        <f t="shared" si="35"/>
        <v>208354310.37087992</v>
      </c>
      <c r="N106" s="324">
        <f t="shared" si="30"/>
        <v>1475842.962342296</v>
      </c>
    </row>
    <row r="107" spans="1:14" x14ac:dyDescent="0.3">
      <c r="A107" s="346"/>
      <c r="B107">
        <v>10</v>
      </c>
      <c r="C107" s="325">
        <f t="shared" si="41"/>
        <v>368891964.42810804</v>
      </c>
      <c r="D107" s="325">
        <f t="shared" si="42"/>
        <v>32721858.683219872</v>
      </c>
      <c r="E107">
        <v>1.7708333E-2</v>
      </c>
      <c r="F107" s="1">
        <f t="shared" si="40"/>
        <v>6532461.7471170919</v>
      </c>
      <c r="G107" s="1">
        <f xml:space="preserve"> D107 /2</f>
        <v>16360929.341609936</v>
      </c>
      <c r="H107" s="1">
        <f t="shared" si="43"/>
        <v>16360929.341609936</v>
      </c>
      <c r="M107" s="1">
        <f t="shared" si="35"/>
        <v>209830153.33322221</v>
      </c>
      <c r="N107" s="324">
        <f t="shared" si="30"/>
        <v>1486296.8495002729</v>
      </c>
    </row>
    <row r="108" spans="1:14" x14ac:dyDescent="0.3">
      <c r="A108" s="346"/>
      <c r="B108">
        <v>11</v>
      </c>
      <c r="C108" s="325">
        <f t="shared" si="41"/>
        <v>391785355.51683509</v>
      </c>
      <c r="D108" s="325">
        <f t="shared" si="42"/>
        <v>16360929.341609936</v>
      </c>
      <c r="E108">
        <v>1.7708333E-2</v>
      </c>
      <c r="F108" s="1">
        <f t="shared" si="40"/>
        <v>6937865.5400155028</v>
      </c>
      <c r="G108" s="1">
        <f xml:space="preserve"> D108 /1</f>
        <v>16360929.341609936</v>
      </c>
      <c r="H108" s="1">
        <f t="shared" si="43"/>
        <v>0</v>
      </c>
      <c r="M108" s="1">
        <f t="shared" si="35"/>
        <v>211316450.18272248</v>
      </c>
      <c r="N108" s="324">
        <f t="shared" si="30"/>
        <v>1496824.7850221342</v>
      </c>
    </row>
    <row r="109" spans="1:14" x14ac:dyDescent="0.3">
      <c r="A109" s="346"/>
      <c r="B109" s="272">
        <v>12</v>
      </c>
      <c r="C109" s="326">
        <f t="shared" si="41"/>
        <v>415084150.39846057</v>
      </c>
      <c r="D109" s="326">
        <f t="shared" si="42"/>
        <v>0</v>
      </c>
      <c r="E109">
        <v>1.7708333E-2</v>
      </c>
      <c r="F109" s="273">
        <f t="shared" si="40"/>
        <v>7350448.3582780221</v>
      </c>
      <c r="G109" s="273">
        <f xml:space="preserve"> D109 /1</f>
        <v>0</v>
      </c>
      <c r="H109" s="273">
        <f t="shared" si="43"/>
        <v>0</v>
      </c>
      <c r="I109" s="326">
        <f>(C109+F109)/2</f>
        <v>211217299.3783693</v>
      </c>
      <c r="J109" s="326"/>
      <c r="K109" s="326"/>
      <c r="M109" s="1">
        <f t="shared" si="35"/>
        <v>212813274.96774462</v>
      </c>
      <c r="N109" s="324">
        <f t="shared" si="30"/>
        <v>1507427.2934170994</v>
      </c>
    </row>
    <row r="110" spans="1:14" x14ac:dyDescent="0.3">
      <c r="A110" s="346">
        <v>10</v>
      </c>
      <c r="B110">
        <v>1</v>
      </c>
      <c r="C110" s="325">
        <f xml:space="preserve"> I109</f>
        <v>211217299.3783693</v>
      </c>
      <c r="D110" s="325">
        <f xml:space="preserve"> I109</f>
        <v>211217299.3783693</v>
      </c>
      <c r="E110">
        <v>1.7708333E-2</v>
      </c>
      <c r="F110" s="1">
        <f xml:space="preserve"> C110 * E110</f>
        <v>3740306.2727528564</v>
      </c>
      <c r="G110" s="1">
        <f xml:space="preserve"> D110 /11</f>
        <v>19201572.670760844</v>
      </c>
      <c r="H110" s="1">
        <f xml:space="preserve"> D110 - G110</f>
        <v>192015726.70760846</v>
      </c>
      <c r="M110" s="1">
        <f t="shared" si="35"/>
        <v>214320702.26116171</v>
      </c>
      <c r="N110" s="324">
        <f t="shared" si="30"/>
        <v>1518104.9029096614</v>
      </c>
    </row>
    <row r="111" spans="1:14" x14ac:dyDescent="0.3">
      <c r="A111" s="346"/>
      <c r="B111">
        <v>2</v>
      </c>
      <c r="C111" s="325">
        <f xml:space="preserve"> C110 + F110 + G110</f>
        <v>234159178.32188299</v>
      </c>
      <c r="D111" s="325">
        <f xml:space="preserve"> H110</f>
        <v>192015726.70760846</v>
      </c>
      <c r="E111">
        <v>1.7708333E-2</v>
      </c>
      <c r="F111" s="1">
        <f t="shared" ref="F111:F121" si="44" xml:space="preserve"> C111 * E111</f>
        <v>4146568.7047302853</v>
      </c>
      <c r="G111" s="1">
        <f xml:space="preserve"> D111 /10</f>
        <v>19201572.670760848</v>
      </c>
      <c r="H111" s="1">
        <f xml:space="preserve"> D111 - G111</f>
        <v>172814154.03684762</v>
      </c>
      <c r="M111" s="1">
        <f t="shared" si="35"/>
        <v>215838807.16407138</v>
      </c>
      <c r="N111" s="324">
        <f t="shared" si="30"/>
        <v>1528858.1454659032</v>
      </c>
    </row>
    <row r="112" spans="1:14" x14ac:dyDescent="0.3">
      <c r="A112" s="346"/>
      <c r="B112">
        <v>3</v>
      </c>
      <c r="C112" s="325">
        <f t="shared" ref="C112:C121" si="45" xml:space="preserve"> C111 + F111 + G111</f>
        <v>257507319.69737411</v>
      </c>
      <c r="D112" s="325">
        <f xml:space="preserve"> H111</f>
        <v>172814154.03684762</v>
      </c>
      <c r="E112">
        <v>1.7708333E-2</v>
      </c>
      <c r="F112" s="1">
        <f t="shared" si="44"/>
        <v>4560025.3671385599</v>
      </c>
      <c r="G112" s="1">
        <f xml:space="preserve"> D112 /9</f>
        <v>19201572.670760848</v>
      </c>
      <c r="H112" s="1">
        <f xml:space="preserve"> D112 - G112</f>
        <v>153612581.36608678</v>
      </c>
      <c r="M112" s="1">
        <f t="shared" si="35"/>
        <v>217367665.30953729</v>
      </c>
      <c r="N112" s="324">
        <f t="shared" si="30"/>
        <v>1539687.5568200008</v>
      </c>
    </row>
    <row r="113" spans="1:14" x14ac:dyDescent="0.3">
      <c r="A113" s="346"/>
      <c r="B113">
        <v>4</v>
      </c>
      <c r="C113" s="325">
        <f t="shared" si="45"/>
        <v>281268917.73527354</v>
      </c>
      <c r="D113" s="325">
        <f t="shared" ref="D113:D121" si="46" xml:space="preserve"> H112</f>
        <v>153612581.36608678</v>
      </c>
      <c r="E113">
        <v>1.7708333E-2</v>
      </c>
      <c r="F113" s="1">
        <f t="shared" si="44"/>
        <v>4980803.6578058293</v>
      </c>
      <c r="G113" s="1">
        <f xml:space="preserve"> D113 /8</f>
        <v>19201572.670760848</v>
      </c>
      <c r="H113" s="1">
        <f t="shared" ref="H113:H121" si="47" xml:space="preserve"> D113 - G113</f>
        <v>134411008.69532594</v>
      </c>
      <c r="M113" s="1">
        <f t="shared" si="35"/>
        <v>218907352.8663573</v>
      </c>
      <c r="N113" s="324">
        <f t="shared" si="30"/>
        <v>1550593.6765009132</v>
      </c>
    </row>
    <row r="114" spans="1:14" x14ac:dyDescent="0.3">
      <c r="A114" s="346"/>
      <c r="B114">
        <v>5</v>
      </c>
      <c r="C114" s="325">
        <f t="shared" si="45"/>
        <v>305451294.06384021</v>
      </c>
      <c r="D114" s="325">
        <f t="shared" si="46"/>
        <v>134411008.69532594</v>
      </c>
      <c r="E114">
        <v>1.7708333E-2</v>
      </c>
      <c r="F114" s="1">
        <f t="shared" si="44"/>
        <v>5409033.2305634059</v>
      </c>
      <c r="G114" s="1">
        <f xml:space="preserve"> D114 /7</f>
        <v>19201572.670760848</v>
      </c>
      <c r="H114" s="1">
        <f t="shared" si="47"/>
        <v>115209436.0245651</v>
      </c>
      <c r="M114" s="1">
        <f t="shared" si="35"/>
        <v>220457946.54285821</v>
      </c>
      <c r="N114" s="324">
        <f t="shared" si="30"/>
        <v>1561577.0478592634</v>
      </c>
    </row>
    <row r="115" spans="1:14" x14ac:dyDescent="0.3">
      <c r="A115" s="346"/>
      <c r="B115">
        <v>6</v>
      </c>
      <c r="C115" s="325">
        <f t="shared" si="45"/>
        <v>330061899.96516448</v>
      </c>
      <c r="D115" s="325">
        <f t="shared" si="46"/>
        <v>115209436.0245651</v>
      </c>
      <c r="E115">
        <v>1.7708333E-2</v>
      </c>
      <c r="F115" s="1">
        <f t="shared" si="44"/>
        <v>5844846.035195821</v>
      </c>
      <c r="G115" s="1">
        <f xml:space="preserve"> D115 /6</f>
        <v>19201572.670760851</v>
      </c>
      <c r="H115" s="1">
        <f t="shared" si="47"/>
        <v>96007863.353804246</v>
      </c>
      <c r="M115" s="1">
        <f t="shared" si="35"/>
        <v>222019523.59071746</v>
      </c>
      <c r="N115" s="324">
        <f t="shared" si="30"/>
        <v>1572638.2180944076</v>
      </c>
    </row>
    <row r="116" spans="1:14" x14ac:dyDescent="0.3">
      <c r="A116" s="346"/>
      <c r="B116">
        <v>7</v>
      </c>
      <c r="C116" s="325">
        <f t="shared" si="45"/>
        <v>355108318.67112118</v>
      </c>
      <c r="D116" s="325">
        <f t="shared" si="46"/>
        <v>96007863.353804246</v>
      </c>
      <c r="E116">
        <v>1.7708333E-2</v>
      </c>
      <c r="F116" s="1">
        <f t="shared" si="44"/>
        <v>6288376.3580983309</v>
      </c>
      <c r="G116" s="1">
        <f xml:space="preserve"> D116 /5</f>
        <v>19201572.670760848</v>
      </c>
      <c r="H116" s="1">
        <f t="shared" si="47"/>
        <v>76806290.683043391</v>
      </c>
      <c r="M116" s="1">
        <f t="shared" si="35"/>
        <v>223592161.80881187</v>
      </c>
      <c r="N116" s="324">
        <f t="shared" si="30"/>
        <v>1583777.7382816968</v>
      </c>
    </row>
    <row r="117" spans="1:14" x14ac:dyDescent="0.3">
      <c r="A117" s="346"/>
      <c r="B117">
        <v>8</v>
      </c>
      <c r="C117" s="325">
        <f t="shared" si="45"/>
        <v>380598267.69998038</v>
      </c>
      <c r="D117" s="325">
        <f t="shared" si="46"/>
        <v>76806290.683043391</v>
      </c>
      <c r="E117">
        <v>1.7708333E-2</v>
      </c>
      <c r="F117" s="1">
        <f t="shared" si="44"/>
        <v>6739760.8636543965</v>
      </c>
      <c r="G117" s="1">
        <f xml:space="preserve"> D117 /4</f>
        <v>19201572.670760848</v>
      </c>
      <c r="H117" s="1">
        <f t="shared" si="47"/>
        <v>57604718.012282543</v>
      </c>
      <c r="M117" s="1">
        <f t="shared" si="35"/>
        <v>225175939.54709357</v>
      </c>
      <c r="N117" s="324">
        <f t="shared" si="30"/>
        <v>1594996.1633999329</v>
      </c>
    </row>
    <row r="118" spans="1:14" x14ac:dyDescent="0.3">
      <c r="A118" s="346"/>
      <c r="B118">
        <v>9</v>
      </c>
      <c r="C118" s="325">
        <f t="shared" si="45"/>
        <v>406539601.23439562</v>
      </c>
      <c r="D118" s="325">
        <f t="shared" si="46"/>
        <v>57604718.012282543</v>
      </c>
      <c r="E118">
        <v>1.7708333E-2</v>
      </c>
      <c r="F118" s="1">
        <f t="shared" si="44"/>
        <v>7199138.6363458885</v>
      </c>
      <c r="G118" s="1">
        <f xml:space="preserve"> D118 /3</f>
        <v>19201572.670760848</v>
      </c>
      <c r="H118" s="1">
        <f t="shared" si="47"/>
        <v>38403145.341521695</v>
      </c>
      <c r="M118" s="1">
        <f t="shared" si="35"/>
        <v>226770935.71049351</v>
      </c>
      <c r="N118" s="324">
        <f t="shared" si="30"/>
        <v>1606294.0523590171</v>
      </c>
    </row>
    <row r="119" spans="1:14" x14ac:dyDescent="0.3">
      <c r="A119" s="346"/>
      <c r="B119">
        <v>10</v>
      </c>
      <c r="C119" s="325">
        <f t="shared" si="45"/>
        <v>432940312.54150236</v>
      </c>
      <c r="D119" s="325">
        <f t="shared" si="46"/>
        <v>38403145.341521695</v>
      </c>
      <c r="E119">
        <v>1.7708333E-2</v>
      </c>
      <c r="F119" s="1">
        <f t="shared" si="44"/>
        <v>7666651.2236089995</v>
      </c>
      <c r="G119" s="1">
        <f xml:space="preserve"> D119 /2</f>
        <v>19201572.670760848</v>
      </c>
      <c r="H119" s="1">
        <f t="shared" si="47"/>
        <v>19201572.670760848</v>
      </c>
      <c r="M119" s="1">
        <f t="shared" si="35"/>
        <v>228377229.76285252</v>
      </c>
      <c r="N119" s="324">
        <f t="shared" si="30"/>
        <v>1617671.9680277954</v>
      </c>
    </row>
    <row r="120" spans="1:14" x14ac:dyDescent="0.3">
      <c r="A120" s="346"/>
      <c r="B120">
        <v>11</v>
      </c>
      <c r="C120" s="325">
        <f t="shared" si="45"/>
        <v>459808536.4358722</v>
      </c>
      <c r="D120" s="325">
        <f t="shared" si="46"/>
        <v>19201572.670760848</v>
      </c>
      <c r="E120">
        <v>1.7708333E-2</v>
      </c>
      <c r="F120" s="1">
        <f t="shared" si="44"/>
        <v>8142442.6794490581</v>
      </c>
      <c r="G120" s="1">
        <f xml:space="preserve"> D120 /1</f>
        <v>19201572.670760848</v>
      </c>
      <c r="H120" s="1">
        <f t="shared" si="47"/>
        <v>0</v>
      </c>
      <c r="M120" s="1">
        <f t="shared" si="35"/>
        <v>229994901.73088032</v>
      </c>
      <c r="N120" s="324">
        <f t="shared" si="30"/>
        <v>1629130.4772621016</v>
      </c>
    </row>
    <row r="121" spans="1:14" x14ac:dyDescent="0.3">
      <c r="A121" s="346"/>
      <c r="B121" s="272">
        <v>12</v>
      </c>
      <c r="C121" s="326">
        <f t="shared" si="45"/>
        <v>487152551.78608215</v>
      </c>
      <c r="D121" s="326">
        <f t="shared" si="46"/>
        <v>0</v>
      </c>
      <c r="E121">
        <v>1.7708333E-2</v>
      </c>
      <c r="F121" s="273">
        <f t="shared" si="44"/>
        <v>8626659.6088276878</v>
      </c>
      <c r="G121" s="273">
        <f xml:space="preserve"> D121 /1</f>
        <v>0</v>
      </c>
      <c r="H121" s="273">
        <f t="shared" si="47"/>
        <v>0</v>
      </c>
      <c r="I121" s="326">
        <f>(C121+F121)/2</f>
        <v>247889605.69745493</v>
      </c>
      <c r="J121" s="326"/>
      <c r="K121" s="326"/>
      <c r="M121" s="1">
        <f t="shared" si="35"/>
        <v>231624032.20814243</v>
      </c>
      <c r="N121" s="324">
        <f t="shared" si="30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4AE7-CEEB-4E41-B0E9-3EABE23576CB}">
  <dimension ref="A1:N122"/>
  <sheetViews>
    <sheetView topLeftCell="A106" workbookViewId="0">
      <selection activeCell="K124" sqref="K124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6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xml:space="preserve"> J2 * 0.007083333 + J2</f>
        <v>891688.70345486095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6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0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1" xml:space="preserve"> K2 + F3</f>
        <v>1873277.0290640781</v>
      </c>
      <c r="K3" s="1">
        <f xml:space="preserve"> J3 * 0.007083333 + J3</f>
        <v>1886546.0740621896</v>
      </c>
      <c r="M3" s="1">
        <f t="shared" ref="M3:M66" si="2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6"/>
      <c r="B4">
        <v>3</v>
      </c>
      <c r="C4" s="325">
        <f t="shared" ref="C4:C13" si="3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0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1"/>
        <v>2966009.1153374799</v>
      </c>
      <c r="K4" s="1">
        <f xml:space="preserve"> J4 * 0.007083333 + J4</f>
        <v>2987018.3455824507</v>
      </c>
      <c r="M4" s="1">
        <f t="shared" si="2"/>
        <v>101421683.96063888</v>
      </c>
      <c r="N4" s="324">
        <f t="shared" ref="N4:N67" si="4" xml:space="preserve"> M4 * 0.007083333</f>
        <v>718403.56091396406</v>
      </c>
    </row>
    <row r="5" spans="1:14" x14ac:dyDescent="0.3">
      <c r="A5" s="346"/>
      <c r="B5">
        <v>4</v>
      </c>
      <c r="C5" s="325">
        <f t="shared" si="3"/>
        <v>66582831.653248146</v>
      </c>
      <c r="D5" s="325">
        <f t="shared" ref="D5:D13" si="5" xml:space="preserve"> H4</f>
        <v>36363636.36363636</v>
      </c>
      <c r="E5">
        <v>1.7708333E-2</v>
      </c>
      <c r="F5" s="1">
        <f t="shared" si="0"/>
        <v>1179070.9549986587</v>
      </c>
      <c r="G5" s="1">
        <f xml:space="preserve"> D5 /8</f>
        <v>4545454.5454545449</v>
      </c>
      <c r="H5" s="1">
        <f t="shared" ref="H5:H13" si="6" xml:space="preserve"> D5 - G5</f>
        <v>31818181.818181813</v>
      </c>
      <c r="J5" s="1">
        <f t="shared" si="1"/>
        <v>4166089.3005811097</v>
      </c>
      <c r="K5" s="1">
        <f t="shared" ref="K5:K68" si="7" xml:space="preserve"> J5 * 0.007083333 + J5</f>
        <v>4195599.0984048629</v>
      </c>
      <c r="M5" s="1">
        <f t="shared" si="2"/>
        <v>102140087.52155285</v>
      </c>
      <c r="N5" s="324">
        <f t="shared" si="4"/>
        <v>723492.25256430346</v>
      </c>
    </row>
    <row r="6" spans="1:14" x14ac:dyDescent="0.3">
      <c r="A6" s="346"/>
      <c r="B6">
        <v>5</v>
      </c>
      <c r="C6" s="325">
        <f t="shared" si="3"/>
        <v>72307357.15370135</v>
      </c>
      <c r="D6" s="325">
        <f t="shared" si="5"/>
        <v>31818181.818181813</v>
      </c>
      <c r="E6">
        <v>1.7708333E-2</v>
      </c>
      <c r="F6" s="1">
        <f t="shared" si="0"/>
        <v>1280442.7588276756</v>
      </c>
      <c r="G6" s="1">
        <f xml:space="preserve"> D6 /7</f>
        <v>4545454.5454545449</v>
      </c>
      <c r="H6" s="1">
        <f t="shared" si="6"/>
        <v>27272727.272727266</v>
      </c>
      <c r="J6" s="1">
        <f t="shared" si="1"/>
        <v>5476041.857232539</v>
      </c>
      <c r="K6" s="1">
        <f t="shared" si="7"/>
        <v>5514830.4852292556</v>
      </c>
      <c r="M6" s="1">
        <f t="shared" si="2"/>
        <v>102863579.77411714</v>
      </c>
      <c r="N6" s="324">
        <f t="shared" si="4"/>
        <v>728616.98911213654</v>
      </c>
    </row>
    <row r="7" spans="1:14" x14ac:dyDescent="0.3">
      <c r="A7" s="346"/>
      <c r="B7">
        <v>6</v>
      </c>
      <c r="C7" s="325">
        <f t="shared" si="3"/>
        <v>78133254.457983568</v>
      </c>
      <c r="D7" s="325">
        <f t="shared" si="5"/>
        <v>27272727.272727266</v>
      </c>
      <c r="E7">
        <v>1.7708333E-2</v>
      </c>
      <c r="F7" s="1">
        <f t="shared" si="0"/>
        <v>1383609.6883157075</v>
      </c>
      <c r="G7" s="1">
        <f xml:space="preserve"> D7 /6</f>
        <v>4545454.545454544</v>
      </c>
      <c r="H7" s="1">
        <f t="shared" si="6"/>
        <v>22727272.727272723</v>
      </c>
      <c r="J7" s="1">
        <f t="shared" si="1"/>
        <v>6898440.1735449629</v>
      </c>
      <c r="K7" s="1">
        <f t="shared" si="7"/>
        <v>6947304.1224747598</v>
      </c>
      <c r="M7" s="1">
        <f t="shared" si="2"/>
        <v>103592196.76322928</v>
      </c>
      <c r="N7" s="324">
        <f t="shared" si="4"/>
        <v>733778.02587547514</v>
      </c>
    </row>
    <row r="8" spans="1:14" x14ac:dyDescent="0.3">
      <c r="A8" s="346"/>
      <c r="B8">
        <v>7</v>
      </c>
      <c r="C8" s="325">
        <f t="shared" si="3"/>
        <v>84062318.69175382</v>
      </c>
      <c r="D8" s="325">
        <f t="shared" si="5"/>
        <v>22727272.727272723</v>
      </c>
      <c r="E8">
        <v>1.7708333E-2</v>
      </c>
      <c r="F8" s="1">
        <f t="shared" si="0"/>
        <v>1488603.5321457009</v>
      </c>
      <c r="G8" s="1">
        <f xml:space="preserve"> D8 /5</f>
        <v>4545454.5454545449</v>
      </c>
      <c r="H8" s="1">
        <f t="shared" si="6"/>
        <v>18181818.18181818</v>
      </c>
      <c r="J8" s="1">
        <f t="shared" si="1"/>
        <v>8435907.6546204612</v>
      </c>
      <c r="K8" s="1">
        <f t="shared" si="7"/>
        <v>8495661.9976953864</v>
      </c>
      <c r="M8" s="1">
        <f t="shared" si="2"/>
        <v>104325974.78910476</v>
      </c>
      <c r="N8" s="324">
        <f t="shared" si="4"/>
        <v>738975.61998083373</v>
      </c>
    </row>
    <row r="9" spans="1:14" x14ac:dyDescent="0.3">
      <c r="A9" s="346"/>
      <c r="B9">
        <v>8</v>
      </c>
      <c r="C9" s="325">
        <f t="shared" si="3"/>
        <v>90096376.76935406</v>
      </c>
      <c r="D9" s="325">
        <f t="shared" si="5"/>
        <v>18181818.18181818</v>
      </c>
      <c r="E9">
        <v>1.7708333E-2</v>
      </c>
      <c r="F9" s="1">
        <f t="shared" si="0"/>
        <v>1595456.6419251859</v>
      </c>
      <c r="G9" s="1">
        <f xml:space="preserve"> D9 /4</f>
        <v>4545454.5454545449</v>
      </c>
      <c r="H9" s="1">
        <f t="shared" si="6"/>
        <v>13636363.636363635</v>
      </c>
      <c r="J9" s="1">
        <f t="shared" si="1"/>
        <v>10091118.639620572</v>
      </c>
      <c r="K9" s="1">
        <f t="shared" si="7"/>
        <v>10162597.393287512</v>
      </c>
      <c r="M9" s="1">
        <f t="shared" si="2"/>
        <v>105064950.40908559</v>
      </c>
      <c r="N9" s="324">
        <f t="shared" si="4"/>
        <v>744210.03037603945</v>
      </c>
    </row>
    <row r="10" spans="1:14" x14ac:dyDescent="0.3">
      <c r="A10" s="346"/>
      <c r="B10">
        <v>9</v>
      </c>
      <c r="C10" s="325">
        <f t="shared" si="3"/>
        <v>96237287.956733793</v>
      </c>
      <c r="D10" s="325">
        <f t="shared" si="5"/>
        <v>13636363.636363635</v>
      </c>
      <c r="E10">
        <v>1.7708333E-2</v>
      </c>
      <c r="F10" s="1">
        <f t="shared" si="0"/>
        <v>1704201.9421547316</v>
      </c>
      <c r="G10" s="1">
        <f xml:space="preserve"> D10 /3</f>
        <v>4545454.5454545449</v>
      </c>
      <c r="H10" s="1">
        <f t="shared" si="6"/>
        <v>9090909.0909090899</v>
      </c>
      <c r="J10" s="1">
        <f t="shared" si="1"/>
        <v>11866799.335442243</v>
      </c>
      <c r="K10" s="1">
        <f t="shared" si="7"/>
        <v>11950855.82677936</v>
      </c>
      <c r="M10" s="1">
        <f t="shared" si="2"/>
        <v>105809160.43946162</v>
      </c>
      <c r="N10" s="324">
        <f t="shared" si="4"/>
        <v>749481.51784313296</v>
      </c>
    </row>
    <row r="11" spans="1:14" x14ac:dyDescent="0.3">
      <c r="A11" s="346"/>
      <c r="B11">
        <v>10</v>
      </c>
      <c r="C11" s="325">
        <f t="shared" si="3"/>
        <v>102486944.44434308</v>
      </c>
      <c r="D11" s="325">
        <f t="shared" si="5"/>
        <v>9090909.0909090899</v>
      </c>
      <c r="E11">
        <v>1.7708333E-2</v>
      </c>
      <c r="F11" s="1">
        <f t="shared" si="0"/>
        <v>1814872.9403729271</v>
      </c>
      <c r="G11" s="1">
        <f xml:space="preserve"> D11 /2</f>
        <v>4545454.5454545449</v>
      </c>
      <c r="H11" s="1">
        <f t="shared" si="6"/>
        <v>4545454.5454545449</v>
      </c>
      <c r="J11" s="1">
        <f t="shared" si="1"/>
        <v>13765728.767152287</v>
      </c>
      <c r="K11" s="1">
        <f t="shared" si="7"/>
        <v>13863236.007997707</v>
      </c>
      <c r="M11" s="1">
        <f t="shared" si="2"/>
        <v>106558641.95730475</v>
      </c>
      <c r="N11" s="324">
        <f t="shared" si="4"/>
        <v>754790.34501136129</v>
      </c>
    </row>
    <row r="12" spans="1:14" x14ac:dyDescent="0.3">
      <c r="A12" s="346"/>
      <c r="B12">
        <v>11</v>
      </c>
      <c r="C12" s="325">
        <f t="shared" si="3"/>
        <v>108847271.93017055</v>
      </c>
      <c r="D12" s="325">
        <f t="shared" si="5"/>
        <v>4545454.5454545449</v>
      </c>
      <c r="E12">
        <v>1.7708333E-2</v>
      </c>
      <c r="F12" s="1">
        <f t="shared" si="0"/>
        <v>1927503.7374810129</v>
      </c>
      <c r="G12" s="1">
        <f xml:space="preserve"> D12 /1</f>
        <v>4545454.5454545449</v>
      </c>
      <c r="H12" s="1">
        <f t="shared" si="6"/>
        <v>0</v>
      </c>
      <c r="J12" s="1">
        <f t="shared" si="1"/>
        <v>15790739.745478719</v>
      </c>
      <c r="K12" s="1">
        <f t="shared" si="7"/>
        <v>15902590.813412281</v>
      </c>
      <c r="M12" s="1">
        <f t="shared" si="2"/>
        <v>107313432.30231611</v>
      </c>
      <c r="N12" s="324">
        <f t="shared" si="4"/>
        <v>760136.77637026168</v>
      </c>
    </row>
    <row r="13" spans="1:14" s="272" customFormat="1" x14ac:dyDescent="0.3">
      <c r="A13" s="346"/>
      <c r="B13" s="272">
        <v>12</v>
      </c>
      <c r="C13" s="326">
        <f t="shared" si="3"/>
        <v>115320230.21310611</v>
      </c>
      <c r="D13" s="326">
        <f t="shared" si="5"/>
        <v>0</v>
      </c>
      <c r="E13">
        <v>1.7708333E-2</v>
      </c>
      <c r="F13" s="273">
        <f t="shared" si="0"/>
        <v>2042129.0382503439</v>
      </c>
      <c r="G13" s="273">
        <f xml:space="preserve"> D13 /1</f>
        <v>0</v>
      </c>
      <c r="H13" s="273">
        <f t="shared" si="6"/>
        <v>0</v>
      </c>
      <c r="I13" s="326">
        <f>(C13+F13)/2</f>
        <v>58681179.625678226</v>
      </c>
      <c r="J13" s="1">
        <f t="shared" si="1"/>
        <v>17944719.851662625</v>
      </c>
      <c r="K13" s="1">
        <f t="shared" si="7"/>
        <v>18071828.277963661</v>
      </c>
      <c r="M13" s="1">
        <f t="shared" si="2"/>
        <v>108073569.07868637</v>
      </c>
      <c r="N13" s="324">
        <f t="shared" si="4"/>
        <v>765521.0782828388</v>
      </c>
    </row>
    <row r="14" spans="1:14" x14ac:dyDescent="0.3">
      <c r="A14" s="346">
        <v>2</v>
      </c>
      <c r="B14">
        <v>1</v>
      </c>
      <c r="C14" s="325">
        <v>50000000</v>
      </c>
      <c r="D14" s="325">
        <v>50000000</v>
      </c>
      <c r="E14">
        <v>1.7708333E-2</v>
      </c>
      <c r="F14" s="1">
        <f xml:space="preserve"> C14 * E14</f>
        <v>885416.65</v>
      </c>
      <c r="G14" s="1">
        <f xml:space="preserve"> D14 /11</f>
        <v>4545454.5454545459</v>
      </c>
      <c r="H14" s="1">
        <f xml:space="preserve"> D14 - G14</f>
        <v>45454545.454545453</v>
      </c>
      <c r="J14" s="1">
        <f t="shared" ref="J14:J20" si="8" xml:space="preserve"> K13 + F14</f>
        <v>18957244.927963659</v>
      </c>
      <c r="K14" s="1">
        <f t="shared" si="7"/>
        <v>19091525.406550989</v>
      </c>
      <c r="M14" s="1">
        <f t="shared" si="2"/>
        <v>108839090.1569692</v>
      </c>
      <c r="N14" s="324">
        <f t="shared" si="4"/>
        <v>770943.51899883512</v>
      </c>
    </row>
    <row r="15" spans="1:14" x14ac:dyDescent="0.3">
      <c r="A15" s="346"/>
      <c r="B15">
        <v>2</v>
      </c>
      <c r="C15" s="325">
        <f xml:space="preserve"> C14 + F14 + G14</f>
        <v>55430871.195454545</v>
      </c>
      <c r="D15" s="325">
        <f xml:space="preserve"> H14</f>
        <v>45454545.454545453</v>
      </c>
      <c r="E15">
        <v>1.7708333E-2</v>
      </c>
      <c r="F15" s="1">
        <f t="shared" ref="F15:F25" si="9" xml:space="preserve"> C15 * E15</f>
        <v>981588.32560921717</v>
      </c>
      <c r="G15" s="1">
        <f xml:space="preserve"> D15 /10</f>
        <v>4545454.5454545449</v>
      </c>
      <c r="H15" s="1">
        <f xml:space="preserve"> D15 - G15</f>
        <v>40909090.909090906</v>
      </c>
      <c r="J15" s="1">
        <f t="shared" si="8"/>
        <v>20073113.732160207</v>
      </c>
      <c r="K15" s="1">
        <f t="shared" si="7"/>
        <v>20215298.281071972</v>
      </c>
      <c r="M15" s="1">
        <f t="shared" si="2"/>
        <v>109610033.67596804</v>
      </c>
      <c r="N15" s="324">
        <f t="shared" si="4"/>
        <v>776404.36866809567</v>
      </c>
    </row>
    <row r="16" spans="1:14" x14ac:dyDescent="0.3">
      <c r="A16" s="346"/>
      <c r="B16">
        <v>3</v>
      </c>
      <c r="C16" s="325">
        <f t="shared" ref="C16:C25" si="10" xml:space="preserve"> C15 + F15 + G15</f>
        <v>60957914.066518307</v>
      </c>
      <c r="D16" s="325">
        <f xml:space="preserve"> H15</f>
        <v>40909090.909090906</v>
      </c>
      <c r="E16">
        <v>1.7708333E-2</v>
      </c>
      <c r="F16" s="1">
        <f t="shared" si="9"/>
        <v>1079463.0412752903</v>
      </c>
      <c r="G16" s="1">
        <f xml:space="preserve"> D16 /9</f>
        <v>4545454.5454545449</v>
      </c>
      <c r="H16" s="1">
        <f xml:space="preserve"> D16 - G16</f>
        <v>36363636.36363636</v>
      </c>
      <c r="J16" s="1">
        <f t="shared" si="8"/>
        <v>21294761.322347261</v>
      </c>
      <c r="K16" s="1">
        <f t="shared" si="7"/>
        <v>21445599.207948968</v>
      </c>
      <c r="M16" s="1">
        <f t="shared" si="2"/>
        <v>110386438.04463613</v>
      </c>
      <c r="N16" s="324">
        <f t="shared" si="4"/>
        <v>781903.89935402654</v>
      </c>
    </row>
    <row r="17" spans="1:14" x14ac:dyDescent="0.3">
      <c r="A17" s="346"/>
      <c r="B17">
        <v>4</v>
      </c>
      <c r="C17" s="325">
        <f t="shared" si="10"/>
        <v>66582831.653248146</v>
      </c>
      <c r="D17" s="325">
        <f t="shared" ref="D17:D25" si="11" xml:space="preserve"> H16</f>
        <v>36363636.36363636</v>
      </c>
      <c r="E17">
        <v>1.7708333E-2</v>
      </c>
      <c r="F17" s="1">
        <f t="shared" si="9"/>
        <v>1179070.9549986587</v>
      </c>
      <c r="G17" s="1">
        <f xml:space="preserve"> D17 /8</f>
        <v>4545454.5454545449</v>
      </c>
      <c r="H17" s="1">
        <f t="shared" ref="H17:H25" si="12" xml:space="preserve"> D17 - G17</f>
        <v>31818181.818181813</v>
      </c>
      <c r="J17" s="1">
        <f t="shared" si="8"/>
        <v>22624670.162947625</v>
      </c>
      <c r="K17" s="1">
        <f t="shared" si="7"/>
        <v>22784928.235726949</v>
      </c>
      <c r="M17" s="1">
        <f t="shared" si="2"/>
        <v>111168341.94399016</v>
      </c>
      <c r="N17" s="324">
        <f t="shared" si="4"/>
        <v>787442.38504714961</v>
      </c>
    </row>
    <row r="18" spans="1:14" x14ac:dyDescent="0.3">
      <c r="A18" s="346"/>
      <c r="B18">
        <v>5</v>
      </c>
      <c r="C18" s="325">
        <f t="shared" si="10"/>
        <v>72307357.15370135</v>
      </c>
      <c r="D18" s="325">
        <f t="shared" si="11"/>
        <v>31818181.818181813</v>
      </c>
      <c r="E18">
        <v>1.7708333E-2</v>
      </c>
      <c r="F18" s="1">
        <f t="shared" si="9"/>
        <v>1280442.7588276756</v>
      </c>
      <c r="G18" s="1">
        <f xml:space="preserve"> D18 /7</f>
        <v>4545454.5454545449</v>
      </c>
      <c r="H18" s="1">
        <f t="shared" si="12"/>
        <v>27272727.272727266</v>
      </c>
      <c r="J18" s="1">
        <f t="shared" si="8"/>
        <v>24065370.994554624</v>
      </c>
      <c r="K18" s="1">
        <f t="shared" si="7"/>
        <v>24235834.031077597</v>
      </c>
      <c r="M18" s="1">
        <f t="shared" si="2"/>
        <v>111955784.32903731</v>
      </c>
      <c r="N18" s="324">
        <f t="shared" si="4"/>
        <v>793020.10167875281</v>
      </c>
    </row>
    <row r="19" spans="1:14" x14ac:dyDescent="0.3">
      <c r="A19" s="346"/>
      <c r="B19">
        <v>6</v>
      </c>
      <c r="C19" s="325">
        <f t="shared" si="10"/>
        <v>78133254.457983568</v>
      </c>
      <c r="D19" s="325">
        <f t="shared" si="11"/>
        <v>27272727.272727266</v>
      </c>
      <c r="E19">
        <v>1.7708333E-2</v>
      </c>
      <c r="F19" s="1">
        <f t="shared" si="9"/>
        <v>1383609.6883157075</v>
      </c>
      <c r="G19" s="1">
        <f xml:space="preserve"> D19 /6</f>
        <v>4545454.545454544</v>
      </c>
      <c r="H19" s="1">
        <f t="shared" si="12"/>
        <v>22727272.727272723</v>
      </c>
      <c r="J19" s="1">
        <f t="shared" si="8"/>
        <v>25619443.719393305</v>
      </c>
      <c r="K19" s="1">
        <f t="shared" si="7"/>
        <v>25800914.770532526</v>
      </c>
      <c r="M19" s="1">
        <f t="shared" si="2"/>
        <v>112748804.43071607</v>
      </c>
      <c r="N19" s="324">
        <f t="shared" si="4"/>
        <v>798637.32713463728</v>
      </c>
    </row>
    <row r="20" spans="1:14" x14ac:dyDescent="0.3">
      <c r="A20" s="346"/>
      <c r="B20">
        <v>7</v>
      </c>
      <c r="C20" s="325">
        <f t="shared" si="10"/>
        <v>84062318.69175382</v>
      </c>
      <c r="D20" s="325">
        <f t="shared" si="11"/>
        <v>22727272.727272723</v>
      </c>
      <c r="E20">
        <v>1.7708333E-2</v>
      </c>
      <c r="F20" s="1">
        <f t="shared" si="9"/>
        <v>1488603.5321457009</v>
      </c>
      <c r="G20" s="1">
        <f xml:space="preserve"> D20 /5</f>
        <v>4545454.5454545449</v>
      </c>
      <c r="H20" s="1">
        <f t="shared" si="12"/>
        <v>18181818.18181818</v>
      </c>
      <c r="J20" s="1">
        <f t="shared" si="8"/>
        <v>27289518.302678227</v>
      </c>
      <c r="K20" s="1">
        <f t="shared" si="7"/>
        <v>27482819.048225693</v>
      </c>
      <c r="M20" s="1">
        <f t="shared" si="2"/>
        <v>113547441.75785071</v>
      </c>
      <c r="N20" s="324">
        <f t="shared" si="4"/>
        <v>804294.3412689619</v>
      </c>
    </row>
    <row r="21" spans="1:14" x14ac:dyDescent="0.3">
      <c r="A21" s="346"/>
      <c r="B21">
        <v>8</v>
      </c>
      <c r="C21" s="325">
        <f t="shared" si="10"/>
        <v>90096376.76935406</v>
      </c>
      <c r="D21" s="325">
        <f t="shared" si="11"/>
        <v>18181818.18181818</v>
      </c>
      <c r="E21">
        <v>1.7708333E-2</v>
      </c>
      <c r="F21" s="1">
        <f t="shared" si="9"/>
        <v>1595456.6419251859</v>
      </c>
      <c r="G21" s="1">
        <f xml:space="preserve"> D21 /4</f>
        <v>4545454.5454545449</v>
      </c>
      <c r="H21" s="1">
        <f t="shared" si="12"/>
        <v>13636363.636363635</v>
      </c>
      <c r="J21" s="1">
        <f t="shared" ref="J21:J28" si="13" xml:space="preserve"> K20 + F21</f>
        <v>29078275.690150879</v>
      </c>
      <c r="K21" s="1">
        <f t="shared" si="7"/>
        <v>29284246.799930021</v>
      </c>
      <c r="M21" s="1">
        <f t="shared" si="2"/>
        <v>114351736.09911966</v>
      </c>
      <c r="N21" s="324">
        <f t="shared" si="4"/>
        <v>809991.42591818562</v>
      </c>
    </row>
    <row r="22" spans="1:14" x14ac:dyDescent="0.3">
      <c r="A22" s="346"/>
      <c r="B22">
        <v>9</v>
      </c>
      <c r="C22" s="325">
        <f t="shared" si="10"/>
        <v>96237287.956733793</v>
      </c>
      <c r="D22" s="325">
        <f t="shared" si="11"/>
        <v>13636363.636363635</v>
      </c>
      <c r="E22">
        <v>1.7708333E-2</v>
      </c>
      <c r="F22" s="1">
        <f t="shared" si="9"/>
        <v>1704201.9421547316</v>
      </c>
      <c r="G22" s="1">
        <f xml:space="preserve"> D22 /3</f>
        <v>4545454.5454545449</v>
      </c>
      <c r="H22" s="1">
        <f t="shared" si="12"/>
        <v>9090909.0909090899</v>
      </c>
      <c r="J22" s="1">
        <f t="shared" si="13"/>
        <v>30988448.742084753</v>
      </c>
      <c r="K22" s="1">
        <f t="shared" si="7"/>
        <v>31207950.243678369</v>
      </c>
      <c r="M22" s="1">
        <f t="shared" si="2"/>
        <v>115161727.52503785</v>
      </c>
      <c r="N22" s="324">
        <f t="shared" si="4"/>
        <v>815728.86491510889</v>
      </c>
    </row>
    <row r="23" spans="1:14" x14ac:dyDescent="0.3">
      <c r="A23" s="346"/>
      <c r="B23">
        <v>10</v>
      </c>
      <c r="C23" s="325">
        <f t="shared" si="10"/>
        <v>102486944.44434308</v>
      </c>
      <c r="D23" s="325">
        <f t="shared" si="11"/>
        <v>9090909.0909090899</v>
      </c>
      <c r="E23">
        <v>1.7708333E-2</v>
      </c>
      <c r="F23" s="1">
        <f t="shared" si="9"/>
        <v>1814872.9403729271</v>
      </c>
      <c r="G23" s="1">
        <f xml:space="preserve"> D23 /2</f>
        <v>4545454.5454545449</v>
      </c>
      <c r="H23" s="1">
        <f t="shared" si="12"/>
        <v>4545454.5454545449</v>
      </c>
      <c r="J23" s="1">
        <f t="shared" si="13"/>
        <v>33022823.184051298</v>
      </c>
      <c r="K23" s="1">
        <f t="shared" si="7"/>
        <v>33256734.837264054</v>
      </c>
      <c r="M23" s="1">
        <f t="shared" si="2"/>
        <v>115977456.38995296</v>
      </c>
      <c r="N23" s="324">
        <f t="shared" si="4"/>
        <v>821506.94410301466</v>
      </c>
    </row>
    <row r="24" spans="1:14" x14ac:dyDescent="0.3">
      <c r="A24" s="346"/>
      <c r="B24">
        <v>11</v>
      </c>
      <c r="C24" s="325">
        <f t="shared" si="10"/>
        <v>108847271.93017055</v>
      </c>
      <c r="D24" s="325">
        <f t="shared" si="11"/>
        <v>4545454.5454545449</v>
      </c>
      <c r="E24">
        <v>1.7708333E-2</v>
      </c>
      <c r="F24" s="1">
        <f t="shared" si="9"/>
        <v>1927503.7374810129</v>
      </c>
      <c r="G24" s="1">
        <f xml:space="preserve"> D24 /1</f>
        <v>4545454.5454545449</v>
      </c>
      <c r="H24" s="1">
        <f t="shared" si="12"/>
        <v>0</v>
      </c>
      <c r="J24" s="1">
        <f t="shared" si="13"/>
        <v>35184238.574745066</v>
      </c>
      <c r="K24" s="1">
        <f t="shared" si="7"/>
        <v>35433460.252921432</v>
      </c>
      <c r="M24" s="1">
        <f t="shared" si="2"/>
        <v>116798963.33405598</v>
      </c>
      <c r="N24" s="324">
        <f t="shared" si="4"/>
        <v>827325.95134990872</v>
      </c>
    </row>
    <row r="25" spans="1:14" s="272" customFormat="1" x14ac:dyDescent="0.3">
      <c r="A25" s="346"/>
      <c r="B25" s="272">
        <v>12</v>
      </c>
      <c r="C25" s="326">
        <f t="shared" si="10"/>
        <v>115320230.21310611</v>
      </c>
      <c r="D25" s="326">
        <f t="shared" si="11"/>
        <v>0</v>
      </c>
      <c r="E25">
        <v>1.7708333E-2</v>
      </c>
      <c r="F25" s="273">
        <f t="shared" si="9"/>
        <v>2042129.0382503439</v>
      </c>
      <c r="G25" s="273">
        <f xml:space="preserve"> D25 /1</f>
        <v>0</v>
      </c>
      <c r="H25" s="273">
        <f t="shared" si="12"/>
        <v>0</v>
      </c>
      <c r="I25" s="326">
        <f>(C25+F25)/2</f>
        <v>58681179.625678226</v>
      </c>
      <c r="J25" s="1">
        <f t="shared" si="13"/>
        <v>37475589.291171774</v>
      </c>
      <c r="K25" s="1">
        <f t="shared" si="7"/>
        <v>37741041.369492374</v>
      </c>
      <c r="M25" s="1">
        <f t="shared" si="2"/>
        <v>117626289.28540589</v>
      </c>
      <c r="N25" s="324">
        <f t="shared" si="4"/>
        <v>833186.17656286189</v>
      </c>
    </row>
    <row r="26" spans="1:14" x14ac:dyDescent="0.3">
      <c r="A26" s="346">
        <v>3</v>
      </c>
      <c r="B26">
        <v>1</v>
      </c>
      <c r="C26" s="325">
        <v>50000000</v>
      </c>
      <c r="D26" s="325">
        <v>50000000</v>
      </c>
      <c r="E26">
        <v>1.7708333E-2</v>
      </c>
      <c r="F26" s="1">
        <f xml:space="preserve"> C26 * E26</f>
        <v>885416.65</v>
      </c>
      <c r="G26" s="1">
        <f xml:space="preserve"> D26 /11</f>
        <v>4545454.5454545459</v>
      </c>
      <c r="H26" s="1">
        <f xml:space="preserve"> D26 - G26</f>
        <v>45454545.454545453</v>
      </c>
      <c r="J26" s="1">
        <f t="shared" si="13"/>
        <v>38626458.019492373</v>
      </c>
      <c r="K26" s="1">
        <f t="shared" si="7"/>
        <v>38900062.084254958</v>
      </c>
      <c r="M26" s="1">
        <f t="shared" si="2"/>
        <v>118459475.46196875</v>
      </c>
      <c r="N26" s="324">
        <f t="shared" si="4"/>
        <v>839087.91170245351</v>
      </c>
    </row>
    <row r="27" spans="1:14" x14ac:dyDescent="0.3">
      <c r="A27" s="346"/>
      <c r="B27">
        <v>2</v>
      </c>
      <c r="C27" s="325">
        <f xml:space="preserve"> C26 + F26 + G26</f>
        <v>55430871.195454545</v>
      </c>
      <c r="D27" s="325">
        <f xml:space="preserve"> H26</f>
        <v>45454545.454545453</v>
      </c>
      <c r="E27">
        <v>1.7708333E-2</v>
      </c>
      <c r="F27" s="1">
        <f t="shared" ref="F27:F37" si="14" xml:space="preserve"> C27 * E27</f>
        <v>981588.32560921717</v>
      </c>
      <c r="G27" s="1">
        <f xml:space="preserve"> D27 /10</f>
        <v>4545454.5454545449</v>
      </c>
      <c r="H27" s="1">
        <f xml:space="preserve"> D27 - G27</f>
        <v>40909090.909090906</v>
      </c>
      <c r="J27" s="1">
        <f t="shared" si="13"/>
        <v>39881650.409864172</v>
      </c>
      <c r="K27" s="1">
        <f t="shared" si="7"/>
        <v>40164145.420306824</v>
      </c>
      <c r="M27" s="1">
        <f t="shared" si="2"/>
        <v>119298563.3736712</v>
      </c>
      <c r="N27" s="324">
        <f t="shared" si="4"/>
        <v>845031.4507973165</v>
      </c>
    </row>
    <row r="28" spans="1:14" x14ac:dyDescent="0.3">
      <c r="A28" s="346"/>
      <c r="B28">
        <v>3</v>
      </c>
      <c r="C28" s="325">
        <f t="shared" ref="C28:C37" si="15" xml:space="preserve"> C27 + F27 + G27</f>
        <v>60957914.066518307</v>
      </c>
      <c r="D28" s="325">
        <f xml:space="preserve"> H27</f>
        <v>40909090.909090906</v>
      </c>
      <c r="E28">
        <v>1.7708333E-2</v>
      </c>
      <c r="F28" s="1">
        <f t="shared" si="14"/>
        <v>1079463.0412752903</v>
      </c>
      <c r="G28" s="1">
        <f xml:space="preserve"> D28 /9</f>
        <v>4545454.5454545449</v>
      </c>
      <c r="H28" s="1">
        <f xml:space="preserve"> D28 - G28</f>
        <v>36363636.36363636</v>
      </c>
      <c r="J28" s="1">
        <f t="shared" si="13"/>
        <v>41243608.461582117</v>
      </c>
      <c r="K28" s="1">
        <f t="shared" si="7"/>
        <v>41535750.674437121</v>
      </c>
      <c r="M28" s="1">
        <f t="shared" si="2"/>
        <v>120143594.82446852</v>
      </c>
      <c r="N28" s="324">
        <f t="shared" si="4"/>
        <v>851017.08995878708</v>
      </c>
    </row>
    <row r="29" spans="1:14" x14ac:dyDescent="0.3">
      <c r="A29" s="346"/>
      <c r="B29">
        <v>4</v>
      </c>
      <c r="C29" s="325">
        <f t="shared" si="15"/>
        <v>66582831.653248146</v>
      </c>
      <c r="D29" s="325">
        <f t="shared" ref="D29:D37" si="16" xml:space="preserve"> H28</f>
        <v>36363636.36363636</v>
      </c>
      <c r="E29">
        <v>1.7708333E-2</v>
      </c>
      <c r="F29" s="1">
        <f t="shared" si="14"/>
        <v>1179070.9549986587</v>
      </c>
      <c r="G29" s="1">
        <f xml:space="preserve"> D29 /8</f>
        <v>4545454.5454545449</v>
      </c>
      <c r="H29" s="1">
        <f t="shared" ref="H29:H37" si="17" xml:space="preserve"> D29 - G29</f>
        <v>31818181.818181813</v>
      </c>
      <c r="J29" s="1">
        <f t="shared" ref="J29:J92" si="18" xml:space="preserve"> K28 + F29</f>
        <v>42714821.629435778</v>
      </c>
      <c r="K29" s="1">
        <f t="shared" si="7"/>
        <v>43017384.935072675</v>
      </c>
      <c r="M29" s="1">
        <f t="shared" si="2"/>
        <v>120994611.91442731</v>
      </c>
      <c r="N29" s="324">
        <f t="shared" si="4"/>
        <v>857045.12739565608</v>
      </c>
    </row>
    <row r="30" spans="1:14" x14ac:dyDescent="0.3">
      <c r="A30" s="346"/>
      <c r="B30">
        <v>5</v>
      </c>
      <c r="C30" s="325">
        <f t="shared" si="15"/>
        <v>72307357.15370135</v>
      </c>
      <c r="D30" s="325">
        <f t="shared" si="16"/>
        <v>31818181.818181813</v>
      </c>
      <c r="E30">
        <v>1.7708333E-2</v>
      </c>
      <c r="F30" s="1">
        <f t="shared" si="14"/>
        <v>1280442.7588276756</v>
      </c>
      <c r="G30" s="1">
        <f xml:space="preserve"> D30 /7</f>
        <v>4545454.5454545449</v>
      </c>
      <c r="H30" s="1">
        <f t="shared" si="17"/>
        <v>27272727.272727266</v>
      </c>
      <c r="J30" s="1">
        <f t="shared" si="18"/>
        <v>44297827.693900354</v>
      </c>
      <c r="K30" s="1">
        <f t="shared" si="7"/>
        <v>44611603.958632872</v>
      </c>
      <c r="M30" s="1">
        <f t="shared" si="2"/>
        <v>121851657.04182297</v>
      </c>
      <c r="N30" s="324">
        <f t="shared" si="4"/>
        <v>863115.86342902703</v>
      </c>
    </row>
    <row r="31" spans="1:14" x14ac:dyDescent="0.3">
      <c r="A31" s="346"/>
      <c r="B31">
        <v>6</v>
      </c>
      <c r="C31" s="325">
        <f t="shared" si="15"/>
        <v>78133254.457983568</v>
      </c>
      <c r="D31" s="325">
        <f t="shared" si="16"/>
        <v>27272727.272727266</v>
      </c>
      <c r="E31">
        <v>1.7708333E-2</v>
      </c>
      <c r="F31" s="1">
        <f t="shared" si="14"/>
        <v>1383609.6883157075</v>
      </c>
      <c r="G31" s="1">
        <f xml:space="preserve"> D31 /6</f>
        <v>4545454.545454544</v>
      </c>
      <c r="H31" s="1">
        <f t="shared" si="17"/>
        <v>22727272.727272723</v>
      </c>
      <c r="J31" s="1">
        <f t="shared" si="18"/>
        <v>45995213.646948576</v>
      </c>
      <c r="K31" s="1">
        <f t="shared" si="7"/>
        <v>46321013.061616056</v>
      </c>
      <c r="M31" s="1">
        <f t="shared" si="2"/>
        <v>122714772.90525199</v>
      </c>
      <c r="N31" s="324">
        <f t="shared" si="4"/>
        <v>869229.6005072773</v>
      </c>
    </row>
    <row r="32" spans="1:14" x14ac:dyDescent="0.3">
      <c r="A32" s="346"/>
      <c r="B32">
        <v>7</v>
      </c>
      <c r="C32" s="325">
        <f t="shared" si="15"/>
        <v>84062318.69175382</v>
      </c>
      <c r="D32" s="325">
        <f t="shared" si="16"/>
        <v>22727272.727272723</v>
      </c>
      <c r="E32">
        <v>1.7708333E-2</v>
      </c>
      <c r="F32" s="1">
        <f t="shared" si="14"/>
        <v>1488603.5321457009</v>
      </c>
      <c r="G32" s="1">
        <f xml:space="preserve"> D32 /5</f>
        <v>4545454.5454545449</v>
      </c>
      <c r="H32" s="1">
        <f t="shared" si="17"/>
        <v>18181818.18181818</v>
      </c>
      <c r="J32" s="1">
        <f t="shared" si="18"/>
        <v>47809616.593761757</v>
      </c>
      <c r="K32" s="1">
        <f t="shared" si="7"/>
        <v>48148268.028697699</v>
      </c>
      <c r="M32" s="1">
        <f t="shared" si="2"/>
        <v>123584002.50575927</v>
      </c>
      <c r="N32" s="324">
        <f t="shared" si="4"/>
        <v>875386.64322112733</v>
      </c>
    </row>
    <row r="33" spans="1:14" x14ac:dyDescent="0.3">
      <c r="A33" s="346"/>
      <c r="B33">
        <v>8</v>
      </c>
      <c r="C33" s="325">
        <f t="shared" si="15"/>
        <v>90096376.76935406</v>
      </c>
      <c r="D33" s="325">
        <f t="shared" si="16"/>
        <v>18181818.18181818</v>
      </c>
      <c r="E33">
        <v>1.7708333E-2</v>
      </c>
      <c r="F33" s="1">
        <f t="shared" si="14"/>
        <v>1595456.6419251859</v>
      </c>
      <c r="G33" s="1">
        <f xml:space="preserve"> D33 /4</f>
        <v>4545454.5454545449</v>
      </c>
      <c r="H33" s="1">
        <f t="shared" si="17"/>
        <v>13636363.636363635</v>
      </c>
      <c r="J33" s="1">
        <f t="shared" si="18"/>
        <v>49743724.670622885</v>
      </c>
      <c r="K33" s="1">
        <f t="shared" si="7"/>
        <v>50096076.037125222</v>
      </c>
      <c r="M33" s="1">
        <f t="shared" si="2"/>
        <v>124459389.14898039</v>
      </c>
      <c r="N33" s="324">
        <f t="shared" si="4"/>
        <v>881587.29831881472</v>
      </c>
    </row>
    <row r="34" spans="1:14" x14ac:dyDescent="0.3">
      <c r="A34" s="346"/>
      <c r="B34">
        <v>9</v>
      </c>
      <c r="C34" s="325">
        <f t="shared" si="15"/>
        <v>96237287.956733793</v>
      </c>
      <c r="D34" s="325">
        <f t="shared" si="16"/>
        <v>13636363.636363635</v>
      </c>
      <c r="E34">
        <v>1.7708333E-2</v>
      </c>
      <c r="F34" s="1">
        <f t="shared" si="14"/>
        <v>1704201.9421547316</v>
      </c>
      <c r="G34" s="1">
        <f xml:space="preserve"> D34 /3</f>
        <v>4545454.5454545449</v>
      </c>
      <c r="H34" s="1">
        <f t="shared" si="17"/>
        <v>9090909.0909090899</v>
      </c>
      <c r="J34" s="1">
        <f t="shared" si="18"/>
        <v>51800277.97927995</v>
      </c>
      <c r="K34" s="1">
        <f t="shared" si="7"/>
        <v>52167196.597699754</v>
      </c>
      <c r="M34" s="1">
        <f t="shared" si="2"/>
        <v>125340976.44729921</v>
      </c>
      <c r="N34" s="324">
        <f t="shared" si="4"/>
        <v>887831.87472137727</v>
      </c>
    </row>
    <row r="35" spans="1:14" x14ac:dyDescent="0.3">
      <c r="A35" s="346"/>
      <c r="B35">
        <v>10</v>
      </c>
      <c r="C35" s="325">
        <f t="shared" si="15"/>
        <v>102486944.44434308</v>
      </c>
      <c r="D35" s="325">
        <f t="shared" si="16"/>
        <v>9090909.0909090899</v>
      </c>
      <c r="E35">
        <v>1.7708333E-2</v>
      </c>
      <c r="F35" s="1">
        <f t="shared" si="14"/>
        <v>1814872.9403729271</v>
      </c>
      <c r="G35" s="1">
        <f xml:space="preserve"> D35 /2</f>
        <v>4545454.5454545449</v>
      </c>
      <c r="H35" s="1">
        <f t="shared" si="17"/>
        <v>4545454.5454545449</v>
      </c>
      <c r="J35" s="1">
        <f t="shared" si="18"/>
        <v>53982069.538072683</v>
      </c>
      <c r="K35" s="1">
        <f t="shared" si="7"/>
        <v>54364442.512640007</v>
      </c>
      <c r="M35" s="1">
        <f t="shared" si="2"/>
        <v>126228808.32202059</v>
      </c>
      <c r="N35" s="324">
        <f t="shared" si="4"/>
        <v>894120.68353804306</v>
      </c>
    </row>
    <row r="36" spans="1:14" x14ac:dyDescent="0.3">
      <c r="A36" s="346"/>
      <c r="B36">
        <v>11</v>
      </c>
      <c r="C36" s="325">
        <f t="shared" si="15"/>
        <v>108847271.93017055</v>
      </c>
      <c r="D36" s="325">
        <f t="shared" si="16"/>
        <v>4545454.5454545449</v>
      </c>
      <c r="E36">
        <v>1.7708333E-2</v>
      </c>
      <c r="F36" s="1">
        <f t="shared" si="14"/>
        <v>1927503.7374810129</v>
      </c>
      <c r="G36" s="1">
        <f xml:space="preserve"> D36 /1</f>
        <v>4545454.5454545449</v>
      </c>
      <c r="H36" s="1">
        <f t="shared" si="17"/>
        <v>0</v>
      </c>
      <c r="J36" s="1">
        <f t="shared" si="18"/>
        <v>56291946.25012102</v>
      </c>
      <c r="K36" s="1">
        <f t="shared" si="7"/>
        <v>56690680.850628726</v>
      </c>
      <c r="M36" s="1">
        <f t="shared" si="2"/>
        <v>127122929.00555864</v>
      </c>
      <c r="N36" s="324">
        <f t="shared" si="4"/>
        <v>900454.03808173072</v>
      </c>
    </row>
    <row r="37" spans="1:14" x14ac:dyDescent="0.3">
      <c r="A37" s="346"/>
      <c r="B37" s="272">
        <v>12</v>
      </c>
      <c r="C37" s="326">
        <f t="shared" si="15"/>
        <v>115320230.21310611</v>
      </c>
      <c r="D37" s="326">
        <f t="shared" si="16"/>
        <v>0</v>
      </c>
      <c r="E37">
        <v>1.7708333E-2</v>
      </c>
      <c r="F37" s="273">
        <f t="shared" si="14"/>
        <v>2042129.0382503439</v>
      </c>
      <c r="G37" s="273">
        <f xml:space="preserve"> D37 /1</f>
        <v>0</v>
      </c>
      <c r="H37" s="273">
        <f t="shared" si="17"/>
        <v>0</v>
      </c>
      <c r="I37" s="326">
        <f>(C37+F37)/2</f>
        <v>58681179.625678226</v>
      </c>
      <c r="J37" s="1">
        <f t="shared" si="18"/>
        <v>58732809.888879068</v>
      </c>
      <c r="K37" s="1">
        <f t="shared" si="7"/>
        <v>59148833.939347692</v>
      </c>
      <c r="M37" s="1">
        <f t="shared" si="2"/>
        <v>128023383.04364038</v>
      </c>
      <c r="N37" s="324">
        <f t="shared" si="4"/>
        <v>906832.25388465833</v>
      </c>
    </row>
    <row r="38" spans="1:14" x14ac:dyDescent="0.3">
      <c r="A38" s="346">
        <v>4</v>
      </c>
      <c r="B38">
        <v>1</v>
      </c>
      <c r="C38" s="325">
        <v>50000000</v>
      </c>
      <c r="D38" s="325">
        <v>50000000</v>
      </c>
      <c r="E38">
        <v>1.7708333E-2</v>
      </c>
      <c r="F38" s="1">
        <f xml:space="preserve"> C38 * E38</f>
        <v>885416.65</v>
      </c>
      <c r="G38" s="1">
        <f xml:space="preserve"> D38 /11</f>
        <v>4545454.5454545459</v>
      </c>
      <c r="H38" s="1">
        <f xml:space="preserve"> D38 - G38</f>
        <v>45454545.454545453</v>
      </c>
      <c r="J38" s="1">
        <f t="shared" si="18"/>
        <v>60034250.58934769</v>
      </c>
      <c r="K38" s="1">
        <f t="shared" si="7"/>
        <v>60459493.17767749</v>
      </c>
      <c r="M38" s="1">
        <f t="shared" si="2"/>
        <v>128930215.29752503</v>
      </c>
      <c r="N38" s="324">
        <f t="shared" si="4"/>
        <v>913255.64871406381</v>
      </c>
    </row>
    <row r="39" spans="1:14" x14ac:dyDescent="0.3">
      <c r="A39" s="346"/>
      <c r="B39">
        <v>2</v>
      </c>
      <c r="C39" s="325">
        <f xml:space="preserve"> C38 + F38 + G38</f>
        <v>55430871.195454545</v>
      </c>
      <c r="D39" s="325">
        <f xml:space="preserve"> H38</f>
        <v>45454545.454545453</v>
      </c>
      <c r="E39">
        <v>1.7708333E-2</v>
      </c>
      <c r="F39" s="1">
        <f t="shared" ref="F39:F49" si="19" xml:space="preserve"> C39 * E39</f>
        <v>981588.32560921717</v>
      </c>
      <c r="G39" s="1">
        <f xml:space="preserve"> D39 /10</f>
        <v>4545454.5454545449</v>
      </c>
      <c r="H39" s="1">
        <f xml:space="preserve"> D39 - G39</f>
        <v>40909090.909090906</v>
      </c>
      <c r="J39" s="1">
        <f t="shared" si="18"/>
        <v>61441081.503286704</v>
      </c>
      <c r="K39" s="1">
        <f t="shared" si="7"/>
        <v>61876289.143454626</v>
      </c>
      <c r="M39" s="1">
        <f t="shared" si="2"/>
        <v>129843470.9462391</v>
      </c>
      <c r="N39" s="324">
        <f t="shared" si="4"/>
        <v>919724.54258803662</v>
      </c>
    </row>
    <row r="40" spans="1:14" x14ac:dyDescent="0.3">
      <c r="A40" s="346"/>
      <c r="B40">
        <v>3</v>
      </c>
      <c r="C40" s="325">
        <f t="shared" ref="C40:C49" si="20" xml:space="preserve"> C39 + F39 + G39</f>
        <v>60957914.066518307</v>
      </c>
      <c r="D40" s="325">
        <f xml:space="preserve"> H39</f>
        <v>40909090.909090906</v>
      </c>
      <c r="E40">
        <v>1.7708333E-2</v>
      </c>
      <c r="F40" s="1">
        <f t="shared" si="19"/>
        <v>1079463.0412752903</v>
      </c>
      <c r="G40" s="1">
        <f xml:space="preserve"> D40 /9</f>
        <v>4545454.5454545449</v>
      </c>
      <c r="H40" s="1">
        <f xml:space="preserve"> D40 - G40</f>
        <v>36363636.36363636</v>
      </c>
      <c r="J40" s="1">
        <f t="shared" si="18"/>
        <v>62955752.184729919</v>
      </c>
      <c r="K40" s="1">
        <f t="shared" si="7"/>
        <v>63401688.741719842</v>
      </c>
      <c r="M40" s="1">
        <f t="shared" si="2"/>
        <v>130763195.48882714</v>
      </c>
      <c r="N40" s="324">
        <f t="shared" si="4"/>
        <v>926239.25779146038</v>
      </c>
    </row>
    <row r="41" spans="1:14" x14ac:dyDescent="0.3">
      <c r="A41" s="346"/>
      <c r="B41">
        <v>4</v>
      </c>
      <c r="C41" s="325">
        <f t="shared" si="20"/>
        <v>66582831.653248146</v>
      </c>
      <c r="D41" s="325">
        <f t="shared" ref="D41:D49" si="21" xml:space="preserve"> H40</f>
        <v>36363636.36363636</v>
      </c>
      <c r="E41">
        <v>1.7708333E-2</v>
      </c>
      <c r="F41" s="1">
        <f t="shared" si="19"/>
        <v>1179070.9549986587</v>
      </c>
      <c r="G41" s="1">
        <f xml:space="preserve"> D41 /8</f>
        <v>4545454.5454545449</v>
      </c>
      <c r="H41" s="1">
        <f t="shared" ref="H41:H49" si="22" xml:space="preserve"> D41 - G41</f>
        <v>31818181.818181813</v>
      </c>
      <c r="J41" s="1">
        <f t="shared" si="18"/>
        <v>64580759.696718499</v>
      </c>
      <c r="K41" s="1">
        <f t="shared" si="7"/>
        <v>65038206.723043337</v>
      </c>
      <c r="M41" s="1">
        <f t="shared" si="2"/>
        <v>131689434.7466186</v>
      </c>
      <c r="N41" s="324">
        <f t="shared" si="4"/>
        <v>932800.11889207014</v>
      </c>
    </row>
    <row r="42" spans="1:14" x14ac:dyDescent="0.3">
      <c r="A42" s="346"/>
      <c r="B42">
        <v>5</v>
      </c>
      <c r="C42" s="325">
        <f t="shared" si="20"/>
        <v>72307357.15370135</v>
      </c>
      <c r="D42" s="325">
        <f t="shared" si="21"/>
        <v>31818181.818181813</v>
      </c>
      <c r="E42">
        <v>1.7708333E-2</v>
      </c>
      <c r="F42" s="1">
        <f t="shared" si="19"/>
        <v>1280442.7588276756</v>
      </c>
      <c r="G42" s="1">
        <f xml:space="preserve"> D42 /7</f>
        <v>4545454.5454545449</v>
      </c>
      <c r="H42" s="1">
        <f t="shared" si="22"/>
        <v>27272727.272727266</v>
      </c>
      <c r="J42" s="1">
        <f t="shared" si="18"/>
        <v>66318649.481871016</v>
      </c>
      <c r="K42" s="1">
        <f t="shared" si="7"/>
        <v>66788406.560261384</v>
      </c>
      <c r="M42" s="1">
        <f t="shared" si="2"/>
        <v>132622234.86551067</v>
      </c>
      <c r="N42" s="324">
        <f t="shared" si="4"/>
        <v>939407.45275662234</v>
      </c>
    </row>
    <row r="43" spans="1:14" x14ac:dyDescent="0.3">
      <c r="A43" s="346"/>
      <c r="B43">
        <v>6</v>
      </c>
      <c r="C43" s="325">
        <f t="shared" si="20"/>
        <v>78133254.457983568</v>
      </c>
      <c r="D43" s="325">
        <f t="shared" si="21"/>
        <v>27272727.272727266</v>
      </c>
      <c r="E43">
        <v>1.7708333E-2</v>
      </c>
      <c r="F43" s="1">
        <f t="shared" si="19"/>
        <v>1383609.6883157075</v>
      </c>
      <c r="G43" s="1">
        <f xml:space="preserve"> D43 /6</f>
        <v>4545454.545454544</v>
      </c>
      <c r="H43" s="1">
        <f t="shared" si="22"/>
        <v>22727272.727272723</v>
      </c>
      <c r="J43" s="1">
        <f t="shared" si="18"/>
        <v>68172016.248577088</v>
      </c>
      <c r="K43" s="1">
        <f t="shared" si="7"/>
        <v>68654901.340947166</v>
      </c>
      <c r="M43" s="1">
        <f t="shared" si="2"/>
        <v>133561642.3182673</v>
      </c>
      <c r="N43" s="324">
        <f t="shared" si="4"/>
        <v>946061.58856717928</v>
      </c>
    </row>
    <row r="44" spans="1:14" x14ac:dyDescent="0.3">
      <c r="A44" s="346"/>
      <c r="B44">
        <v>7</v>
      </c>
      <c r="C44" s="325">
        <f t="shared" si="20"/>
        <v>84062318.69175382</v>
      </c>
      <c r="D44" s="325">
        <f t="shared" si="21"/>
        <v>22727272.727272723</v>
      </c>
      <c r="E44">
        <v>1.7708333E-2</v>
      </c>
      <c r="F44" s="1">
        <f t="shared" si="19"/>
        <v>1488603.5321457009</v>
      </c>
      <c r="G44" s="1">
        <f xml:space="preserve"> D44 /5</f>
        <v>4545454.5454545449</v>
      </c>
      <c r="H44" s="1">
        <f t="shared" si="22"/>
        <v>18181818.18181818</v>
      </c>
      <c r="J44" s="1">
        <f t="shared" si="18"/>
        <v>70143504.87309286</v>
      </c>
      <c r="K44" s="1">
        <f t="shared" si="7"/>
        <v>70640354.675896093</v>
      </c>
      <c r="M44" s="1">
        <f t="shared" si="2"/>
        <v>134507703.90683448</v>
      </c>
      <c r="N44" s="324">
        <f t="shared" si="4"/>
        <v>952762.8578375096</v>
      </c>
    </row>
    <row r="45" spans="1:14" x14ac:dyDescent="0.3">
      <c r="A45" s="346"/>
      <c r="B45">
        <v>8</v>
      </c>
      <c r="C45" s="325">
        <f t="shared" si="20"/>
        <v>90096376.76935406</v>
      </c>
      <c r="D45" s="325">
        <f t="shared" si="21"/>
        <v>18181818.18181818</v>
      </c>
      <c r="E45">
        <v>1.7708333E-2</v>
      </c>
      <c r="F45" s="1">
        <f t="shared" si="19"/>
        <v>1595456.6419251859</v>
      </c>
      <c r="G45" s="1">
        <f xml:space="preserve"> D45 /4</f>
        <v>4545454.5454545449</v>
      </c>
      <c r="H45" s="1">
        <f t="shared" si="22"/>
        <v>13636363.636363635</v>
      </c>
      <c r="J45" s="1">
        <f t="shared" si="18"/>
        <v>72235811.317821279</v>
      </c>
      <c r="K45" s="1">
        <f t="shared" si="7"/>
        <v>72747481.623910576</v>
      </c>
      <c r="M45" s="1">
        <f t="shared" si="2"/>
        <v>135460466.76467198</v>
      </c>
      <c r="N45" s="324">
        <f t="shared" si="4"/>
        <v>959511.59442960424</v>
      </c>
    </row>
    <row r="46" spans="1:14" x14ac:dyDescent="0.3">
      <c r="A46" s="346"/>
      <c r="B46">
        <v>9</v>
      </c>
      <c r="C46" s="325">
        <f t="shared" si="20"/>
        <v>96237287.956733793</v>
      </c>
      <c r="D46" s="325">
        <f t="shared" si="21"/>
        <v>13636363.636363635</v>
      </c>
      <c r="E46">
        <v>1.7708333E-2</v>
      </c>
      <c r="F46" s="1">
        <f t="shared" si="19"/>
        <v>1704201.9421547316</v>
      </c>
      <c r="G46" s="1">
        <f xml:space="preserve"> D46 /3</f>
        <v>4545454.5454545449</v>
      </c>
      <c r="H46" s="1">
        <f t="shared" si="22"/>
        <v>9090909.0909090899</v>
      </c>
      <c r="J46" s="1">
        <f t="shared" si="18"/>
        <v>74451683.566065311</v>
      </c>
      <c r="K46" s="1">
        <f t="shared" si="7"/>
        <v>74979049.633174375</v>
      </c>
      <c r="M46" s="1">
        <f t="shared" si="2"/>
        <v>136419978.35910159</v>
      </c>
      <c r="N46" s="324">
        <f t="shared" si="4"/>
        <v>966308.13457031013</v>
      </c>
    </row>
    <row r="47" spans="1:14" x14ac:dyDescent="0.3">
      <c r="A47" s="346"/>
      <c r="B47">
        <v>10</v>
      </c>
      <c r="C47" s="325">
        <f t="shared" si="20"/>
        <v>102486944.44434308</v>
      </c>
      <c r="D47" s="325">
        <f t="shared" si="21"/>
        <v>9090909.0909090899</v>
      </c>
      <c r="E47">
        <v>1.7708333E-2</v>
      </c>
      <c r="F47" s="1">
        <f t="shared" si="19"/>
        <v>1814872.9403729271</v>
      </c>
      <c r="G47" s="1">
        <f xml:space="preserve"> D47 /2</f>
        <v>4545454.5454545449</v>
      </c>
      <c r="H47" s="1">
        <f t="shared" si="22"/>
        <v>4545454.5454545449</v>
      </c>
      <c r="J47" s="1">
        <f t="shared" si="18"/>
        <v>76793922.573547304</v>
      </c>
      <c r="K47" s="1">
        <f t="shared" si="7"/>
        <v>77337879.499511957</v>
      </c>
      <c r="M47" s="1">
        <f t="shared" si="2"/>
        <v>137386286.49367189</v>
      </c>
      <c r="N47" s="324">
        <f t="shared" si="4"/>
        <v>973152.81686808041</v>
      </c>
    </row>
    <row r="48" spans="1:14" x14ac:dyDescent="0.3">
      <c r="A48" s="346"/>
      <c r="B48">
        <v>11</v>
      </c>
      <c r="C48" s="325">
        <f t="shared" si="20"/>
        <v>108847271.93017055</v>
      </c>
      <c r="D48" s="325">
        <f t="shared" si="21"/>
        <v>4545454.5454545449</v>
      </c>
      <c r="E48">
        <v>1.7708333E-2</v>
      </c>
      <c r="F48" s="1">
        <f t="shared" si="19"/>
        <v>1927503.7374810129</v>
      </c>
      <c r="G48" s="1">
        <f xml:space="preserve"> D48 /1</f>
        <v>4545454.5454545449</v>
      </c>
      <c r="H48" s="1">
        <f t="shared" si="22"/>
        <v>0</v>
      </c>
      <c r="J48" s="1">
        <f t="shared" si="18"/>
        <v>79265383.23699297</v>
      </c>
      <c r="K48" s="1">
        <f t="shared" si="7"/>
        <v>79826846.341833204</v>
      </c>
      <c r="M48" s="1">
        <f t="shared" si="2"/>
        <v>138359439.31053996</v>
      </c>
      <c r="N48" s="324">
        <f t="shared" si="4"/>
        <v>980045.98232984496</v>
      </c>
    </row>
    <row r="49" spans="1:14" x14ac:dyDescent="0.3">
      <c r="A49" s="346"/>
      <c r="B49" s="272">
        <v>12</v>
      </c>
      <c r="C49" s="326">
        <f t="shared" si="20"/>
        <v>115320230.21310611</v>
      </c>
      <c r="D49" s="326">
        <f t="shared" si="21"/>
        <v>0</v>
      </c>
      <c r="E49">
        <v>1.7708333E-2</v>
      </c>
      <c r="F49" s="273">
        <f t="shared" si="19"/>
        <v>2042129.0382503439</v>
      </c>
      <c r="G49" s="273">
        <f xml:space="preserve"> D49 /1</f>
        <v>0</v>
      </c>
      <c r="H49" s="273">
        <f t="shared" si="22"/>
        <v>0</v>
      </c>
      <c r="I49" s="326">
        <f>(C49+F49)/2</f>
        <v>58681179.625678226</v>
      </c>
      <c r="J49" s="1">
        <f t="shared" si="18"/>
        <v>81868975.380083546</v>
      </c>
      <c r="K49" s="1">
        <f t="shared" si="7"/>
        <v>82448880.595069483</v>
      </c>
      <c r="M49" s="1">
        <f t="shared" si="2"/>
        <v>139339485.29286981</v>
      </c>
      <c r="N49" s="324">
        <f t="shared" si="4"/>
        <v>986987.97437799932</v>
      </c>
    </row>
    <row r="50" spans="1:14" x14ac:dyDescent="0.3">
      <c r="A50" s="346">
        <v>5</v>
      </c>
      <c r="B50">
        <v>1</v>
      </c>
      <c r="C50" s="325">
        <v>50000000</v>
      </c>
      <c r="D50" s="325">
        <v>50000000</v>
      </c>
      <c r="E50">
        <v>1.7708333E-2</v>
      </c>
      <c r="F50" s="1">
        <f xml:space="preserve"> C50 * E50</f>
        <v>885416.65</v>
      </c>
      <c r="G50" s="1">
        <f xml:space="preserve"> D50 /11</f>
        <v>4545454.5454545459</v>
      </c>
      <c r="H50" s="1">
        <f xml:space="preserve"> D50 - G50</f>
        <v>45454545.454545453</v>
      </c>
      <c r="J50" s="1">
        <f t="shared" si="18"/>
        <v>83334297.245069489</v>
      </c>
      <c r="K50" s="1">
        <f t="shared" si="7"/>
        <v>83924581.822777301</v>
      </c>
      <c r="M50" s="1">
        <f t="shared" si="2"/>
        <v>140326473.2672478</v>
      </c>
      <c r="N50" s="324">
        <f t="shared" si="4"/>
        <v>993979.13886751409</v>
      </c>
    </row>
    <row r="51" spans="1:14" x14ac:dyDescent="0.3">
      <c r="A51" s="346"/>
      <c r="B51">
        <v>2</v>
      </c>
      <c r="C51" s="325">
        <f xml:space="preserve"> C50 + F50 + G50</f>
        <v>55430871.195454545</v>
      </c>
      <c r="D51" s="325">
        <f xml:space="preserve"> H50</f>
        <v>45454545.454545453</v>
      </c>
      <c r="E51">
        <v>1.7708333E-2</v>
      </c>
      <c r="F51" s="1">
        <f t="shared" ref="F51:F61" si="23" xml:space="preserve"> C51 * E51</f>
        <v>981588.32560921717</v>
      </c>
      <c r="G51" s="1">
        <f xml:space="preserve"> D51 /10</f>
        <v>4545454.5454545449</v>
      </c>
      <c r="H51" s="1">
        <f xml:space="preserve"> D51 - G51</f>
        <v>40909090.909090906</v>
      </c>
      <c r="J51" s="1">
        <f t="shared" si="18"/>
        <v>84906170.148386523</v>
      </c>
      <c r="K51" s="1">
        <f t="shared" si="7"/>
        <v>85507588.825302199</v>
      </c>
      <c r="M51" s="1">
        <f t="shared" si="2"/>
        <v>141320452.40611532</v>
      </c>
      <c r="N51" s="324">
        <f t="shared" si="4"/>
        <v>1001019.824103166</v>
      </c>
    </row>
    <row r="52" spans="1:14" x14ac:dyDescent="0.3">
      <c r="A52" s="346"/>
      <c r="B52">
        <v>3</v>
      </c>
      <c r="C52" s="325">
        <f t="shared" ref="C52:C61" si="24" xml:space="preserve"> C51 + F51 + G51</f>
        <v>60957914.066518307</v>
      </c>
      <c r="D52" s="325">
        <f xml:space="preserve"> H51</f>
        <v>40909090.909090906</v>
      </c>
      <c r="E52">
        <v>1.7708333E-2</v>
      </c>
      <c r="F52" s="1">
        <f t="shared" si="23"/>
        <v>1079463.0412752903</v>
      </c>
      <c r="G52" s="1">
        <f xml:space="preserve"> D52 /9</f>
        <v>4545454.5454545449</v>
      </c>
      <c r="H52" s="1">
        <f xml:space="preserve"> D52 - G52</f>
        <v>36363636.36363636</v>
      </c>
      <c r="J52" s="1">
        <f t="shared" si="18"/>
        <v>86587051.866577491</v>
      </c>
      <c r="K52" s="1">
        <f t="shared" si="7"/>
        <v>87200376.788436726</v>
      </c>
      <c r="M52" s="1">
        <f t="shared" si="2"/>
        <v>142321472.2302185</v>
      </c>
      <c r="N52" s="324">
        <f t="shared" si="4"/>
        <v>1008110.3808568902</v>
      </c>
    </row>
    <row r="53" spans="1:14" x14ac:dyDescent="0.3">
      <c r="A53" s="346"/>
      <c r="B53">
        <v>4</v>
      </c>
      <c r="C53" s="325">
        <f t="shared" si="24"/>
        <v>66582831.653248146</v>
      </c>
      <c r="D53" s="325">
        <f t="shared" ref="D53:D61" si="25" xml:space="preserve"> H52</f>
        <v>36363636.36363636</v>
      </c>
      <c r="E53">
        <v>1.7708333E-2</v>
      </c>
      <c r="F53" s="1">
        <f t="shared" si="23"/>
        <v>1179070.9549986587</v>
      </c>
      <c r="G53" s="1">
        <f xml:space="preserve"> D53 /8</f>
        <v>4545454.5454545449</v>
      </c>
      <c r="H53" s="1">
        <f t="shared" ref="H53:H61" si="26" xml:space="preserve"> D53 - G53</f>
        <v>31818181.818181813</v>
      </c>
      <c r="J53" s="1">
        <f t="shared" si="18"/>
        <v>88379447.743435383</v>
      </c>
      <c r="K53" s="1">
        <f t="shared" si="7"/>
        <v>89005468.802158237</v>
      </c>
      <c r="M53" s="1">
        <f t="shared" si="2"/>
        <v>143329582.6110754</v>
      </c>
      <c r="N53" s="324">
        <f t="shared" si="4"/>
        <v>1015251.1623852565</v>
      </c>
    </row>
    <row r="54" spans="1:14" x14ac:dyDescent="0.3">
      <c r="A54" s="346"/>
      <c r="B54">
        <v>5</v>
      </c>
      <c r="C54" s="325">
        <f t="shared" si="24"/>
        <v>72307357.15370135</v>
      </c>
      <c r="D54" s="325">
        <f t="shared" si="25"/>
        <v>31818181.818181813</v>
      </c>
      <c r="E54">
        <v>1.7708333E-2</v>
      </c>
      <c r="F54" s="1">
        <f t="shared" si="23"/>
        <v>1280442.7588276756</v>
      </c>
      <c r="G54" s="1">
        <f xml:space="preserve"> D54 /7</f>
        <v>4545454.5454545449</v>
      </c>
      <c r="H54" s="1">
        <f t="shared" si="26"/>
        <v>27272727.272727266</v>
      </c>
      <c r="J54" s="1">
        <f t="shared" si="18"/>
        <v>90285911.560985908</v>
      </c>
      <c r="K54" s="1">
        <f t="shared" si="7"/>
        <v>90925436.737780914</v>
      </c>
      <c r="M54" s="1">
        <f t="shared" si="2"/>
        <v>144344833.77346066</v>
      </c>
      <c r="N54" s="324">
        <f t="shared" si="4"/>
        <v>1022442.5244470683</v>
      </c>
    </row>
    <row r="55" spans="1:14" x14ac:dyDescent="0.3">
      <c r="A55" s="346"/>
      <c r="B55">
        <v>6</v>
      </c>
      <c r="C55" s="325">
        <f t="shared" si="24"/>
        <v>78133254.457983568</v>
      </c>
      <c r="D55" s="325">
        <f t="shared" si="25"/>
        <v>27272727.272727266</v>
      </c>
      <c r="E55">
        <v>1.7708333E-2</v>
      </c>
      <c r="F55" s="1">
        <f t="shared" si="23"/>
        <v>1383609.6883157075</v>
      </c>
      <c r="G55" s="1">
        <f xml:space="preserve"> D55 /6</f>
        <v>4545454.545454544</v>
      </c>
      <c r="H55" s="1">
        <f t="shared" si="26"/>
        <v>22727272.727272723</v>
      </c>
      <c r="J55" s="1">
        <f t="shared" si="18"/>
        <v>92309046.426096618</v>
      </c>
      <c r="K55" s="1">
        <f t="shared" si="7"/>
        <v>92962902.14084512</v>
      </c>
      <c r="M55" s="1">
        <f t="shared" si="2"/>
        <v>145367276.29790771</v>
      </c>
      <c r="N55" s="324">
        <f t="shared" si="4"/>
        <v>1029684.8253210875</v>
      </c>
    </row>
    <row r="56" spans="1:14" x14ac:dyDescent="0.3">
      <c r="A56" s="346"/>
      <c r="B56">
        <v>7</v>
      </c>
      <c r="C56" s="325">
        <f t="shared" si="24"/>
        <v>84062318.69175382</v>
      </c>
      <c r="D56" s="325">
        <f t="shared" si="25"/>
        <v>22727272.727272723</v>
      </c>
      <c r="E56">
        <v>1.7708333E-2</v>
      </c>
      <c r="F56" s="1">
        <f t="shared" si="23"/>
        <v>1488603.5321457009</v>
      </c>
      <c r="G56" s="1">
        <f xml:space="preserve"> D56 /5</f>
        <v>4545454.5454545449</v>
      </c>
      <c r="H56" s="1">
        <f t="shared" si="26"/>
        <v>18181818.18181818</v>
      </c>
      <c r="J56" s="1">
        <f t="shared" si="18"/>
        <v>94451505.672990814</v>
      </c>
      <c r="K56" s="1">
        <f t="shared" si="7"/>
        <v>95120537.140023991</v>
      </c>
      <c r="M56" s="1">
        <f t="shared" si="2"/>
        <v>146396961.12322879</v>
      </c>
      <c r="N56" s="324">
        <f t="shared" si="4"/>
        <v>1036978.4258238835</v>
      </c>
    </row>
    <row r="57" spans="1:14" x14ac:dyDescent="0.3">
      <c r="A57" s="346"/>
      <c r="B57">
        <v>8</v>
      </c>
      <c r="C57" s="325">
        <f t="shared" si="24"/>
        <v>90096376.76935406</v>
      </c>
      <c r="D57" s="325">
        <f t="shared" si="25"/>
        <v>18181818.18181818</v>
      </c>
      <c r="E57">
        <v>1.7708333E-2</v>
      </c>
      <c r="F57" s="1">
        <f t="shared" si="23"/>
        <v>1595456.6419251859</v>
      </c>
      <c r="G57" s="1">
        <f xml:space="preserve"> D57 /4</f>
        <v>4545454.5454545449</v>
      </c>
      <c r="H57" s="1">
        <f t="shared" si="26"/>
        <v>13636363.636363635</v>
      </c>
      <c r="J57" s="1">
        <f t="shared" si="18"/>
        <v>96715993.781949177</v>
      </c>
      <c r="K57" s="1">
        <f t="shared" si="7"/>
        <v>97401065.372332647</v>
      </c>
      <c r="M57" s="1">
        <f t="shared" si="2"/>
        <v>147433939.54905269</v>
      </c>
      <c r="N57" s="324">
        <f t="shared" si="4"/>
        <v>1044323.68932781</v>
      </c>
    </row>
    <row r="58" spans="1:14" x14ac:dyDescent="0.3">
      <c r="A58" s="346"/>
      <c r="B58">
        <v>9</v>
      </c>
      <c r="C58" s="325">
        <f t="shared" si="24"/>
        <v>96237287.956733793</v>
      </c>
      <c r="D58" s="325">
        <f t="shared" si="25"/>
        <v>13636363.636363635</v>
      </c>
      <c r="E58">
        <v>1.7708333E-2</v>
      </c>
      <c r="F58" s="1">
        <f t="shared" si="23"/>
        <v>1704201.9421547316</v>
      </c>
      <c r="G58" s="1">
        <f xml:space="preserve"> D58 /3</f>
        <v>4545454.5454545449</v>
      </c>
      <c r="H58" s="1">
        <f t="shared" si="26"/>
        <v>9090909.0909090899</v>
      </c>
      <c r="J58" s="1">
        <f t="shared" si="18"/>
        <v>99105267.314487383</v>
      </c>
      <c r="K58" s="1">
        <f t="shared" si="7"/>
        <v>99807262.924929917</v>
      </c>
      <c r="M58" s="1">
        <f t="shared" si="2"/>
        <v>148478263.23838049</v>
      </c>
      <c r="N58" s="324">
        <f t="shared" si="4"/>
        <v>1051720.9817791074</v>
      </c>
    </row>
    <row r="59" spans="1:14" x14ac:dyDescent="0.3">
      <c r="A59" s="346"/>
      <c r="B59">
        <v>10</v>
      </c>
      <c r="C59" s="325">
        <f t="shared" si="24"/>
        <v>102486944.44434308</v>
      </c>
      <c r="D59" s="325">
        <f t="shared" si="25"/>
        <v>9090909.0909090899</v>
      </c>
      <c r="E59">
        <v>1.7708333E-2</v>
      </c>
      <c r="F59" s="1">
        <f t="shared" si="23"/>
        <v>1814872.9403729271</v>
      </c>
      <c r="G59" s="1">
        <f xml:space="preserve"> D59 /2</f>
        <v>4545454.5454545449</v>
      </c>
      <c r="H59" s="1">
        <f t="shared" si="26"/>
        <v>4545454.5454545449</v>
      </c>
      <c r="J59" s="1">
        <f t="shared" si="18"/>
        <v>101622135.86530285</v>
      </c>
      <c r="K59" s="1">
        <f t="shared" si="7"/>
        <v>102341959.29380803</v>
      </c>
      <c r="M59" s="1">
        <f t="shared" si="2"/>
        <v>149529984.22015959</v>
      </c>
      <c r="N59" s="324">
        <f t="shared" si="4"/>
        <v>1059170.6717161357</v>
      </c>
    </row>
    <row r="60" spans="1:14" x14ac:dyDescent="0.3">
      <c r="A60" s="346"/>
      <c r="B60">
        <v>11</v>
      </c>
      <c r="C60" s="325">
        <f t="shared" si="24"/>
        <v>108847271.93017055</v>
      </c>
      <c r="D60" s="325">
        <f t="shared" si="25"/>
        <v>4545454.5454545449</v>
      </c>
      <c r="E60">
        <v>1.7708333E-2</v>
      </c>
      <c r="F60" s="1">
        <f t="shared" si="23"/>
        <v>1927503.7374810129</v>
      </c>
      <c r="G60" s="1">
        <f xml:space="preserve"> D60 /1</f>
        <v>4545454.5454545449</v>
      </c>
      <c r="H60" s="1">
        <f t="shared" si="26"/>
        <v>0</v>
      </c>
      <c r="J60" s="1">
        <f t="shared" si="18"/>
        <v>104269463.03128904</v>
      </c>
      <c r="K60" s="1">
        <f t="shared" si="7"/>
        <v>105008038.35967085</v>
      </c>
      <c r="M60" s="1">
        <f t="shared" si="2"/>
        <v>150589154.89187571</v>
      </c>
      <c r="N60" s="324">
        <f t="shared" si="4"/>
        <v>1066673.1302877346</v>
      </c>
    </row>
    <row r="61" spans="1:14" x14ac:dyDescent="0.3">
      <c r="A61" s="346"/>
      <c r="B61" s="272">
        <v>12</v>
      </c>
      <c r="C61" s="326">
        <f t="shared" si="24"/>
        <v>115320230.21310611</v>
      </c>
      <c r="D61" s="326">
        <f t="shared" si="25"/>
        <v>0</v>
      </c>
      <c r="E61">
        <v>1.7708333E-2</v>
      </c>
      <c r="F61" s="273">
        <f t="shared" si="23"/>
        <v>2042129.0382503439</v>
      </c>
      <c r="G61" s="273">
        <f xml:space="preserve"> D61 /1</f>
        <v>0</v>
      </c>
      <c r="H61" s="273">
        <f t="shared" si="26"/>
        <v>0</v>
      </c>
      <c r="I61" s="326">
        <f>(C61+F61)/2</f>
        <v>58681179.625678226</v>
      </c>
      <c r="J61" s="1">
        <f t="shared" si="18"/>
        <v>107050167.39792119</v>
      </c>
      <c r="K61" s="1">
        <f t="shared" si="7"/>
        <v>107808439.38130641</v>
      </c>
      <c r="M61" s="1">
        <f t="shared" si="2"/>
        <v>151655828.02216345</v>
      </c>
      <c r="N61" s="324">
        <f t="shared" si="4"/>
        <v>1074228.7312717151</v>
      </c>
    </row>
    <row r="62" spans="1:14" x14ac:dyDescent="0.3">
      <c r="A62" s="346">
        <v>6</v>
      </c>
      <c r="B62">
        <v>1</v>
      </c>
      <c r="C62" s="325">
        <v>50000000</v>
      </c>
      <c r="D62" s="325">
        <v>50000000</v>
      </c>
      <c r="E62">
        <v>1.7708333E-2</v>
      </c>
      <c r="F62" s="1">
        <f xml:space="preserve"> C62 * E62</f>
        <v>885416.65</v>
      </c>
      <c r="G62" s="1">
        <f xml:space="preserve"> D62 /11</f>
        <v>4545454.5454545459</v>
      </c>
      <c r="H62" s="1">
        <f xml:space="preserve"> D62 - G62</f>
        <v>45454545.454545453</v>
      </c>
      <c r="J62" s="1">
        <f t="shared" si="18"/>
        <v>108693856.03130642</v>
      </c>
      <c r="K62" s="1">
        <f t="shared" si="7"/>
        <v>109463770.80863021</v>
      </c>
      <c r="M62" s="1">
        <f t="shared" si="2"/>
        <v>152730056.75343516</v>
      </c>
      <c r="N62" s="324">
        <f t="shared" si="4"/>
        <v>1081837.8510934801</v>
      </c>
    </row>
    <row r="63" spans="1:14" x14ac:dyDescent="0.3">
      <c r="A63" s="346"/>
      <c r="B63">
        <v>2</v>
      </c>
      <c r="C63" s="325">
        <f xml:space="preserve"> C62 + F62 + G62</f>
        <v>55430871.195454545</v>
      </c>
      <c r="D63" s="325">
        <f xml:space="preserve"> H62</f>
        <v>45454545.454545453</v>
      </c>
      <c r="E63">
        <v>1.7708333E-2</v>
      </c>
      <c r="F63" s="1">
        <f t="shared" ref="F63:F73" si="27" xml:space="preserve"> C63 * E63</f>
        <v>981588.32560921717</v>
      </c>
      <c r="G63" s="1">
        <f xml:space="preserve"> D63 /10</f>
        <v>4545454.5454545449</v>
      </c>
      <c r="H63" s="1">
        <f xml:space="preserve"> D63 - G63</f>
        <v>40909090.909090906</v>
      </c>
      <c r="J63" s="1">
        <f t="shared" si="18"/>
        <v>110445359.13423944</v>
      </c>
      <c r="K63" s="1">
        <f t="shared" si="7"/>
        <v>111227680.39129184</v>
      </c>
      <c r="M63" s="1">
        <f t="shared" si="2"/>
        <v>153811894.60452864</v>
      </c>
      <c r="N63" s="324">
        <f t="shared" si="4"/>
        <v>1089500.8688447797</v>
      </c>
    </row>
    <row r="64" spans="1:14" x14ac:dyDescent="0.3">
      <c r="A64" s="346"/>
      <c r="B64">
        <v>3</v>
      </c>
      <c r="C64" s="325">
        <f t="shared" ref="C64:C73" si="28" xml:space="preserve"> C63 + F63 + G63</f>
        <v>60957914.066518307</v>
      </c>
      <c r="D64" s="325">
        <f xml:space="preserve"> H63</f>
        <v>40909090.909090906</v>
      </c>
      <c r="E64">
        <v>1.7708333E-2</v>
      </c>
      <c r="F64" s="1">
        <f t="shared" si="27"/>
        <v>1079463.0412752903</v>
      </c>
      <c r="G64" s="1">
        <f xml:space="preserve"> D64 /9</f>
        <v>4545454.5454545449</v>
      </c>
      <c r="H64" s="1">
        <f xml:space="preserve"> D64 - G64</f>
        <v>36363636.36363636</v>
      </c>
      <c r="J64" s="1">
        <f t="shared" si="18"/>
        <v>112307143.43256713</v>
      </c>
      <c r="K64" s="1">
        <f t="shared" si="7"/>
        <v>113102652.32777877</v>
      </c>
      <c r="M64" s="1">
        <f t="shared" si="2"/>
        <v>154901395.47337341</v>
      </c>
      <c r="N64" s="324">
        <f t="shared" si="4"/>
        <v>1097218.1663025965</v>
      </c>
    </row>
    <row r="65" spans="1:14" x14ac:dyDescent="0.3">
      <c r="A65" s="346"/>
      <c r="B65">
        <v>4</v>
      </c>
      <c r="C65" s="325">
        <f t="shared" si="28"/>
        <v>66582831.653248146</v>
      </c>
      <c r="D65" s="325">
        <f t="shared" ref="D65:D73" si="29" xml:space="preserve"> H64</f>
        <v>36363636.36363636</v>
      </c>
      <c r="E65">
        <v>1.7708333E-2</v>
      </c>
      <c r="F65" s="1">
        <f t="shared" si="27"/>
        <v>1179070.9549986587</v>
      </c>
      <c r="G65" s="1">
        <f xml:space="preserve"> D65 /8</f>
        <v>4545454.5454545449</v>
      </c>
      <c r="H65" s="1">
        <f t="shared" ref="H65:H73" si="30" xml:space="preserve"> D65 - G65</f>
        <v>31818181.818181813</v>
      </c>
      <c r="J65" s="1">
        <f t="shared" si="18"/>
        <v>114281723.28277743</v>
      </c>
      <c r="K65" s="1">
        <f t="shared" si="7"/>
        <v>115091218.78460319</v>
      </c>
      <c r="M65" s="1">
        <f t="shared" si="2"/>
        <v>155998613.639676</v>
      </c>
      <c r="N65" s="324">
        <f t="shared" si="4"/>
        <v>1104990.127948167</v>
      </c>
    </row>
    <row r="66" spans="1:14" x14ac:dyDescent="0.3">
      <c r="A66" s="346"/>
      <c r="B66">
        <v>5</v>
      </c>
      <c r="C66" s="325">
        <f t="shared" si="28"/>
        <v>72307357.15370135</v>
      </c>
      <c r="D66" s="325">
        <f t="shared" si="29"/>
        <v>31818181.818181813</v>
      </c>
      <c r="E66">
        <v>1.7708333E-2</v>
      </c>
      <c r="F66" s="1">
        <f t="shared" si="27"/>
        <v>1280442.7588276756</v>
      </c>
      <c r="G66" s="1">
        <f xml:space="preserve"> D66 /7</f>
        <v>4545454.5454545449</v>
      </c>
      <c r="H66" s="1">
        <f t="shared" si="30"/>
        <v>27272727.272727266</v>
      </c>
      <c r="J66" s="1">
        <f t="shared" si="18"/>
        <v>116371661.54343086</v>
      </c>
      <c r="K66" s="1">
        <f t="shared" si="7"/>
        <v>117195960.77390628</v>
      </c>
      <c r="M66" s="1">
        <f t="shared" si="2"/>
        <v>157103603.76762417</v>
      </c>
      <c r="N66" s="324">
        <f t="shared" si="4"/>
        <v>1112817.1409861366</v>
      </c>
    </row>
    <row r="67" spans="1:14" x14ac:dyDescent="0.3">
      <c r="A67" s="346"/>
      <c r="B67">
        <v>6</v>
      </c>
      <c r="C67" s="325">
        <f t="shared" si="28"/>
        <v>78133254.457983568</v>
      </c>
      <c r="D67" s="325">
        <f t="shared" si="29"/>
        <v>27272727.272727266</v>
      </c>
      <c r="E67">
        <v>1.7708333E-2</v>
      </c>
      <c r="F67" s="1">
        <f t="shared" si="27"/>
        <v>1383609.6883157075</v>
      </c>
      <c r="G67" s="1">
        <f xml:space="preserve"> D67 /6</f>
        <v>4545454.545454544</v>
      </c>
      <c r="H67" s="1">
        <f t="shared" si="30"/>
        <v>22727272.727272723</v>
      </c>
      <c r="J67" s="1">
        <f t="shared" si="18"/>
        <v>118579570.46222198</v>
      </c>
      <c r="K67" s="1">
        <f t="shared" si="7"/>
        <v>119419509.04680286</v>
      </c>
      <c r="M67" s="1">
        <f t="shared" ref="M67:M121" si="31" xml:space="preserve"> M66 + N66</f>
        <v>158216420.90861031</v>
      </c>
      <c r="N67" s="324">
        <f t="shared" si="4"/>
        <v>1120699.5953638493</v>
      </c>
    </row>
    <row r="68" spans="1:14" x14ac:dyDescent="0.3">
      <c r="A68" s="346"/>
      <c r="B68">
        <v>7</v>
      </c>
      <c r="C68" s="325">
        <f t="shared" si="28"/>
        <v>84062318.69175382</v>
      </c>
      <c r="D68" s="325">
        <f t="shared" si="29"/>
        <v>22727272.727272723</v>
      </c>
      <c r="E68">
        <v>1.7708333E-2</v>
      </c>
      <c r="F68" s="1">
        <f t="shared" si="27"/>
        <v>1488603.5321457009</v>
      </c>
      <c r="G68" s="1">
        <f xml:space="preserve"> D68 /5</f>
        <v>4545454.5454545449</v>
      </c>
      <c r="H68" s="1">
        <f t="shared" si="30"/>
        <v>18181818.18181818</v>
      </c>
      <c r="J68" s="1">
        <f t="shared" si="18"/>
        <v>120908112.57894856</v>
      </c>
      <c r="K68" s="1">
        <f t="shared" si="7"/>
        <v>121764545.00274675</v>
      </c>
      <c r="M68" s="1">
        <f t="shared" si="31"/>
        <v>159337120.50397417</v>
      </c>
      <c r="N68" s="324">
        <f t="shared" ref="N68:N121" si="32" xml:space="preserve"> M68 * 0.007083333</f>
        <v>1128637.8837907768</v>
      </c>
    </row>
    <row r="69" spans="1:14" x14ac:dyDescent="0.3">
      <c r="A69" s="346"/>
      <c r="B69">
        <v>8</v>
      </c>
      <c r="C69" s="325">
        <f t="shared" si="28"/>
        <v>90096376.76935406</v>
      </c>
      <c r="D69" s="325">
        <f t="shared" si="29"/>
        <v>18181818.18181818</v>
      </c>
      <c r="E69">
        <v>1.7708333E-2</v>
      </c>
      <c r="F69" s="1">
        <f t="shared" si="27"/>
        <v>1595456.6419251859</v>
      </c>
      <c r="G69" s="1">
        <f xml:space="preserve"> D69 /4</f>
        <v>4545454.5454545449</v>
      </c>
      <c r="H69" s="1">
        <f t="shared" si="30"/>
        <v>13636363.636363635</v>
      </c>
      <c r="J69" s="1">
        <f t="shared" si="18"/>
        <v>123360001.64467193</v>
      </c>
      <c r="K69" s="1">
        <f t="shared" ref="K69:K121" si="33" xml:space="preserve"> J69 * 0.007083333 + J69</f>
        <v>124233801.6152017</v>
      </c>
      <c r="M69" s="1">
        <f t="shared" si="31"/>
        <v>160465758.38776496</v>
      </c>
      <c r="N69" s="324">
        <f t="shared" si="32"/>
        <v>1136632.4017580822</v>
      </c>
    </row>
    <row r="70" spans="1:14" x14ac:dyDescent="0.3">
      <c r="A70" s="346"/>
      <c r="B70">
        <v>9</v>
      </c>
      <c r="C70" s="325">
        <f t="shared" si="28"/>
        <v>96237287.956733793</v>
      </c>
      <c r="D70" s="325">
        <f t="shared" si="29"/>
        <v>13636363.636363635</v>
      </c>
      <c r="E70">
        <v>1.7708333E-2</v>
      </c>
      <c r="F70" s="1">
        <f t="shared" si="27"/>
        <v>1704201.9421547316</v>
      </c>
      <c r="G70" s="1">
        <f xml:space="preserve"> D70 /3</f>
        <v>4545454.5454545449</v>
      </c>
      <c r="H70" s="1">
        <f t="shared" si="30"/>
        <v>9090909.0909090899</v>
      </c>
      <c r="J70" s="1">
        <f t="shared" si="18"/>
        <v>125938003.55735643</v>
      </c>
      <c r="K70" s="1">
        <f t="shared" si="33"/>
        <v>126830064.37390837</v>
      </c>
      <c r="M70" s="1">
        <f t="shared" si="31"/>
        <v>161602390.78952304</v>
      </c>
      <c r="N70" s="324">
        <f t="shared" si="32"/>
        <v>1144683.5475583246</v>
      </c>
    </row>
    <row r="71" spans="1:14" x14ac:dyDescent="0.3">
      <c r="A71" s="346"/>
      <c r="B71">
        <v>10</v>
      </c>
      <c r="C71" s="325">
        <f t="shared" si="28"/>
        <v>102486944.44434308</v>
      </c>
      <c r="D71" s="325">
        <f t="shared" si="29"/>
        <v>9090909.0909090899</v>
      </c>
      <c r="E71">
        <v>1.7708333E-2</v>
      </c>
      <c r="F71" s="1">
        <f t="shared" si="27"/>
        <v>1814872.9403729271</v>
      </c>
      <c r="G71" s="1">
        <f xml:space="preserve"> D71 /2</f>
        <v>4545454.5454545449</v>
      </c>
      <c r="H71" s="1">
        <f t="shared" si="30"/>
        <v>4545454.5454545449</v>
      </c>
      <c r="J71" s="1">
        <f t="shared" si="18"/>
        <v>128644937.3142813</v>
      </c>
      <c r="K71" s="1">
        <f t="shared" si="33"/>
        <v>129556172.24404249</v>
      </c>
      <c r="M71" s="1">
        <f t="shared" si="31"/>
        <v>162747074.33708137</v>
      </c>
      <c r="N71" s="324">
        <f t="shared" si="32"/>
        <v>1152791.7223053016</v>
      </c>
    </row>
    <row r="72" spans="1:14" x14ac:dyDescent="0.3">
      <c r="A72" s="346"/>
      <c r="B72">
        <v>11</v>
      </c>
      <c r="C72" s="325">
        <f t="shared" si="28"/>
        <v>108847271.93017055</v>
      </c>
      <c r="D72" s="325">
        <f t="shared" si="29"/>
        <v>4545454.5454545449</v>
      </c>
      <c r="E72">
        <v>1.7708333E-2</v>
      </c>
      <c r="F72" s="1">
        <f t="shared" si="27"/>
        <v>1927503.7374810129</v>
      </c>
      <c r="G72" s="1">
        <f xml:space="preserve"> D72 /1</f>
        <v>4545454.5454545449</v>
      </c>
      <c r="H72" s="1">
        <f t="shared" si="30"/>
        <v>0</v>
      </c>
      <c r="J72" s="1">
        <f t="shared" si="18"/>
        <v>131483675.9815235</v>
      </c>
      <c r="K72" s="1">
        <f t="shared" si="33"/>
        <v>132415018.64256473</v>
      </c>
      <c r="M72" s="1">
        <f t="shared" si="31"/>
        <v>163899866.05938667</v>
      </c>
      <c r="N72" s="324">
        <f t="shared" si="32"/>
        <v>1160957.3299540335</v>
      </c>
    </row>
    <row r="73" spans="1:14" x14ac:dyDescent="0.3">
      <c r="A73" s="346"/>
      <c r="B73" s="272">
        <v>12</v>
      </c>
      <c r="C73" s="326">
        <f t="shared" si="28"/>
        <v>115320230.21310611</v>
      </c>
      <c r="D73" s="326">
        <f t="shared" si="29"/>
        <v>0</v>
      </c>
      <c r="E73">
        <v>1.7708333E-2</v>
      </c>
      <c r="F73" s="273">
        <f t="shared" si="27"/>
        <v>2042129.0382503439</v>
      </c>
      <c r="G73" s="273">
        <f xml:space="preserve"> D73 /1</f>
        <v>0</v>
      </c>
      <c r="H73" s="273">
        <f t="shared" si="30"/>
        <v>0</v>
      </c>
      <c r="I73" s="326">
        <f>(C73+F73)/2</f>
        <v>58681179.625678226</v>
      </c>
      <c r="J73" s="1">
        <f t="shared" si="18"/>
        <v>134457147.68081507</v>
      </c>
      <c r="K73" s="1">
        <f t="shared" si="33"/>
        <v>135409552.43206847</v>
      </c>
      <c r="M73" s="1">
        <f t="shared" si="31"/>
        <v>165060823.3893407</v>
      </c>
      <c r="N73" s="324">
        <f t="shared" si="32"/>
        <v>1169180.7773208888</v>
      </c>
    </row>
    <row r="74" spans="1:14" x14ac:dyDescent="0.3">
      <c r="A74" s="346">
        <v>7</v>
      </c>
      <c r="B74">
        <v>1</v>
      </c>
      <c r="C74" s="325">
        <v>50000000</v>
      </c>
      <c r="D74" s="325">
        <v>50000000</v>
      </c>
      <c r="E74">
        <v>1.7708333E-2</v>
      </c>
      <c r="F74" s="1">
        <f xml:space="preserve"> C74 * E74</f>
        <v>885416.65</v>
      </c>
      <c r="G74" s="1">
        <f xml:space="preserve"> D74 /11</f>
        <v>4545454.5454545459</v>
      </c>
      <c r="H74" s="1">
        <f xml:space="preserve"> D74 - G74</f>
        <v>45454545.454545453</v>
      </c>
      <c r="J74" s="1">
        <f t="shared" si="18"/>
        <v>136294969.08206847</v>
      </c>
      <c r="K74" s="1">
        <f t="shared" si="33"/>
        <v>137260391.73430148</v>
      </c>
      <c r="M74" s="1">
        <f t="shared" si="31"/>
        <v>166230004.16666159</v>
      </c>
      <c r="N74" s="324">
        <f t="shared" si="32"/>
        <v>1177462.4741038515</v>
      </c>
    </row>
    <row r="75" spans="1:14" x14ac:dyDescent="0.3">
      <c r="A75" s="346"/>
      <c r="B75">
        <v>2</v>
      </c>
      <c r="C75" s="325">
        <f xml:space="preserve"> C74 + F74 + G74</f>
        <v>55430871.195454545</v>
      </c>
      <c r="D75" s="325">
        <f xml:space="preserve"> H74</f>
        <v>45454545.454545453</v>
      </c>
      <c r="E75">
        <v>1.7708333E-2</v>
      </c>
      <c r="F75" s="1">
        <f t="shared" ref="F75:F85" si="34" xml:space="preserve"> C75 * E75</f>
        <v>981588.32560921717</v>
      </c>
      <c r="G75" s="1">
        <f xml:space="preserve"> D75 /10</f>
        <v>4545454.5454545449</v>
      </c>
      <c r="H75" s="1">
        <f xml:space="preserve"> D75 - G75</f>
        <v>40909090.909090906</v>
      </c>
      <c r="J75" s="1">
        <f t="shared" si="18"/>
        <v>138241980.05991068</v>
      </c>
      <c r="K75" s="1">
        <f t="shared" si="33"/>
        <v>139221194.0392544</v>
      </c>
      <c r="M75" s="1">
        <f t="shared" si="31"/>
        <v>167407466.64076543</v>
      </c>
      <c r="N75" s="324">
        <f t="shared" si="32"/>
        <v>1185802.8329029328</v>
      </c>
    </row>
    <row r="76" spans="1:14" x14ac:dyDescent="0.3">
      <c r="A76" s="346"/>
      <c r="B76">
        <v>3</v>
      </c>
      <c r="C76" s="325">
        <f t="shared" ref="C76:C85" si="35" xml:space="preserve"> C75 + F75 + G75</f>
        <v>60957914.066518307</v>
      </c>
      <c r="D76" s="325">
        <f xml:space="preserve"> H75</f>
        <v>40909090.909090906</v>
      </c>
      <c r="E76">
        <v>1.7708333E-2</v>
      </c>
      <c r="F76" s="1">
        <f t="shared" si="34"/>
        <v>1079463.0412752903</v>
      </c>
      <c r="G76" s="1">
        <f xml:space="preserve"> D76 /9</f>
        <v>4545454.5454545449</v>
      </c>
      <c r="H76" s="1">
        <f xml:space="preserve"> D76 - G76</f>
        <v>36363636.36363636</v>
      </c>
      <c r="J76" s="1">
        <f t="shared" si="18"/>
        <v>140300657.08052969</v>
      </c>
      <c r="K76" s="1">
        <f t="shared" si="33"/>
        <v>141294453.35474989</v>
      </c>
      <c r="M76" s="1">
        <f t="shared" si="31"/>
        <v>168593269.47366837</v>
      </c>
      <c r="N76" s="324">
        <f t="shared" si="32"/>
        <v>1194202.2692407276</v>
      </c>
    </row>
    <row r="77" spans="1:14" x14ac:dyDescent="0.3">
      <c r="A77" s="346"/>
      <c r="B77">
        <v>4</v>
      </c>
      <c r="C77" s="325">
        <f t="shared" si="35"/>
        <v>66582831.653248146</v>
      </c>
      <c r="D77" s="325">
        <f t="shared" ref="D77:D85" si="36" xml:space="preserve"> H76</f>
        <v>36363636.36363636</v>
      </c>
      <c r="E77">
        <v>1.7708333E-2</v>
      </c>
      <c r="F77" s="1">
        <f t="shared" si="34"/>
        <v>1179070.9549986587</v>
      </c>
      <c r="G77" s="1">
        <f xml:space="preserve"> D77 /8</f>
        <v>4545454.5454545449</v>
      </c>
      <c r="H77" s="1">
        <f t="shared" ref="H77:H85" si="37" xml:space="preserve"> D77 - G77</f>
        <v>31818181.818181813</v>
      </c>
      <c r="J77" s="1">
        <f t="shared" si="18"/>
        <v>142473524.30974856</v>
      </c>
      <c r="K77" s="1">
        <f t="shared" si="33"/>
        <v>143482711.72611812</v>
      </c>
      <c r="M77" s="1">
        <f t="shared" si="31"/>
        <v>169787471.7429091</v>
      </c>
      <c r="N77" s="324">
        <f t="shared" si="32"/>
        <v>1202661.2015831156</v>
      </c>
    </row>
    <row r="78" spans="1:14" x14ac:dyDescent="0.3">
      <c r="A78" s="346"/>
      <c r="B78">
        <v>5</v>
      </c>
      <c r="C78" s="325">
        <f t="shared" si="35"/>
        <v>72307357.15370135</v>
      </c>
      <c r="D78" s="325">
        <f t="shared" si="36"/>
        <v>31818181.818181813</v>
      </c>
      <c r="E78">
        <v>1.7708333E-2</v>
      </c>
      <c r="F78" s="1">
        <f t="shared" si="34"/>
        <v>1280442.7588276756</v>
      </c>
      <c r="G78" s="1">
        <f xml:space="preserve"> D78 /7</f>
        <v>4545454.5454545449</v>
      </c>
      <c r="H78" s="1">
        <f t="shared" si="37"/>
        <v>27272727.272727266</v>
      </c>
      <c r="J78" s="1">
        <f t="shared" si="18"/>
        <v>144763154.4849458</v>
      </c>
      <c r="K78" s="1">
        <f t="shared" si="33"/>
        <v>145788560.11429313</v>
      </c>
      <c r="M78" s="1">
        <f t="shared" si="31"/>
        <v>170990132.94449222</v>
      </c>
      <c r="N78" s="324">
        <f t="shared" si="32"/>
        <v>1211180.0513601089</v>
      </c>
    </row>
    <row r="79" spans="1:14" x14ac:dyDescent="0.3">
      <c r="A79" s="346"/>
      <c r="B79">
        <v>6</v>
      </c>
      <c r="C79" s="325">
        <f t="shared" si="35"/>
        <v>78133254.457983568</v>
      </c>
      <c r="D79" s="325">
        <f t="shared" si="36"/>
        <v>27272727.272727266</v>
      </c>
      <c r="E79">
        <v>1.7708333E-2</v>
      </c>
      <c r="F79" s="1">
        <f t="shared" si="34"/>
        <v>1383609.6883157075</v>
      </c>
      <c r="G79" s="1">
        <f xml:space="preserve"> D79 /6</f>
        <v>4545454.545454544</v>
      </c>
      <c r="H79" s="1">
        <f t="shared" si="37"/>
        <v>22727272.727272723</v>
      </c>
      <c r="J79" s="1">
        <f t="shared" si="18"/>
        <v>147172169.80260885</v>
      </c>
      <c r="K79" s="1">
        <f t="shared" si="33"/>
        <v>148214639.28965327</v>
      </c>
      <c r="M79" s="1">
        <f t="shared" si="31"/>
        <v>172201312.99585232</v>
      </c>
      <c r="N79" s="324">
        <f t="shared" si="32"/>
        <v>1219759.2429868495</v>
      </c>
    </row>
    <row r="80" spans="1:14" x14ac:dyDescent="0.3">
      <c r="A80" s="346"/>
      <c r="B80">
        <v>7</v>
      </c>
      <c r="C80" s="325">
        <f t="shared" si="35"/>
        <v>84062318.69175382</v>
      </c>
      <c r="D80" s="325">
        <f t="shared" si="36"/>
        <v>22727272.727272723</v>
      </c>
      <c r="E80">
        <v>1.7708333E-2</v>
      </c>
      <c r="F80" s="1">
        <f t="shared" si="34"/>
        <v>1488603.5321457009</v>
      </c>
      <c r="G80" s="1">
        <f xml:space="preserve"> D80 /5</f>
        <v>4545454.5454545449</v>
      </c>
      <c r="H80" s="1">
        <f t="shared" si="37"/>
        <v>18181818.18181818</v>
      </c>
      <c r="J80" s="1">
        <f t="shared" si="18"/>
        <v>149703242.82179898</v>
      </c>
      <c r="K80" s="1">
        <f t="shared" si="33"/>
        <v>150763640.74188563</v>
      </c>
      <c r="M80" s="1">
        <f t="shared" si="31"/>
        <v>173421072.23883918</v>
      </c>
      <c r="N80" s="324">
        <f t="shared" si="32"/>
        <v>1228399.2038847534</v>
      </c>
    </row>
    <row r="81" spans="1:14" x14ac:dyDescent="0.3">
      <c r="A81" s="346"/>
      <c r="B81">
        <v>8</v>
      </c>
      <c r="C81" s="325">
        <f t="shared" si="35"/>
        <v>90096376.76935406</v>
      </c>
      <c r="D81" s="325">
        <f t="shared" si="36"/>
        <v>18181818.18181818</v>
      </c>
      <c r="E81">
        <v>1.7708333E-2</v>
      </c>
      <c r="F81" s="1">
        <f t="shared" si="34"/>
        <v>1595456.6419251859</v>
      </c>
      <c r="G81" s="1">
        <f xml:space="preserve"> D81 /4</f>
        <v>4545454.5454545449</v>
      </c>
      <c r="H81" s="1">
        <f t="shared" si="37"/>
        <v>13636363.636363635</v>
      </c>
      <c r="J81" s="1">
        <f t="shared" si="18"/>
        <v>152359097.38381082</v>
      </c>
      <c r="K81" s="1">
        <f t="shared" si="33"/>
        <v>153438307.60615978</v>
      </c>
      <c r="M81" s="1">
        <f t="shared" si="31"/>
        <v>174649471.44272393</v>
      </c>
      <c r="N81" s="324">
        <f t="shared" si="32"/>
        <v>1237100.3645028039</v>
      </c>
    </row>
    <row r="82" spans="1:14" x14ac:dyDescent="0.3">
      <c r="A82" s="346"/>
      <c r="B82">
        <v>9</v>
      </c>
      <c r="C82" s="325">
        <f t="shared" si="35"/>
        <v>96237287.956733793</v>
      </c>
      <c r="D82" s="325">
        <f t="shared" si="36"/>
        <v>13636363.636363635</v>
      </c>
      <c r="E82">
        <v>1.7708333E-2</v>
      </c>
      <c r="F82" s="1">
        <f t="shared" si="34"/>
        <v>1704201.9421547316</v>
      </c>
      <c r="G82" s="1">
        <f xml:space="preserve"> D82 /3</f>
        <v>4545454.5454545449</v>
      </c>
      <c r="H82" s="1">
        <f t="shared" si="37"/>
        <v>9090909.0909090899</v>
      </c>
      <c r="J82" s="1">
        <f t="shared" si="18"/>
        <v>155142509.54831451</v>
      </c>
      <c r="K82" s="1">
        <f t="shared" si="33"/>
        <v>156241435.60590091</v>
      </c>
      <c r="M82" s="1">
        <f t="shared" si="31"/>
        <v>175886571.80722675</v>
      </c>
      <c r="N82" s="324">
        <f t="shared" si="32"/>
        <v>1245863.1583389989</v>
      </c>
    </row>
    <row r="83" spans="1:14" x14ac:dyDescent="0.3">
      <c r="A83" s="346"/>
      <c r="B83">
        <v>10</v>
      </c>
      <c r="C83" s="325">
        <f t="shared" si="35"/>
        <v>102486944.44434308</v>
      </c>
      <c r="D83" s="325">
        <f t="shared" si="36"/>
        <v>9090909.0909090899</v>
      </c>
      <c r="E83">
        <v>1.7708333E-2</v>
      </c>
      <c r="F83" s="1">
        <f t="shared" si="34"/>
        <v>1814872.9403729271</v>
      </c>
      <c r="G83" s="1">
        <f xml:space="preserve"> D83 /2</f>
        <v>4545454.5454545449</v>
      </c>
      <c r="H83" s="1">
        <f t="shared" si="37"/>
        <v>4545454.5454545449</v>
      </c>
      <c r="J83" s="1">
        <f t="shared" si="18"/>
        <v>158056308.54627383</v>
      </c>
      <c r="K83" s="1">
        <f t="shared" si="33"/>
        <v>159175874.01245782</v>
      </c>
      <c r="M83" s="1">
        <f t="shared" si="31"/>
        <v>177132434.96556574</v>
      </c>
      <c r="N83" s="324">
        <f t="shared" si="32"/>
        <v>1254688.0219619456</v>
      </c>
    </row>
    <row r="84" spans="1:14" x14ac:dyDescent="0.3">
      <c r="A84" s="346"/>
      <c r="B84">
        <v>11</v>
      </c>
      <c r="C84" s="325">
        <f t="shared" si="35"/>
        <v>108847271.93017055</v>
      </c>
      <c r="D84" s="325">
        <f t="shared" si="36"/>
        <v>4545454.5454545449</v>
      </c>
      <c r="E84">
        <v>1.7708333E-2</v>
      </c>
      <c r="F84" s="1">
        <f t="shared" si="34"/>
        <v>1927503.7374810129</v>
      </c>
      <c r="G84" s="1">
        <f xml:space="preserve"> D84 /1</f>
        <v>4545454.5454545449</v>
      </c>
      <c r="H84" s="1">
        <f t="shared" si="37"/>
        <v>0</v>
      </c>
      <c r="J84" s="1">
        <f t="shared" si="18"/>
        <v>161103377.74993885</v>
      </c>
      <c r="K84" s="1">
        <f t="shared" si="33"/>
        <v>162244526.62196645</v>
      </c>
      <c r="M84" s="1">
        <f t="shared" si="31"/>
        <v>178387122.9875277</v>
      </c>
      <c r="N84" s="324">
        <f t="shared" si="32"/>
        <v>1263575.3950326135</v>
      </c>
    </row>
    <row r="85" spans="1:14" x14ac:dyDescent="0.3">
      <c r="A85" s="346"/>
      <c r="B85" s="272">
        <v>12</v>
      </c>
      <c r="C85" s="326">
        <f t="shared" si="35"/>
        <v>115320230.21310611</v>
      </c>
      <c r="D85" s="326">
        <f t="shared" si="36"/>
        <v>0</v>
      </c>
      <c r="E85">
        <v>1.7708333E-2</v>
      </c>
      <c r="F85" s="273">
        <f t="shared" si="34"/>
        <v>2042129.0382503439</v>
      </c>
      <c r="G85" s="273">
        <f xml:space="preserve"> D85 /1</f>
        <v>0</v>
      </c>
      <c r="H85" s="273">
        <f t="shared" si="37"/>
        <v>0</v>
      </c>
      <c r="I85" s="326">
        <f>(C85+F85)/2</f>
        <v>58681179.625678226</v>
      </c>
      <c r="J85" s="1">
        <f t="shared" si="18"/>
        <v>164286655.66021681</v>
      </c>
      <c r="K85" s="1">
        <f t="shared" si="33"/>
        <v>165450352.74971446</v>
      </c>
      <c r="M85" s="1">
        <f t="shared" si="31"/>
        <v>179650698.38256031</v>
      </c>
      <c r="N85" s="324">
        <f t="shared" si="32"/>
        <v>1272525.720326236</v>
      </c>
    </row>
    <row r="86" spans="1:14" x14ac:dyDescent="0.3">
      <c r="A86" s="346">
        <v>8</v>
      </c>
      <c r="B86">
        <v>1</v>
      </c>
      <c r="C86" s="325">
        <v>50000000</v>
      </c>
      <c r="D86" s="325">
        <v>50000000</v>
      </c>
      <c r="E86">
        <v>1.7708333E-2</v>
      </c>
      <c r="F86" s="1">
        <f xml:space="preserve"> C86 * E86</f>
        <v>885416.65</v>
      </c>
      <c r="G86" s="1">
        <f xml:space="preserve"> D86 /11</f>
        <v>4545454.5454545459</v>
      </c>
      <c r="H86" s="1">
        <f xml:space="preserve"> D86 - G86</f>
        <v>45454545.454545453</v>
      </c>
      <c r="J86" s="1">
        <f t="shared" si="18"/>
        <v>166335769.39971447</v>
      </c>
      <c r="K86" s="1">
        <f t="shared" si="33"/>
        <v>167513981.04418385</v>
      </c>
      <c r="M86" s="1">
        <f t="shared" si="31"/>
        <v>180923224.10288656</v>
      </c>
      <c r="N86" s="324">
        <f t="shared" si="32"/>
        <v>1281539.4437543717</v>
      </c>
    </row>
    <row r="87" spans="1:14" x14ac:dyDescent="0.3">
      <c r="A87" s="346"/>
      <c r="B87">
        <v>2</v>
      </c>
      <c r="C87" s="325">
        <f xml:space="preserve"> C86 + F86 + G86</f>
        <v>55430871.195454545</v>
      </c>
      <c r="D87" s="325">
        <f xml:space="preserve"> H86</f>
        <v>45454545.454545453</v>
      </c>
      <c r="E87">
        <v>1.7708333E-2</v>
      </c>
      <c r="F87" s="1">
        <f t="shared" ref="F87:F97" si="38" xml:space="preserve"> C87 * E87</f>
        <v>981588.32560921717</v>
      </c>
      <c r="G87" s="1">
        <f xml:space="preserve"> D87 /10</f>
        <v>4545454.5454545449</v>
      </c>
      <c r="H87" s="1">
        <f xml:space="preserve"> D87 - G87</f>
        <v>40909090.909090906</v>
      </c>
      <c r="J87" s="1">
        <f t="shared" si="18"/>
        <v>168495569.36979306</v>
      </c>
      <c r="K87" s="1">
        <f t="shared" si="33"/>
        <v>169689079.59666389</v>
      </c>
      <c r="M87" s="1">
        <f t="shared" si="31"/>
        <v>182204763.54664093</v>
      </c>
      <c r="N87" s="324">
        <f t="shared" si="32"/>
        <v>1290617.0143871186</v>
      </c>
    </row>
    <row r="88" spans="1:14" x14ac:dyDescent="0.3">
      <c r="A88" s="346"/>
      <c r="B88">
        <v>3</v>
      </c>
      <c r="C88" s="325">
        <f t="shared" ref="C88:C97" si="39" xml:space="preserve"> C87 + F87 + G87</f>
        <v>60957914.066518307</v>
      </c>
      <c r="D88" s="325">
        <f xml:space="preserve"> H87</f>
        <v>40909090.909090906</v>
      </c>
      <c r="E88">
        <v>1.7708333E-2</v>
      </c>
      <c r="F88" s="1">
        <f t="shared" si="38"/>
        <v>1079463.0412752903</v>
      </c>
      <c r="G88" s="1">
        <f xml:space="preserve"> D88 /9</f>
        <v>4545454.5454545449</v>
      </c>
      <c r="H88" s="1">
        <f xml:space="preserve"> D88 - G88</f>
        <v>36363636.36363636</v>
      </c>
      <c r="J88" s="1">
        <f t="shared" si="18"/>
        <v>170768542.63793918</v>
      </c>
      <c r="K88" s="1">
        <f t="shared" si="33"/>
        <v>171978153.09136841</v>
      </c>
      <c r="M88" s="1">
        <f t="shared" si="31"/>
        <v>183495380.56102806</v>
      </c>
      <c r="N88" s="324">
        <f t="shared" si="32"/>
        <v>1299758.8844754884</v>
      </c>
    </row>
    <row r="89" spans="1:14" x14ac:dyDescent="0.3">
      <c r="A89" s="346"/>
      <c r="B89">
        <v>4</v>
      </c>
      <c r="C89" s="325">
        <f t="shared" si="39"/>
        <v>66582831.653248146</v>
      </c>
      <c r="D89" s="325">
        <f t="shared" ref="D89:D97" si="40" xml:space="preserve"> H88</f>
        <v>36363636.36363636</v>
      </c>
      <c r="E89">
        <v>1.7708333E-2</v>
      </c>
      <c r="F89" s="1">
        <f t="shared" si="38"/>
        <v>1179070.9549986587</v>
      </c>
      <c r="G89" s="1">
        <f xml:space="preserve"> D89 /8</f>
        <v>4545454.5454545449</v>
      </c>
      <c r="H89" s="1">
        <f t="shared" ref="H89:H97" si="41" xml:space="preserve"> D89 - G89</f>
        <v>31818181.818181813</v>
      </c>
      <c r="J89" s="1">
        <f t="shared" si="18"/>
        <v>173157224.04636708</v>
      </c>
      <c r="K89" s="1">
        <f t="shared" si="33"/>
        <v>174383754.32564309</v>
      </c>
      <c r="M89" s="1">
        <f t="shared" si="31"/>
        <v>184795139.44550356</v>
      </c>
      <c r="N89" s="324">
        <f t="shared" si="32"/>
        <v>1308965.5094739371</v>
      </c>
    </row>
    <row r="90" spans="1:14" x14ac:dyDescent="0.3">
      <c r="A90" s="346"/>
      <c r="B90">
        <v>5</v>
      </c>
      <c r="C90" s="325">
        <f t="shared" si="39"/>
        <v>72307357.15370135</v>
      </c>
      <c r="D90" s="325">
        <f t="shared" si="40"/>
        <v>31818181.818181813</v>
      </c>
      <c r="E90">
        <v>1.7708333E-2</v>
      </c>
      <c r="F90" s="1">
        <f t="shared" si="38"/>
        <v>1280442.7588276756</v>
      </c>
      <c r="G90" s="1">
        <f xml:space="preserve"> D90 /7</f>
        <v>4545454.5454545449</v>
      </c>
      <c r="H90" s="1">
        <f t="shared" si="41"/>
        <v>27272727.272727266</v>
      </c>
      <c r="J90" s="1">
        <f t="shared" si="18"/>
        <v>175664197.08447078</v>
      </c>
      <c r="K90" s="1">
        <f t="shared" si="33"/>
        <v>176908485.08859771</v>
      </c>
      <c r="M90" s="1">
        <f t="shared" si="31"/>
        <v>186104104.95497751</v>
      </c>
      <c r="N90" s="324">
        <f t="shared" si="32"/>
        <v>1318237.3480630557</v>
      </c>
    </row>
    <row r="91" spans="1:14" x14ac:dyDescent="0.3">
      <c r="A91" s="346"/>
      <c r="B91">
        <v>6</v>
      </c>
      <c r="C91" s="325">
        <f t="shared" si="39"/>
        <v>78133254.457983568</v>
      </c>
      <c r="D91" s="325">
        <f t="shared" si="40"/>
        <v>27272727.272727266</v>
      </c>
      <c r="E91">
        <v>1.7708333E-2</v>
      </c>
      <c r="F91" s="1">
        <f t="shared" si="38"/>
        <v>1383609.6883157075</v>
      </c>
      <c r="G91" s="1">
        <f xml:space="preserve"> D91 /6</f>
        <v>4545454.545454544</v>
      </c>
      <c r="H91" s="1">
        <f t="shared" si="41"/>
        <v>22727272.727272723</v>
      </c>
      <c r="J91" s="1">
        <f t="shared" si="18"/>
        <v>178292094.77691343</v>
      </c>
      <c r="K91" s="1">
        <f t="shared" si="33"/>
        <v>179554997.05548587</v>
      </c>
      <c r="M91" s="1">
        <f t="shared" si="31"/>
        <v>187422342.30304056</v>
      </c>
      <c r="N91" s="324">
        <f t="shared" si="32"/>
        <v>1327574.8621724232</v>
      </c>
    </row>
    <row r="92" spans="1:14" x14ac:dyDescent="0.3">
      <c r="A92" s="346"/>
      <c r="B92">
        <v>7</v>
      </c>
      <c r="C92" s="325">
        <f t="shared" si="39"/>
        <v>84062318.69175382</v>
      </c>
      <c r="D92" s="325">
        <f t="shared" si="40"/>
        <v>22727272.727272723</v>
      </c>
      <c r="E92">
        <v>1.7708333E-2</v>
      </c>
      <c r="F92" s="1">
        <f t="shared" si="38"/>
        <v>1488603.5321457009</v>
      </c>
      <c r="G92" s="1">
        <f xml:space="preserve"> D92 /5</f>
        <v>4545454.5454545449</v>
      </c>
      <c r="H92" s="1">
        <f t="shared" si="41"/>
        <v>18181818.18181818</v>
      </c>
      <c r="J92" s="1">
        <f t="shared" si="18"/>
        <v>181043600.58763158</v>
      </c>
      <c r="K92" s="1">
        <f t="shared" si="33"/>
        <v>182325992.69811279</v>
      </c>
      <c r="M92" s="1">
        <f t="shared" si="31"/>
        <v>188749917.16521299</v>
      </c>
      <c r="N92" s="324">
        <f t="shared" si="32"/>
        <v>1336978.5170036196</v>
      </c>
    </row>
    <row r="93" spans="1:14" x14ac:dyDescent="0.3">
      <c r="A93" s="346"/>
      <c r="B93">
        <v>8</v>
      </c>
      <c r="C93" s="325">
        <f t="shared" si="39"/>
        <v>90096376.76935406</v>
      </c>
      <c r="D93" s="325">
        <f t="shared" si="40"/>
        <v>18181818.18181818</v>
      </c>
      <c r="E93">
        <v>1.7708333E-2</v>
      </c>
      <c r="F93" s="1">
        <f t="shared" si="38"/>
        <v>1595456.6419251859</v>
      </c>
      <c r="G93" s="1">
        <f xml:space="preserve"> D93 /4</f>
        <v>4545454.5454545449</v>
      </c>
      <c r="H93" s="1">
        <f t="shared" si="41"/>
        <v>13636363.636363635</v>
      </c>
      <c r="J93" s="1">
        <f t="shared" ref="J93:J121" si="42" xml:space="preserve"> K92 + F93</f>
        <v>183921449.34003797</v>
      </c>
      <c r="K93" s="1">
        <f t="shared" si="33"/>
        <v>185224226.21155608</v>
      </c>
      <c r="M93" s="1">
        <f t="shared" si="31"/>
        <v>190086895.68221661</v>
      </c>
      <c r="N93" s="324">
        <f t="shared" si="32"/>
        <v>1346448.7810534025</v>
      </c>
    </row>
    <row r="94" spans="1:14" x14ac:dyDescent="0.3">
      <c r="A94" s="346"/>
      <c r="B94">
        <v>9</v>
      </c>
      <c r="C94" s="325">
        <f t="shared" si="39"/>
        <v>96237287.956733793</v>
      </c>
      <c r="D94" s="325">
        <f t="shared" si="40"/>
        <v>13636363.636363635</v>
      </c>
      <c r="E94">
        <v>1.7708333E-2</v>
      </c>
      <c r="F94" s="1">
        <f t="shared" si="38"/>
        <v>1704201.9421547316</v>
      </c>
      <c r="G94" s="1">
        <f xml:space="preserve"> D94 /3</f>
        <v>4545454.5454545449</v>
      </c>
      <c r="H94" s="1">
        <f t="shared" si="41"/>
        <v>9090909.0909090899</v>
      </c>
      <c r="J94" s="1">
        <f t="shared" si="42"/>
        <v>186928428.15371081</v>
      </c>
      <c r="K94" s="1">
        <f t="shared" si="33"/>
        <v>188252504.45749012</v>
      </c>
      <c r="M94" s="1">
        <f t="shared" si="31"/>
        <v>191433344.46327001</v>
      </c>
      <c r="N94" s="324">
        <f t="shared" si="32"/>
        <v>1355986.1261370478</v>
      </c>
    </row>
    <row r="95" spans="1:14" x14ac:dyDescent="0.3">
      <c r="A95" s="346"/>
      <c r="B95">
        <v>10</v>
      </c>
      <c r="C95" s="325">
        <f t="shared" si="39"/>
        <v>102486944.44434308</v>
      </c>
      <c r="D95" s="325">
        <f t="shared" si="40"/>
        <v>9090909.0909090899</v>
      </c>
      <c r="E95">
        <v>1.7708333E-2</v>
      </c>
      <c r="F95" s="1">
        <f t="shared" si="38"/>
        <v>1814872.9403729271</v>
      </c>
      <c r="G95" s="1">
        <f xml:space="preserve"> D95 /2</f>
        <v>4545454.5454545449</v>
      </c>
      <c r="H95" s="1">
        <f t="shared" si="41"/>
        <v>4545454.5454545449</v>
      </c>
      <c r="J95" s="1">
        <f t="shared" si="42"/>
        <v>190067377.39786303</v>
      </c>
      <c r="K95" s="1">
        <f t="shared" si="33"/>
        <v>191413687.92440876</v>
      </c>
      <c r="M95" s="1">
        <f t="shared" si="31"/>
        <v>192789330.58940706</v>
      </c>
      <c r="N95" s="324">
        <f t="shared" si="32"/>
        <v>1365591.0274118565</v>
      </c>
    </row>
    <row r="96" spans="1:14" x14ac:dyDescent="0.3">
      <c r="A96" s="346"/>
      <c r="B96">
        <v>11</v>
      </c>
      <c r="C96" s="325">
        <f t="shared" si="39"/>
        <v>108847271.93017055</v>
      </c>
      <c r="D96" s="325">
        <f t="shared" si="40"/>
        <v>4545454.5454545449</v>
      </c>
      <c r="E96">
        <v>1.7708333E-2</v>
      </c>
      <c r="F96" s="1">
        <f t="shared" si="38"/>
        <v>1927503.7374810129</v>
      </c>
      <c r="G96" s="1">
        <f xml:space="preserve"> D96 /1</f>
        <v>4545454.5454545449</v>
      </c>
      <c r="H96" s="1">
        <f t="shared" si="41"/>
        <v>0</v>
      </c>
      <c r="J96" s="1">
        <f t="shared" si="42"/>
        <v>193341191.66188979</v>
      </c>
      <c r="K96" s="1">
        <f t="shared" si="33"/>
        <v>194710691.70504779</v>
      </c>
      <c r="M96" s="1">
        <f t="shared" si="31"/>
        <v>194154921.6168189</v>
      </c>
      <c r="N96" s="324">
        <f t="shared" si="32"/>
        <v>1375263.9634008266</v>
      </c>
    </row>
    <row r="97" spans="1:14" x14ac:dyDescent="0.3">
      <c r="A97" s="346"/>
      <c r="B97" s="272">
        <v>12</v>
      </c>
      <c r="C97" s="326">
        <f t="shared" si="39"/>
        <v>115320230.21310611</v>
      </c>
      <c r="D97" s="326">
        <f t="shared" si="40"/>
        <v>0</v>
      </c>
      <c r="E97">
        <v>1.7708333E-2</v>
      </c>
      <c r="F97" s="273">
        <f t="shared" si="38"/>
        <v>2042129.0382503439</v>
      </c>
      <c r="G97" s="273">
        <f xml:space="preserve"> D97 /1</f>
        <v>0</v>
      </c>
      <c r="H97" s="273">
        <f t="shared" si="41"/>
        <v>0</v>
      </c>
      <c r="I97" s="326">
        <f>(C97+F97)/2</f>
        <v>58681179.625678226</v>
      </c>
      <c r="J97" s="1">
        <f t="shared" si="42"/>
        <v>196752820.74329814</v>
      </c>
      <c r="K97" s="1">
        <f t="shared" si="33"/>
        <v>198146486.49131224</v>
      </c>
      <c r="M97" s="1">
        <f t="shared" si="31"/>
        <v>195530185.58021975</v>
      </c>
      <c r="N97" s="324">
        <f t="shared" si="32"/>
        <v>1385005.4160164946</v>
      </c>
    </row>
    <row r="98" spans="1:14" x14ac:dyDescent="0.3">
      <c r="A98" s="346">
        <v>9</v>
      </c>
      <c r="B98">
        <v>1</v>
      </c>
      <c r="C98" s="325">
        <v>50000000</v>
      </c>
      <c r="D98" s="325">
        <v>50000000</v>
      </c>
      <c r="E98">
        <v>1.7708333E-2</v>
      </c>
      <c r="F98" s="1">
        <f xml:space="preserve"> C98 * E98</f>
        <v>885416.65</v>
      </c>
      <c r="G98" s="1">
        <f xml:space="preserve"> D98 /11</f>
        <v>4545454.5454545459</v>
      </c>
      <c r="H98" s="1">
        <f xml:space="preserve"> D98 - G98</f>
        <v>45454545.454545453</v>
      </c>
      <c r="J98" s="1">
        <f t="shared" si="42"/>
        <v>199031903.14131224</v>
      </c>
      <c r="K98" s="1">
        <f t="shared" si="33"/>
        <v>200441712.38888592</v>
      </c>
      <c r="M98" s="1">
        <f t="shared" si="31"/>
        <v>196915190.99623623</v>
      </c>
      <c r="N98" s="324">
        <f t="shared" si="32"/>
        <v>1394815.8705849429</v>
      </c>
    </row>
    <row r="99" spans="1:14" x14ac:dyDescent="0.3">
      <c r="A99" s="346"/>
      <c r="B99">
        <v>2</v>
      </c>
      <c r="C99" s="325">
        <f xml:space="preserve"> C98 + F98 + G98</f>
        <v>55430871.195454545</v>
      </c>
      <c r="D99" s="325">
        <f xml:space="preserve"> H98</f>
        <v>45454545.454545453</v>
      </c>
      <c r="E99">
        <v>1.7708333E-2</v>
      </c>
      <c r="F99" s="1">
        <f t="shared" ref="F99:F109" si="43" xml:space="preserve"> C99 * E99</f>
        <v>981588.32560921717</v>
      </c>
      <c r="G99" s="1">
        <f xml:space="preserve"> D99 /10</f>
        <v>4545454.5454545449</v>
      </c>
      <c r="H99" s="1">
        <f xml:space="preserve"> D99 - G99</f>
        <v>40909090.909090906</v>
      </c>
      <c r="J99" s="1">
        <f t="shared" si="42"/>
        <v>201423300.71449512</v>
      </c>
      <c r="K99" s="1">
        <f t="shared" si="33"/>
        <v>202850049.02741504</v>
      </c>
      <c r="M99" s="1">
        <f t="shared" si="31"/>
        <v>198310006.86682117</v>
      </c>
      <c r="N99" s="324">
        <f t="shared" si="32"/>
        <v>1404695.815869981</v>
      </c>
    </row>
    <row r="100" spans="1:14" x14ac:dyDescent="0.3">
      <c r="A100" s="346"/>
      <c r="B100">
        <v>3</v>
      </c>
      <c r="C100" s="325">
        <f t="shared" ref="C100:C109" si="44" xml:space="preserve"> C99 + F99 + G99</f>
        <v>60957914.066518307</v>
      </c>
      <c r="D100" s="325">
        <f xml:space="preserve"> H99</f>
        <v>40909090.909090906</v>
      </c>
      <c r="E100">
        <v>1.7708333E-2</v>
      </c>
      <c r="F100" s="1">
        <f t="shared" si="43"/>
        <v>1079463.0412752903</v>
      </c>
      <c r="G100" s="1">
        <f xml:space="preserve"> D100 /9</f>
        <v>4545454.5454545449</v>
      </c>
      <c r="H100" s="1">
        <f xml:space="preserve"> D100 - G100</f>
        <v>36363636.36363636</v>
      </c>
      <c r="J100" s="1">
        <f t="shared" si="42"/>
        <v>203929512.06869033</v>
      </c>
      <c r="K100" s="1">
        <f t="shared" si="33"/>
        <v>205374012.71120039</v>
      </c>
      <c r="M100" s="1">
        <f t="shared" si="31"/>
        <v>199714702.68269116</v>
      </c>
      <c r="N100" s="324">
        <f t="shared" si="32"/>
        <v>1414645.7440974948</v>
      </c>
    </row>
    <row r="101" spans="1:14" x14ac:dyDescent="0.3">
      <c r="A101" s="346"/>
      <c r="B101">
        <v>4</v>
      </c>
      <c r="C101" s="325">
        <f t="shared" si="44"/>
        <v>66582831.653248146</v>
      </c>
      <c r="D101" s="325">
        <f t="shared" ref="D101:D109" si="45" xml:space="preserve"> H100</f>
        <v>36363636.36363636</v>
      </c>
      <c r="E101">
        <v>1.7708333E-2</v>
      </c>
      <c r="F101" s="1">
        <f t="shared" si="43"/>
        <v>1179070.9549986587</v>
      </c>
      <c r="G101" s="1">
        <f xml:space="preserve"> D101 /8</f>
        <v>4545454.5454545449</v>
      </c>
      <c r="H101" s="1">
        <f t="shared" ref="H101:H109" si="46" xml:space="preserve"> D101 - G101</f>
        <v>31818181.818181813</v>
      </c>
      <c r="J101" s="1">
        <f t="shared" si="42"/>
        <v>206553083.66619906</v>
      </c>
      <c r="K101" s="1">
        <f t="shared" si="33"/>
        <v>208016167.93998361</v>
      </c>
      <c r="M101" s="1">
        <f t="shared" si="31"/>
        <v>201129348.42678866</v>
      </c>
      <c r="N101" s="324">
        <f t="shared" si="32"/>
        <v>1424666.1509799701</v>
      </c>
    </row>
    <row r="102" spans="1:14" x14ac:dyDescent="0.3">
      <c r="A102" s="346"/>
      <c r="B102">
        <v>5</v>
      </c>
      <c r="C102" s="325">
        <f t="shared" si="44"/>
        <v>72307357.15370135</v>
      </c>
      <c r="D102" s="325">
        <f t="shared" si="45"/>
        <v>31818181.818181813</v>
      </c>
      <c r="E102">
        <v>1.7708333E-2</v>
      </c>
      <c r="F102" s="1">
        <f t="shared" si="43"/>
        <v>1280442.7588276756</v>
      </c>
      <c r="G102" s="1">
        <f xml:space="preserve"> D102 /7</f>
        <v>4545454.5454545449</v>
      </c>
      <c r="H102" s="1">
        <f t="shared" si="46"/>
        <v>27272727.272727266</v>
      </c>
      <c r="J102" s="1">
        <f t="shared" si="42"/>
        <v>209296610.69881129</v>
      </c>
      <c r="K102" s="1">
        <f t="shared" si="33"/>
        <v>210779128.28816235</v>
      </c>
      <c r="M102" s="1">
        <f t="shared" si="31"/>
        <v>202554014.57776862</v>
      </c>
      <c r="N102" s="324">
        <f t="shared" si="32"/>
        <v>1434757.5357411895</v>
      </c>
    </row>
    <row r="103" spans="1:14" x14ac:dyDescent="0.3">
      <c r="A103" s="346"/>
      <c r="B103">
        <v>6</v>
      </c>
      <c r="C103" s="325">
        <f t="shared" si="44"/>
        <v>78133254.457983568</v>
      </c>
      <c r="D103" s="325">
        <f t="shared" si="45"/>
        <v>27272727.272727266</v>
      </c>
      <c r="E103">
        <v>1.7708333E-2</v>
      </c>
      <c r="F103" s="1">
        <f t="shared" si="43"/>
        <v>1383609.6883157075</v>
      </c>
      <c r="G103" s="1">
        <f xml:space="preserve"> D103 /6</f>
        <v>4545454.545454544</v>
      </c>
      <c r="H103" s="1">
        <f t="shared" si="46"/>
        <v>22727272.727272723</v>
      </c>
      <c r="J103" s="1">
        <f t="shared" si="42"/>
        <v>212162737.97647807</v>
      </c>
      <c r="K103" s="1">
        <f t="shared" si="33"/>
        <v>213665557.29975721</v>
      </c>
      <c r="M103" s="1">
        <f t="shared" si="31"/>
        <v>203988772.1135098</v>
      </c>
      <c r="N103" s="324">
        <f t="shared" si="32"/>
        <v>1444920.4011411036</v>
      </c>
    </row>
    <row r="104" spans="1:14" x14ac:dyDescent="0.3">
      <c r="A104" s="346"/>
      <c r="B104">
        <v>7</v>
      </c>
      <c r="C104" s="325">
        <f t="shared" si="44"/>
        <v>84062318.69175382</v>
      </c>
      <c r="D104" s="325">
        <f t="shared" si="45"/>
        <v>22727272.727272723</v>
      </c>
      <c r="E104">
        <v>1.7708333E-2</v>
      </c>
      <c r="F104" s="1">
        <f t="shared" si="43"/>
        <v>1488603.5321457009</v>
      </c>
      <c r="G104" s="1">
        <f xml:space="preserve"> D104 /5</f>
        <v>4545454.5454545449</v>
      </c>
      <c r="H104" s="1">
        <f t="shared" si="46"/>
        <v>18181818.18181818</v>
      </c>
      <c r="J104" s="1">
        <f t="shared" si="42"/>
        <v>215154160.83190292</v>
      </c>
      <c r="K104" s="1">
        <f t="shared" si="33"/>
        <v>216678169.39941084</v>
      </c>
      <c r="M104" s="1">
        <f t="shared" si="31"/>
        <v>205433692.51465091</v>
      </c>
      <c r="N104" s="324">
        <f t="shared" si="32"/>
        <v>1455155.2535008797</v>
      </c>
    </row>
    <row r="105" spans="1:14" x14ac:dyDescent="0.3">
      <c r="A105" s="346"/>
      <c r="B105">
        <v>8</v>
      </c>
      <c r="C105" s="325">
        <f t="shared" si="44"/>
        <v>90096376.76935406</v>
      </c>
      <c r="D105" s="325">
        <f t="shared" si="45"/>
        <v>18181818.18181818</v>
      </c>
      <c r="E105">
        <v>1.7708333E-2</v>
      </c>
      <c r="F105" s="1">
        <f t="shared" si="43"/>
        <v>1595456.6419251859</v>
      </c>
      <c r="G105" s="1">
        <f xml:space="preserve"> D105 /4</f>
        <v>4545454.5454545449</v>
      </c>
      <c r="H105" s="1">
        <f t="shared" si="46"/>
        <v>13636363.636363635</v>
      </c>
      <c r="J105" s="1">
        <f t="shared" si="42"/>
        <v>218273626.04133603</v>
      </c>
      <c r="K105" s="1">
        <f t="shared" si="33"/>
        <v>219819730.81970429</v>
      </c>
      <c r="M105" s="1">
        <f t="shared" si="31"/>
        <v>206888847.76815179</v>
      </c>
      <c r="N105" s="324">
        <f t="shared" si="32"/>
        <v>1465462.6027281259</v>
      </c>
    </row>
    <row r="106" spans="1:14" x14ac:dyDescent="0.3">
      <c r="A106" s="346"/>
      <c r="B106">
        <v>9</v>
      </c>
      <c r="C106" s="325">
        <f t="shared" si="44"/>
        <v>96237287.956733793</v>
      </c>
      <c r="D106" s="325">
        <f t="shared" si="45"/>
        <v>13636363.636363635</v>
      </c>
      <c r="E106">
        <v>1.7708333E-2</v>
      </c>
      <c r="F106" s="1">
        <f t="shared" si="43"/>
        <v>1704201.9421547316</v>
      </c>
      <c r="G106" s="1">
        <f xml:space="preserve"> D106 /3</f>
        <v>4545454.5454545449</v>
      </c>
      <c r="H106" s="1">
        <f t="shared" si="46"/>
        <v>9090909.0909090899</v>
      </c>
      <c r="J106" s="1">
        <f t="shared" si="42"/>
        <v>221523932.76185903</v>
      </c>
      <c r="K106" s="1">
        <f t="shared" si="33"/>
        <v>223093060.5450809</v>
      </c>
      <c r="M106" s="1">
        <f t="shared" si="31"/>
        <v>208354310.37087992</v>
      </c>
      <c r="N106" s="324">
        <f t="shared" si="32"/>
        <v>1475842.962342296</v>
      </c>
    </row>
    <row r="107" spans="1:14" x14ac:dyDescent="0.3">
      <c r="A107" s="346"/>
      <c r="B107">
        <v>10</v>
      </c>
      <c r="C107" s="325">
        <f t="shared" si="44"/>
        <v>102486944.44434308</v>
      </c>
      <c r="D107" s="325">
        <f t="shared" si="45"/>
        <v>9090909.0909090899</v>
      </c>
      <c r="E107">
        <v>1.7708333E-2</v>
      </c>
      <c r="F107" s="1">
        <f t="shared" si="43"/>
        <v>1814872.9403729271</v>
      </c>
      <c r="G107" s="1">
        <f xml:space="preserve"> D107 /2</f>
        <v>4545454.5454545449</v>
      </c>
      <c r="H107" s="1">
        <f t="shared" si="46"/>
        <v>4545454.5454545449</v>
      </c>
      <c r="J107" s="1">
        <f t="shared" si="42"/>
        <v>224907933.48545381</v>
      </c>
      <c r="K107" s="1">
        <f t="shared" si="33"/>
        <v>226501031.27267313</v>
      </c>
      <c r="M107" s="1">
        <f t="shared" si="31"/>
        <v>209830153.33322221</v>
      </c>
      <c r="N107" s="324">
        <f t="shared" si="32"/>
        <v>1486296.8495002729</v>
      </c>
    </row>
    <row r="108" spans="1:14" x14ac:dyDescent="0.3">
      <c r="A108" s="346"/>
      <c r="B108">
        <v>11</v>
      </c>
      <c r="C108" s="325">
        <f t="shared" si="44"/>
        <v>108847271.93017055</v>
      </c>
      <c r="D108" s="325">
        <f t="shared" si="45"/>
        <v>4545454.5454545449</v>
      </c>
      <c r="E108">
        <v>1.7708333E-2</v>
      </c>
      <c r="F108" s="1">
        <f t="shared" si="43"/>
        <v>1927503.7374810129</v>
      </c>
      <c r="G108" s="1">
        <f xml:space="preserve"> D108 /1</f>
        <v>4545454.5454545449</v>
      </c>
      <c r="H108" s="1">
        <f t="shared" si="46"/>
        <v>0</v>
      </c>
      <c r="J108" s="1">
        <f t="shared" si="42"/>
        <v>228428535.01015413</v>
      </c>
      <c r="K108" s="1">
        <f t="shared" si="33"/>
        <v>230046570.39033321</v>
      </c>
      <c r="M108" s="1">
        <f t="shared" si="31"/>
        <v>211316450.18272248</v>
      </c>
      <c r="N108" s="324">
        <f t="shared" si="32"/>
        <v>1496824.7850221342</v>
      </c>
    </row>
    <row r="109" spans="1:14" x14ac:dyDescent="0.3">
      <c r="A109" s="346"/>
      <c r="B109" s="272">
        <v>12</v>
      </c>
      <c r="C109" s="326">
        <f t="shared" si="44"/>
        <v>115320230.21310611</v>
      </c>
      <c r="D109" s="326">
        <f t="shared" si="45"/>
        <v>0</v>
      </c>
      <c r="E109">
        <v>1.7708333E-2</v>
      </c>
      <c r="F109" s="273">
        <f t="shared" si="43"/>
        <v>2042129.0382503439</v>
      </c>
      <c r="G109" s="273">
        <f xml:space="preserve"> D109 /1</f>
        <v>0</v>
      </c>
      <c r="H109" s="273">
        <f t="shared" si="46"/>
        <v>0</v>
      </c>
      <c r="I109" s="326">
        <f>(C109+F109)/2</f>
        <v>58681179.625678226</v>
      </c>
      <c r="J109" s="1">
        <f t="shared" si="42"/>
        <v>232088699.42858356</v>
      </c>
      <c r="K109" s="1">
        <f t="shared" si="33"/>
        <v>233732660.97217312</v>
      </c>
      <c r="M109" s="1">
        <f t="shared" si="31"/>
        <v>212813274.96774462</v>
      </c>
      <c r="N109" s="324">
        <f t="shared" si="32"/>
        <v>1507427.2934170994</v>
      </c>
    </row>
    <row r="110" spans="1:14" x14ac:dyDescent="0.3">
      <c r="A110" s="346">
        <v>10</v>
      </c>
      <c r="B110">
        <v>1</v>
      </c>
      <c r="C110" s="325">
        <v>50000000</v>
      </c>
      <c r="D110" s="325">
        <v>50000000</v>
      </c>
      <c r="E110">
        <v>1.7708333E-2</v>
      </c>
      <c r="F110" s="1">
        <f xml:space="preserve"> C110 * E110</f>
        <v>885416.65</v>
      </c>
      <c r="G110" s="1">
        <f xml:space="preserve"> D110 /11</f>
        <v>4545454.5454545459</v>
      </c>
      <c r="H110" s="1">
        <f xml:space="preserve"> D110 - G110</f>
        <v>45454545.454545453</v>
      </c>
      <c r="J110" s="1">
        <f t="shared" si="42"/>
        <v>234618077.62217313</v>
      </c>
      <c r="K110" s="1">
        <f t="shared" si="33"/>
        <v>236279955.59379083</v>
      </c>
      <c r="M110" s="1">
        <f t="shared" si="31"/>
        <v>214320702.26116171</v>
      </c>
      <c r="N110" s="324">
        <f t="shared" si="32"/>
        <v>1518104.9029096614</v>
      </c>
    </row>
    <row r="111" spans="1:14" x14ac:dyDescent="0.3">
      <c r="A111" s="346"/>
      <c r="B111">
        <v>2</v>
      </c>
      <c r="C111" s="325">
        <f xml:space="preserve"> C110 + F110 + G110</f>
        <v>55430871.195454545</v>
      </c>
      <c r="D111" s="325">
        <f xml:space="preserve"> H110</f>
        <v>45454545.454545453</v>
      </c>
      <c r="E111">
        <v>1.7708333E-2</v>
      </c>
      <c r="F111" s="1">
        <f t="shared" ref="F111:F121" si="47" xml:space="preserve"> C111 * E111</f>
        <v>981588.32560921717</v>
      </c>
      <c r="G111" s="1">
        <f xml:space="preserve"> D111 /10</f>
        <v>4545454.5454545449</v>
      </c>
      <c r="H111" s="1">
        <f xml:space="preserve"> D111 - G111</f>
        <v>40909090.909090906</v>
      </c>
      <c r="J111" s="1">
        <f t="shared" si="42"/>
        <v>237261543.91940004</v>
      </c>
      <c r="K111" s="1">
        <f t="shared" si="33"/>
        <v>238942146.44307527</v>
      </c>
      <c r="M111" s="1">
        <f t="shared" si="31"/>
        <v>215838807.16407138</v>
      </c>
      <c r="N111" s="324">
        <f t="shared" si="32"/>
        <v>1528858.1454659032</v>
      </c>
    </row>
    <row r="112" spans="1:14" x14ac:dyDescent="0.3">
      <c r="A112" s="346"/>
      <c r="B112">
        <v>3</v>
      </c>
      <c r="C112" s="325">
        <f t="shared" ref="C112:C121" si="48" xml:space="preserve"> C111 + F111 + G111</f>
        <v>60957914.066518307</v>
      </c>
      <c r="D112" s="325">
        <f xml:space="preserve"> H111</f>
        <v>40909090.909090906</v>
      </c>
      <c r="E112">
        <v>1.7708333E-2</v>
      </c>
      <c r="F112" s="1">
        <f t="shared" si="47"/>
        <v>1079463.0412752903</v>
      </c>
      <c r="G112" s="1">
        <f xml:space="preserve"> D112 /9</f>
        <v>4545454.5454545449</v>
      </c>
      <c r="H112" s="1">
        <f xml:space="preserve"> D112 - G112</f>
        <v>36363636.36363636</v>
      </c>
      <c r="J112" s="1">
        <f t="shared" si="42"/>
        <v>240021609.48435056</v>
      </c>
      <c r="K112" s="1">
        <f t="shared" si="33"/>
        <v>241721762.47152418</v>
      </c>
      <c r="M112" s="1">
        <f t="shared" si="31"/>
        <v>217367665.30953729</v>
      </c>
      <c r="N112" s="324">
        <f t="shared" si="32"/>
        <v>1539687.5568200008</v>
      </c>
    </row>
    <row r="113" spans="1:14" x14ac:dyDescent="0.3">
      <c r="A113" s="346"/>
      <c r="B113">
        <v>4</v>
      </c>
      <c r="C113" s="325">
        <f t="shared" si="48"/>
        <v>66582831.653248146</v>
      </c>
      <c r="D113" s="325">
        <f t="shared" ref="D113:D121" si="49" xml:space="preserve"> H112</f>
        <v>36363636.36363636</v>
      </c>
      <c r="E113">
        <v>1.7708333E-2</v>
      </c>
      <c r="F113" s="1">
        <f t="shared" si="47"/>
        <v>1179070.9549986587</v>
      </c>
      <c r="G113" s="1">
        <f xml:space="preserve"> D113 /8</f>
        <v>4545454.5454545449</v>
      </c>
      <c r="H113" s="1">
        <f t="shared" ref="H113:H121" si="50" xml:space="preserve"> D113 - G113</f>
        <v>31818181.818181813</v>
      </c>
      <c r="J113" s="1">
        <f t="shared" si="42"/>
        <v>242900833.42652285</v>
      </c>
      <c r="K113" s="1">
        <f t="shared" si="33"/>
        <v>244621380.91566044</v>
      </c>
      <c r="M113" s="1">
        <f t="shared" si="31"/>
        <v>218907352.8663573</v>
      </c>
      <c r="N113" s="324">
        <f t="shared" si="32"/>
        <v>1550593.6765009132</v>
      </c>
    </row>
    <row r="114" spans="1:14" x14ac:dyDescent="0.3">
      <c r="A114" s="346"/>
      <c r="B114">
        <v>5</v>
      </c>
      <c r="C114" s="325">
        <f t="shared" si="48"/>
        <v>72307357.15370135</v>
      </c>
      <c r="D114" s="325">
        <f t="shared" si="49"/>
        <v>31818181.818181813</v>
      </c>
      <c r="E114">
        <v>1.7708333E-2</v>
      </c>
      <c r="F114" s="1">
        <f t="shared" si="47"/>
        <v>1280442.7588276756</v>
      </c>
      <c r="G114" s="1">
        <f xml:space="preserve"> D114 /7</f>
        <v>4545454.5454545449</v>
      </c>
      <c r="H114" s="1">
        <f t="shared" si="50"/>
        <v>27272727.272727266</v>
      </c>
      <c r="J114" s="1">
        <f t="shared" si="42"/>
        <v>245901823.67448813</v>
      </c>
      <c r="K114" s="1">
        <f t="shared" si="33"/>
        <v>247643628.17688182</v>
      </c>
      <c r="M114" s="1">
        <f t="shared" si="31"/>
        <v>220457946.54285821</v>
      </c>
      <c r="N114" s="324">
        <f t="shared" si="32"/>
        <v>1561577.0478592634</v>
      </c>
    </row>
    <row r="115" spans="1:14" x14ac:dyDescent="0.3">
      <c r="A115" s="346"/>
      <c r="B115">
        <v>6</v>
      </c>
      <c r="C115" s="325">
        <f t="shared" si="48"/>
        <v>78133254.457983568</v>
      </c>
      <c r="D115" s="325">
        <f t="shared" si="49"/>
        <v>27272727.272727266</v>
      </c>
      <c r="E115">
        <v>1.7708333E-2</v>
      </c>
      <c r="F115" s="1">
        <f t="shared" si="47"/>
        <v>1383609.6883157075</v>
      </c>
      <c r="G115" s="1">
        <f xml:space="preserve"> D115 /6</f>
        <v>4545454.545454544</v>
      </c>
      <c r="H115" s="1">
        <f t="shared" si="50"/>
        <v>22727272.727272723</v>
      </c>
      <c r="J115" s="1">
        <f t="shared" si="42"/>
        <v>249027237.86519754</v>
      </c>
      <c r="K115" s="1">
        <f t="shared" si="33"/>
        <v>250791180.71706694</v>
      </c>
      <c r="M115" s="1">
        <f t="shared" si="31"/>
        <v>222019523.59071746</v>
      </c>
      <c r="N115" s="324">
        <f t="shared" si="32"/>
        <v>1572638.2180944076</v>
      </c>
    </row>
    <row r="116" spans="1:14" x14ac:dyDescent="0.3">
      <c r="A116" s="346"/>
      <c r="B116">
        <v>7</v>
      </c>
      <c r="C116" s="325">
        <f t="shared" si="48"/>
        <v>84062318.69175382</v>
      </c>
      <c r="D116" s="325">
        <f t="shared" si="49"/>
        <v>22727272.727272723</v>
      </c>
      <c r="E116">
        <v>1.7708333E-2</v>
      </c>
      <c r="F116" s="1">
        <f t="shared" si="47"/>
        <v>1488603.5321457009</v>
      </c>
      <c r="G116" s="1">
        <f xml:space="preserve"> D116 /5</f>
        <v>4545454.5454545449</v>
      </c>
      <c r="H116" s="1">
        <f t="shared" si="50"/>
        <v>18181818.18181818</v>
      </c>
      <c r="J116" s="1">
        <f t="shared" si="42"/>
        <v>252279784.24921265</v>
      </c>
      <c r="K116" s="1">
        <f t="shared" si="33"/>
        <v>254066765.97021797</v>
      </c>
      <c r="M116" s="1">
        <f t="shared" si="31"/>
        <v>223592161.80881187</v>
      </c>
      <c r="N116" s="324">
        <f t="shared" si="32"/>
        <v>1583777.7382816968</v>
      </c>
    </row>
    <row r="117" spans="1:14" x14ac:dyDescent="0.3">
      <c r="A117" s="346"/>
      <c r="B117">
        <v>8</v>
      </c>
      <c r="C117" s="325">
        <f t="shared" si="48"/>
        <v>90096376.76935406</v>
      </c>
      <c r="D117" s="325">
        <f t="shared" si="49"/>
        <v>18181818.18181818</v>
      </c>
      <c r="E117">
        <v>1.7708333E-2</v>
      </c>
      <c r="F117" s="1">
        <f t="shared" si="47"/>
        <v>1595456.6419251859</v>
      </c>
      <c r="G117" s="1">
        <f xml:space="preserve"> D117 /4</f>
        <v>4545454.5454545449</v>
      </c>
      <c r="H117" s="1">
        <f t="shared" si="50"/>
        <v>13636363.636363635</v>
      </c>
      <c r="J117" s="1">
        <f t="shared" si="42"/>
        <v>255662222.61214316</v>
      </c>
      <c r="K117" s="1">
        <f t="shared" si="33"/>
        <v>257473163.27042511</v>
      </c>
      <c r="M117" s="1">
        <f t="shared" si="31"/>
        <v>225175939.54709357</v>
      </c>
      <c r="N117" s="324">
        <f t="shared" si="32"/>
        <v>1594996.1633999329</v>
      </c>
    </row>
    <row r="118" spans="1:14" x14ac:dyDescent="0.3">
      <c r="A118" s="346"/>
      <c r="B118">
        <v>9</v>
      </c>
      <c r="C118" s="325">
        <f t="shared" si="48"/>
        <v>96237287.956733793</v>
      </c>
      <c r="D118" s="325">
        <f t="shared" si="49"/>
        <v>13636363.636363635</v>
      </c>
      <c r="E118">
        <v>1.7708333E-2</v>
      </c>
      <c r="F118" s="1">
        <f t="shared" si="47"/>
        <v>1704201.9421547316</v>
      </c>
      <c r="G118" s="1">
        <f xml:space="preserve"> D118 /3</f>
        <v>4545454.5454545449</v>
      </c>
      <c r="H118" s="1">
        <f t="shared" si="50"/>
        <v>9090909.0909090899</v>
      </c>
      <c r="J118" s="1">
        <f t="shared" si="42"/>
        <v>259177365.21257985</v>
      </c>
      <c r="K118" s="1">
        <f t="shared" si="33"/>
        <v>261013204.79644316</v>
      </c>
      <c r="M118" s="1">
        <f t="shared" si="31"/>
        <v>226770935.71049351</v>
      </c>
      <c r="N118" s="324">
        <f t="shared" si="32"/>
        <v>1606294.0523590171</v>
      </c>
    </row>
    <row r="119" spans="1:14" x14ac:dyDescent="0.3">
      <c r="A119" s="346"/>
      <c r="B119">
        <v>10</v>
      </c>
      <c r="C119" s="325">
        <f t="shared" si="48"/>
        <v>102486944.44434308</v>
      </c>
      <c r="D119" s="325">
        <f t="shared" si="49"/>
        <v>9090909.0909090899</v>
      </c>
      <c r="E119">
        <v>1.7708333E-2</v>
      </c>
      <c r="F119" s="1">
        <f t="shared" si="47"/>
        <v>1814872.9403729271</v>
      </c>
      <c r="G119" s="1">
        <f xml:space="preserve"> D119 /2</f>
        <v>4545454.5454545449</v>
      </c>
      <c r="H119" s="1">
        <f t="shared" si="50"/>
        <v>4545454.5454545449</v>
      </c>
      <c r="J119" s="1">
        <f t="shared" si="42"/>
        <v>262828077.73681608</v>
      </c>
      <c r="K119" s="1">
        <f t="shared" si="33"/>
        <v>264689776.53317583</v>
      </c>
      <c r="M119" s="1">
        <f t="shared" si="31"/>
        <v>228377229.76285252</v>
      </c>
      <c r="N119" s="324">
        <f t="shared" si="32"/>
        <v>1617671.9680277954</v>
      </c>
    </row>
    <row r="120" spans="1:14" x14ac:dyDescent="0.3">
      <c r="A120" s="346"/>
      <c r="B120">
        <v>11</v>
      </c>
      <c r="C120" s="325">
        <f t="shared" si="48"/>
        <v>108847271.93017055</v>
      </c>
      <c r="D120" s="325">
        <f t="shared" si="49"/>
        <v>4545454.5454545449</v>
      </c>
      <c r="E120">
        <v>1.7708333E-2</v>
      </c>
      <c r="F120" s="1">
        <f t="shared" si="47"/>
        <v>1927503.7374810129</v>
      </c>
      <c r="G120" s="1">
        <f xml:space="preserve"> D120 /1</f>
        <v>4545454.5454545449</v>
      </c>
      <c r="H120" s="1">
        <f t="shared" si="50"/>
        <v>0</v>
      </c>
      <c r="J120" s="1">
        <f t="shared" si="42"/>
        <v>266617280.27065682</v>
      </c>
      <c r="K120" s="1">
        <f t="shared" si="33"/>
        <v>268505819.25036824</v>
      </c>
      <c r="M120" s="1">
        <f t="shared" si="31"/>
        <v>229994901.73088032</v>
      </c>
      <c r="N120" s="324">
        <f t="shared" si="32"/>
        <v>1629130.4772621016</v>
      </c>
    </row>
    <row r="121" spans="1:14" x14ac:dyDescent="0.3">
      <c r="A121" s="346"/>
      <c r="B121" s="272">
        <v>12</v>
      </c>
      <c r="C121" s="326">
        <f t="shared" si="48"/>
        <v>115320230.21310611</v>
      </c>
      <c r="D121" s="326">
        <f t="shared" si="49"/>
        <v>0</v>
      </c>
      <c r="E121">
        <v>1.7708333E-2</v>
      </c>
      <c r="F121" s="273">
        <f t="shared" si="47"/>
        <v>2042129.0382503439</v>
      </c>
      <c r="G121" s="273">
        <f xml:space="preserve"> D121 /1</f>
        <v>0</v>
      </c>
      <c r="H121" s="273">
        <f t="shared" si="50"/>
        <v>0</v>
      </c>
      <c r="I121" s="326">
        <f>(C121+F121)/2</f>
        <v>58681179.625678226</v>
      </c>
      <c r="J121" s="1">
        <f t="shared" si="42"/>
        <v>270547948.28861856</v>
      </c>
      <c r="K121" s="1">
        <f t="shared" si="33"/>
        <v>272464329.49881363</v>
      </c>
      <c r="M121" s="1">
        <f t="shared" si="31"/>
        <v>231624032.20814243</v>
      </c>
      <c r="N121" s="324">
        <f t="shared" si="32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89" t="s">
        <v>71</v>
      </c>
      <c r="C2" s="389"/>
      <c r="E2" s="389" t="s">
        <v>72</v>
      </c>
      <c r="F2" s="389"/>
      <c r="H2" s="389" t="s">
        <v>73</v>
      </c>
      <c r="I2" s="389"/>
      <c r="K2" s="389" t="s">
        <v>74</v>
      </c>
      <c r="L2" s="389"/>
      <c r="N2" s="389" t="s">
        <v>75</v>
      </c>
      <c r="O2" s="389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플러그파워</vt:lpstr>
      <vt:lpstr>리사이클</vt:lpstr>
      <vt:lpstr>단타일지</vt:lpstr>
      <vt:lpstr>일정확인</vt:lpstr>
      <vt:lpstr>Sheet1</vt:lpstr>
      <vt:lpstr>Sheet2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2023-03-14T02:02:03Z</dcterms:modified>
</cp:coreProperties>
</file>