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C180684A-6F94-4C0E-9AB8-EEDBD1A675B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2" r:id="rId1"/>
    <sheet name="생활패턴" sheetId="5" r:id="rId2"/>
    <sheet name="단타일지" sheetId="9" r:id="rId3"/>
    <sheet name="일정확인" sheetId="10" r:id="rId4"/>
    <sheet name="내자산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9" l="1"/>
  <c r="F34" i="9" s="1"/>
  <c r="A49" i="12"/>
  <c r="A18" i="12"/>
  <c r="F35" i="9" l="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H255" i="12"/>
  <c r="K255" i="12" s="1"/>
  <c r="H254" i="12"/>
  <c r="K254" i="12" s="1"/>
  <c r="H253" i="12"/>
  <c r="H252" i="12"/>
  <c r="H251" i="12"/>
  <c r="H250" i="12"/>
  <c r="H249" i="12"/>
  <c r="H248" i="12"/>
  <c r="H247" i="12"/>
  <c r="H246" i="12"/>
  <c r="H245" i="12"/>
  <c r="H244" i="12"/>
  <c r="V243" i="12"/>
  <c r="U243" i="12"/>
  <c r="H243" i="12"/>
  <c r="K243" i="12" s="1"/>
  <c r="H242" i="12"/>
  <c r="K242" i="12" s="1"/>
  <c r="H241" i="12"/>
  <c r="H240" i="12"/>
  <c r="H239" i="12"/>
  <c r="H238" i="12"/>
  <c r="H237" i="12"/>
  <c r="H236" i="12"/>
  <c r="H235" i="12"/>
  <c r="H234" i="12"/>
  <c r="H233" i="12"/>
  <c r="H232" i="12"/>
  <c r="V231" i="12"/>
  <c r="U231" i="12"/>
  <c r="H231" i="12"/>
  <c r="K231" i="12" s="1"/>
  <c r="H230" i="12"/>
  <c r="K230" i="12" s="1"/>
  <c r="H229" i="12"/>
  <c r="H228" i="12"/>
  <c r="H227" i="12"/>
  <c r="H226" i="12"/>
  <c r="H225" i="12"/>
  <c r="H224" i="12"/>
  <c r="H223" i="12"/>
  <c r="H222" i="12"/>
  <c r="H221" i="12"/>
  <c r="H220" i="12"/>
  <c r="V219" i="12"/>
  <c r="U219" i="12"/>
  <c r="H219" i="12"/>
  <c r="K219" i="12" s="1"/>
  <c r="H218" i="12"/>
  <c r="K218" i="12" s="1"/>
  <c r="H217" i="12"/>
  <c r="H216" i="12"/>
  <c r="H215" i="12"/>
  <c r="H214" i="12"/>
  <c r="H213" i="12"/>
  <c r="H212" i="12"/>
  <c r="H211" i="12"/>
  <c r="H210" i="12"/>
  <c r="H209" i="12"/>
  <c r="H20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W15" i="12" s="1"/>
  <c r="H197" i="12"/>
  <c r="H198" i="12"/>
  <c r="H199" i="12"/>
  <c r="H200" i="12"/>
  <c r="H201" i="12"/>
  <c r="H202" i="12"/>
  <c r="H203" i="12"/>
  <c r="H204" i="12"/>
  <c r="H205" i="12"/>
  <c r="H206" i="12"/>
  <c r="H207" i="12"/>
  <c r="K207" i="12" s="1"/>
  <c r="H196" i="12"/>
  <c r="K206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K6" i="12"/>
  <c r="K9" i="12"/>
  <c r="K10" i="12"/>
  <c r="K11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H7" i="12"/>
  <c r="K7" i="12" s="1"/>
  <c r="H8" i="12"/>
  <c r="K8" i="12" s="1"/>
  <c r="H9" i="12"/>
  <c r="H10" i="12"/>
  <c r="H11" i="12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75" i="12" l="1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32" i="9"/>
  <c r="C34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35" i="9"/>
  <c r="Q7" i="12" l="1"/>
  <c r="R7" i="12" s="1"/>
  <c r="S7" i="12" s="1"/>
  <c r="M33" i="12"/>
  <c r="O8" i="12"/>
  <c r="O14" i="9"/>
  <c r="O17" i="9" s="1"/>
  <c r="L14" i="9"/>
  <c r="L17" i="9" s="1"/>
  <c r="Q8" i="12" l="1"/>
  <c r="R8" i="12" s="1"/>
  <c r="S8" i="12" s="1"/>
  <c r="M34" i="12"/>
  <c r="O16" i="9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O9" i="12" l="1"/>
  <c r="M35" i="12"/>
  <c r="I14" i="9"/>
  <c r="I16" i="9" s="1"/>
  <c r="Q9" i="12" l="1"/>
  <c r="O10" i="12" s="1"/>
  <c r="M36" i="12"/>
  <c r="I17" i="9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F14" i="9"/>
  <c r="F17" i="9" s="1"/>
  <c r="F16" i="9" l="1"/>
  <c r="C14" i="9"/>
  <c r="C16" i="9" s="1"/>
  <c r="C17" i="9" l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Z87" i="12"/>
  <c r="Y87" i="12"/>
  <c r="R89" i="12"/>
  <c r="S89" i="12" s="1"/>
  <c r="O90" i="12"/>
  <c r="Q90" i="12" s="1"/>
  <c r="L102" i="12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s="1"/>
  <c r="R93" i="12" l="1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<sst xmlns="http://schemas.openxmlformats.org/spreadsheetml/2006/main" count="353" uniqueCount="200">
  <si>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</si>
  <si>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</si>
  <si>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</si>
  <si>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</si>
  <si>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</si>
  <si>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</si>
  <si>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</si>
  <si>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</si>
  <si>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</si>
  <si>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</si>
  <si>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</si>
  <si>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</si>
  <si>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</si>
  <si>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</si>
  <si>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</si>
  <si>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</si>
  <si>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</si>
  <si>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</si>
  <si>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</si>
  <si>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</si>
  <si>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</si>
  <si>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</si>
  <si>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</si>
  <si>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</si>
  <si>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</si>
  <si>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</si>
  <si>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</si>
  <si>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</si>
  <si>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</si>
  <si>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</si>
  <si>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</si>
  <si>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</si>
  <si>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</si>
  <si>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</si>
  <si>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</si>
  <si>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</si>
  <si>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</si>
  <si>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</si>
  <si>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</si>
  <si>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</si>
  <si>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</si>
  <si>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</si>
  <si>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</si>
  <si>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</si>
  <si>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</si>
  <si>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</si>
  <si>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</si>
  <si>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</si>
  <si>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</si>
  <si>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</si>
  <si>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</si>
  <si>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</si>
  <si>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</si>
  <si>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</si>
  <si>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</si>
  <si>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</si>
  <si>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</si>
  <si>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3.01</t>
  </si>
  <si>
    <t>3.33</t>
  </si>
  <si>
    <t>3.49</t>
  </si>
  <si>
    <t>3.69</t>
  </si>
  <si>
    <t>3.92</t>
  </si>
  <si>
    <t>4.33</t>
  </si>
  <si>
    <t>4.35</t>
  </si>
  <si>
    <t>4.47</t>
  </si>
  <si>
    <t>AAA</t>
  </si>
  <si>
    <t>3.85</t>
  </si>
  <si>
    <t>4.36</t>
  </si>
  <si>
    <t>4.78</t>
  </si>
  <si>
    <t>4.97</t>
  </si>
  <si>
    <t>5.20</t>
  </si>
  <si>
    <t>5.41</t>
  </si>
  <si>
    <t>5.46</t>
  </si>
  <si>
    <t>5.53</t>
  </si>
  <si>
    <t>AA+</t>
  </si>
  <si>
    <t>3.93</t>
  </si>
  <si>
    <t>4.45</t>
  </si>
  <si>
    <t>4.84</t>
  </si>
  <si>
    <t>5.02</t>
  </si>
  <si>
    <t>5.25</t>
  </si>
  <si>
    <t>5.45</t>
  </si>
  <si>
    <t>5.51</t>
  </si>
  <si>
    <t>5.59</t>
  </si>
  <si>
    <t>AA</t>
  </si>
  <si>
    <t>3.98</t>
  </si>
  <si>
    <t>4.49</t>
  </si>
  <si>
    <t>4.89</t>
  </si>
  <si>
    <t>5.06</t>
  </si>
  <si>
    <t>5.28</t>
  </si>
  <si>
    <t>5.50</t>
  </si>
  <si>
    <t>5.56</t>
  </si>
  <si>
    <t>5.65</t>
  </si>
  <si>
    <t>AA-</t>
  </si>
  <si>
    <t>4.00</t>
  </si>
  <si>
    <t>4.51</t>
  </si>
  <si>
    <t>4.91</t>
  </si>
  <si>
    <t>5.09</t>
  </si>
  <si>
    <t>5.31</t>
  </si>
  <si>
    <t>5.55</t>
  </si>
  <si>
    <t>5.61</t>
  </si>
  <si>
    <t>5.76</t>
  </si>
  <si>
    <t>A+</t>
  </si>
  <si>
    <t>4.19</t>
  </si>
  <si>
    <t>4.68</t>
  </si>
  <si>
    <t>5.08</t>
  </si>
  <si>
    <t>5.24</t>
  </si>
  <si>
    <t>5.75</t>
  </si>
  <si>
    <t>6.14</t>
  </si>
  <si>
    <t>A</t>
  </si>
  <si>
    <t>4.83</t>
  </si>
  <si>
    <t>5.42</t>
  </si>
  <si>
    <t>5.64</t>
  </si>
  <si>
    <t>5.86</t>
  </si>
  <si>
    <t>6.07</t>
  </si>
  <si>
    <t>6.59</t>
  </si>
  <si>
    <t>A-</t>
  </si>
  <si>
    <t>4.54</t>
  </si>
  <si>
    <t>5.48</t>
  </si>
  <si>
    <t>5.67</t>
  </si>
  <si>
    <t>5.92</t>
  </si>
  <si>
    <t>6.22</t>
  </si>
  <si>
    <t>6.52</t>
  </si>
  <si>
    <t>7.19</t>
  </si>
  <si>
    <t>BBB+</t>
  </si>
  <si>
    <t>5.19</t>
  </si>
  <si>
    <t>6.00</t>
  </si>
  <si>
    <t>6.74</t>
  </si>
  <si>
    <t>7.11</t>
  </si>
  <si>
    <t>7.71</t>
  </si>
  <si>
    <t>8.44</t>
  </si>
  <si>
    <t>9.07</t>
  </si>
  <si>
    <t>9.27</t>
  </si>
  <si>
    <t>BBB</t>
  </si>
  <si>
    <t>5.57</t>
  </si>
  <si>
    <t>6.50</t>
  </si>
  <si>
    <t>7.32</t>
  </si>
  <si>
    <t>7.78</t>
  </si>
  <si>
    <t>8.52</t>
  </si>
  <si>
    <t>9.38</t>
  </si>
  <si>
    <t>10.12</t>
  </si>
  <si>
    <t>10.32</t>
  </si>
  <si>
    <t>BBB-</t>
  </si>
  <si>
    <t>6.24</t>
  </si>
  <si>
    <t>7.30</t>
  </si>
  <si>
    <t>8.25</t>
  </si>
  <si>
    <t>8.77</t>
  </si>
  <si>
    <t>9.63</t>
  </si>
  <si>
    <t>10.53</t>
  </si>
  <si>
    <t>11.48</t>
  </si>
  <si>
    <t>11.74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</si>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</sst>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_ "/>
    <numFmt numFmtId="179" formatCode="#,##0.00000_ "/>
    <numFmt numFmtId="180" formatCode="0.00000_ "/>
    <numFmt numFmtId="181" formatCode="#,##0_);[Red]\(#,##0\)"/>
    <numFmt numFmtId="182" formatCode="0.000_ "/>
    <numFmt numFmtId="183" formatCode="&quot;₩&quot;#,##0.00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6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7" borderId="1" xfId="0" applyNumberFormat="1" applyFont="1" applyFill="1" applyBorder="1" applyAlignment="1">
      <alignment horizontal="center" vertical="center" wrapText="1"/>
    </xf>
    <xf numFmtId="49" fontId="21" fillId="37" borderId="1" xfId="0" applyNumberFormat="1" applyFont="1" applyFill="1" applyBorder="1" applyAlignment="1">
      <alignment horizontal="left" vertical="center" wrapText="1"/>
    </xf>
    <xf numFmtId="178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49" fontId="21" fillId="37" borderId="15" xfId="0" applyNumberFormat="1" applyFont="1" applyFill="1" applyBorder="1" applyAlignment="1">
      <alignment horizontal="left" vertical="center" wrapText="1"/>
    </xf>
    <xf numFmtId="0" fontId="24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38" borderId="25" xfId="0" applyNumberFormat="1" applyFill="1" applyBorder="1">
      <alignment vertical="center"/>
    </xf>
    <xf numFmtId="0" fontId="0" fillId="0" borderId="25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5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40" borderId="1" xfId="0" applyFill="1" applyBorder="1">
      <alignment vertical="center"/>
    </xf>
    <xf numFmtId="0" fontId="0" fillId="40" borderId="26" xfId="0" applyFill="1" applyBorder="1">
      <alignment vertical="center"/>
    </xf>
    <xf numFmtId="0" fontId="0" fillId="0" borderId="58" xfId="0" applyBorder="1">
      <alignment vertical="center"/>
    </xf>
    <xf numFmtId="0" fontId="0" fillId="40" borderId="2" xfId="0" applyFill="1" applyBorder="1">
      <alignment vertical="center"/>
    </xf>
    <xf numFmtId="0" fontId="0" fillId="3" borderId="58" xfId="0" applyFill="1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2" fontId="0" fillId="3" borderId="56" xfId="0" applyNumberFormat="1" applyFill="1" applyBorder="1">
      <alignment vertical="center"/>
    </xf>
    <xf numFmtId="177" fontId="0" fillId="5" borderId="65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176" fontId="2" fillId="2" borderId="21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81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81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2" fillId="43" borderId="44" xfId="0" applyNumberFormat="1" applyFont="1" applyFill="1" applyBorder="1">
      <alignment vertical="center"/>
    </xf>
    <xf numFmtId="0" fontId="0" fillId="43" borderId="26" xfId="0" applyFill="1" applyBorder="1">
      <alignment vertical="center"/>
    </xf>
    <xf numFmtId="0" fontId="0" fillId="43" borderId="1" xfId="0" applyFill="1" applyBorder="1">
      <alignment vertical="center"/>
    </xf>
    <xf numFmtId="0" fontId="0" fillId="43" borderId="4" xfId="0" applyFill="1" applyBorder="1">
      <alignment vertical="center"/>
    </xf>
    <xf numFmtId="176" fontId="0" fillId="43" borderId="35" xfId="0" applyNumberFormat="1" applyFill="1" applyBorder="1">
      <alignment vertical="center"/>
    </xf>
    <xf numFmtId="177" fontId="0" fillId="43" borderId="36" xfId="0" applyNumberFormat="1" applyFill="1" applyBorder="1">
      <alignment vertical="center"/>
    </xf>
    <xf numFmtId="176" fontId="0" fillId="43" borderId="36" xfId="0" applyNumberFormat="1" applyFill="1" applyBorder="1">
      <alignment vertical="center"/>
    </xf>
    <xf numFmtId="176" fontId="0" fillId="43" borderId="41" xfId="0" applyNumberFormat="1" applyFill="1" applyBorder="1">
      <alignment vertical="center"/>
    </xf>
    <xf numFmtId="177" fontId="0" fillId="43" borderId="40" xfId="0" applyNumberFormat="1" applyFill="1" applyBorder="1">
      <alignment vertical="center"/>
    </xf>
    <xf numFmtId="177" fontId="2" fillId="43" borderId="1" xfId="0" applyNumberFormat="1" applyFont="1" applyFill="1" applyBorder="1">
      <alignment vertical="center"/>
    </xf>
    <xf numFmtId="176" fontId="2" fillId="43" borderId="41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176" fontId="2" fillId="43" borderId="35" xfId="0" applyNumberFormat="1" applyFont="1" applyFill="1" applyBorder="1">
      <alignment vertical="center"/>
    </xf>
    <xf numFmtId="176" fontId="2" fillId="43" borderId="36" xfId="0" applyNumberFormat="1" applyFon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0" fillId="43" borderId="2" xfId="0" applyFill="1" applyBorder="1">
      <alignment vertical="center"/>
    </xf>
    <xf numFmtId="0" fontId="0" fillId="43" borderId="27" xfId="0" applyFill="1" applyBorder="1">
      <alignment vertical="center"/>
    </xf>
    <xf numFmtId="176" fontId="0" fillId="43" borderId="48" xfId="0" applyNumberFormat="1" applyFill="1" applyBorder="1">
      <alignment vertical="center"/>
    </xf>
    <xf numFmtId="177" fontId="0" fillId="43" borderId="49" xfId="0" applyNumberFormat="1" applyFill="1" applyBorder="1">
      <alignment vertical="center"/>
    </xf>
    <xf numFmtId="176" fontId="0" fillId="43" borderId="49" xfId="0" applyNumberFormat="1" applyFill="1" applyBorder="1">
      <alignment vertical="center"/>
    </xf>
    <xf numFmtId="176" fontId="0" fillId="43" borderId="50" xfId="0" applyNumberFormat="1" applyFill="1" applyBorder="1">
      <alignment vertical="center"/>
    </xf>
    <xf numFmtId="177" fontId="0" fillId="43" borderId="28" xfId="0" applyNumberFormat="1" applyFill="1" applyBorder="1">
      <alignment vertical="center"/>
    </xf>
    <xf numFmtId="177" fontId="2" fillId="43" borderId="2" xfId="0" applyNumberFormat="1" applyFont="1" applyFill="1" applyBorder="1">
      <alignment vertical="center"/>
    </xf>
    <xf numFmtId="176" fontId="2" fillId="43" borderId="50" xfId="0" applyNumberFormat="1" applyFont="1" applyFill="1" applyBorder="1">
      <alignment vertical="center"/>
    </xf>
    <xf numFmtId="176" fontId="2" fillId="43" borderId="64" xfId="0" applyNumberFormat="1" applyFont="1" applyFill="1" applyBorder="1">
      <alignment vertical="center"/>
    </xf>
    <xf numFmtId="176" fontId="2" fillId="43" borderId="48" xfId="0" applyNumberFormat="1" applyFont="1" applyFill="1" applyBorder="1">
      <alignment vertical="center"/>
    </xf>
    <xf numFmtId="176" fontId="2" fillId="43" borderId="49" xfId="0" applyNumberFormat="1" applyFont="1" applyFill="1" applyBorder="1">
      <alignment vertical="center"/>
    </xf>
    <xf numFmtId="177" fontId="0" fillId="43" borderId="29" xfId="0" applyNumberFormat="1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3" fontId="0" fillId="3" borderId="56" xfId="0" applyNumberFormat="1" applyFill="1" applyBorder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81" fontId="2" fillId="40" borderId="62" xfId="0" applyNumberFormat="1" applyFont="1" applyFill="1" applyBorder="1" applyAlignment="1">
      <alignment horizontal="center" vertical="center"/>
    </xf>
    <xf numFmtId="181" fontId="2" fillId="40" borderId="58" xfId="0" applyNumberFormat="1" applyFont="1" applyFill="1" applyBorder="1" applyAlignment="1">
      <alignment horizontal="center" vertical="center"/>
    </xf>
    <xf numFmtId="181" fontId="2" fillId="40" borderId="55" xfId="0" applyNumberFormat="1" applyFont="1" applyFill="1" applyBorder="1" applyAlignment="1">
      <alignment horizontal="center" vertical="center"/>
    </xf>
    <xf numFmtId="0" fontId="0" fillId="40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houstat.hf.go.kr/research/portal/theme/indexStatPage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opLeftCell="A58" workbookViewId="0">
      <selection activeCell="F66" sqref="F66"/>
    </sheetView>
  </sheetViews>
  <sheetFormatPr defaultRowHeight="16.5" x14ac:dyDescent="0.3"/>
  <cols>
    <col min="1" max="1" width="12.875" bestFit="1" customWidth="1"/>
    <col min="2" max="2" width="9.875" bestFit="1" customWidth="1"/>
    <col min="3" max="3" width="5.5" bestFit="1" customWidth="1"/>
    <col min="4" max="4" width="3.5" bestFit="1" customWidth="1"/>
    <col min="5" max="5" width="14.125" style="42" customWidth="1"/>
    <col min="6" max="6" width="14.25" style="43" bestFit="1" customWidth="1"/>
    <col min="7" max="7" width="14.25" style="43" customWidth="1"/>
    <col min="8" max="8" width="14.25" style="43" bestFit="1" customWidth="1"/>
    <col min="9" max="9" width="12.875" style="45" bestFit="1" customWidth="1"/>
    <col min="10" max="10" width="14" style="45" bestFit="1" customWidth="1"/>
    <col min="11" max="11" width="13.25" style="45" bestFit="1" customWidth="1"/>
    <col min="12" max="12" width="14" style="164" customWidth="1"/>
    <col min="13" max="13" width="12.875" style="162" bestFit="1" customWidth="1"/>
    <col min="14" max="14" width="13.25" style="44" bestFit="1" customWidth="1"/>
    <col min="15" max="15" width="14.375" style="190" bestFit="1" customWidth="1"/>
    <col min="17" max="17" width="15.25" style="164" bestFit="1" customWidth="1"/>
    <col min="18" max="18" width="20.5" style="192" bestFit="1" customWidth="1"/>
    <col min="19" max="19" width="15.25" style="153" bestFit="1" customWidth="1"/>
    <col min="20" max="20" width="13.625" style="46" bestFit="1" customWidth="1"/>
    <col min="21" max="21" width="13.625" style="1" bestFit="1" customWidth="1"/>
    <col min="22" max="22" width="13.625" bestFit="1" customWidth="1"/>
    <col min="23" max="23" width="15.25" customWidth="1"/>
    <col min="24" max="24" width="15.125" bestFit="1" customWidth="1"/>
    <col min="25" max="25" width="11.62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250"/>
      <c r="B1" s="250"/>
      <c r="C1" s="250"/>
      <c r="D1" s="251"/>
      <c r="E1" s="242" t="s">
        <v>182</v>
      </c>
      <c r="F1" s="243"/>
      <c r="G1" s="243"/>
      <c r="H1" s="243"/>
      <c r="I1" s="243"/>
      <c r="J1" s="243"/>
      <c r="K1" s="244"/>
      <c r="L1" s="60"/>
      <c r="M1" s="106" t="s">
        <v>181</v>
      </c>
      <c r="N1" s="245" t="s">
        <v>180</v>
      </c>
      <c r="O1" s="246"/>
      <c r="P1" s="246"/>
      <c r="Q1" s="247"/>
      <c r="R1" s="252" t="s">
        <v>186</v>
      </c>
      <c r="S1" s="241" t="s">
        <v>187</v>
      </c>
      <c r="T1" s="125"/>
      <c r="U1" s="231" t="s">
        <v>14</v>
      </c>
      <c r="V1" s="234" t="s">
        <v>17</v>
      </c>
      <c r="W1" s="237" t="s">
        <v>192</v>
      </c>
      <c r="X1" s="234" t="s">
        <v>193</v>
      </c>
      <c r="Y1" s="238" t="s">
        <v>194</v>
      </c>
    </row>
    <row r="2" spans="1:26" ht="33.75" thickBot="1" x14ac:dyDescent="0.35">
      <c r="A2" s="250"/>
      <c r="B2" s="250"/>
      <c r="C2" s="250"/>
      <c r="D2" s="251"/>
      <c r="E2" s="61" t="s">
        <v>14</v>
      </c>
      <c r="F2" s="62" t="s">
        <v>17</v>
      </c>
      <c r="G2" s="62" t="s">
        <v>183</v>
      </c>
      <c r="H2" s="62" t="s">
        <v>185</v>
      </c>
      <c r="I2" s="63" t="s">
        <v>199</v>
      </c>
      <c r="J2" s="64" t="s">
        <v>196</v>
      </c>
      <c r="K2" s="65" t="s">
        <v>189</v>
      </c>
      <c r="L2" s="65" t="s">
        <v>190</v>
      </c>
      <c r="M2" s="107" t="s">
        <v>184</v>
      </c>
      <c r="N2" s="66" t="s">
        <v>191</v>
      </c>
      <c r="O2" s="185" t="s">
        <v>188</v>
      </c>
      <c r="P2" s="67" t="s">
        <v>15</v>
      </c>
      <c r="Q2" s="68" t="s">
        <v>179</v>
      </c>
      <c r="R2" s="253"/>
      <c r="S2" s="240"/>
      <c r="T2" s="125"/>
      <c r="U2" s="232"/>
      <c r="V2" s="235"/>
      <c r="W2" s="235"/>
      <c r="X2" s="235"/>
      <c r="Y2" s="239"/>
      <c r="Z2" t="s">
        <v>195</v>
      </c>
    </row>
    <row r="3" spans="1:26" s="40" customFormat="1" ht="17.25" thickBot="1" x14ac:dyDescent="0.35">
      <c r="A3" s="143" t="s">
        <v>198</v>
      </c>
      <c r="B3" s="142" t="s">
        <v>16</v>
      </c>
      <c r="C3" s="73"/>
      <c r="D3" s="74"/>
      <c r="E3" s="75">
        <v>0</v>
      </c>
      <c r="F3" s="76"/>
      <c r="G3" s="76"/>
      <c r="H3" s="76"/>
      <c r="I3" s="75">
        <v>0</v>
      </c>
      <c r="J3" s="75"/>
      <c r="K3" s="75"/>
      <c r="L3" s="75">
        <v>0</v>
      </c>
      <c r="M3" s="108">
        <v>800000</v>
      </c>
      <c r="N3" s="77">
        <v>0</v>
      </c>
      <c r="O3" s="108">
        <v>0</v>
      </c>
      <c r="P3" s="75"/>
      <c r="Q3" s="75">
        <v>0</v>
      </c>
      <c r="R3" s="191"/>
      <c r="S3" s="78"/>
      <c r="T3" s="126"/>
      <c r="U3" s="233"/>
      <c r="V3" s="236"/>
      <c r="W3" s="236"/>
      <c r="X3" s="236"/>
      <c r="Y3" s="240"/>
    </row>
    <row r="4" spans="1:26" s="69" customFormat="1" x14ac:dyDescent="0.3">
      <c r="A4" s="197"/>
      <c r="B4" s="198">
        <v>1</v>
      </c>
      <c r="C4" s="254">
        <v>2022</v>
      </c>
      <c r="D4" s="199">
        <v>1</v>
      </c>
      <c r="E4" s="200">
        <v>2500000</v>
      </c>
      <c r="F4" s="201">
        <v>0</v>
      </c>
      <c r="G4" s="201">
        <v>400000</v>
      </c>
      <c r="H4" s="201">
        <f xml:space="preserve"> E4 - G4 - F4</f>
        <v>2100000</v>
      </c>
      <c r="I4" s="202">
        <v>0</v>
      </c>
      <c r="J4" s="203">
        <v>0</v>
      </c>
      <c r="K4" s="204">
        <f xml:space="preserve"> H4 + J4 - I4</f>
        <v>2100000</v>
      </c>
      <c r="L4" s="205">
        <f xml:space="preserve"> L3 +I4 - J4 - N4 - F4</f>
        <v>0</v>
      </c>
      <c r="M4" s="206">
        <f xml:space="preserve"> (M3 + G4) + ((M3 + G4) * P4 )</f>
        <v>1212000</v>
      </c>
      <c r="N4" s="207">
        <v>0</v>
      </c>
      <c r="O4" s="208">
        <f xml:space="preserve"> Q3 + K4 + N4</f>
        <v>2100000</v>
      </c>
      <c r="P4" s="198">
        <v>0.01</v>
      </c>
      <c r="Q4" s="196">
        <f xml:space="preserve"> ((O4 +N4) * P4) + (O4+N4)</f>
        <v>2121000</v>
      </c>
      <c r="R4" s="208">
        <f xml:space="preserve"> M4 + Q4 + L4</f>
        <v>3333000</v>
      </c>
      <c r="S4" s="209">
        <f xml:space="preserve"> R4 - M4</f>
        <v>2121000</v>
      </c>
      <c r="T4" s="210"/>
      <c r="U4" s="127"/>
      <c r="V4" s="128"/>
      <c r="W4" s="128"/>
      <c r="X4" s="128"/>
      <c r="Y4" s="128"/>
    </row>
    <row r="5" spans="1:26" s="69" customFormat="1" x14ac:dyDescent="0.3">
      <c r="A5" s="198"/>
      <c r="B5" s="198"/>
      <c r="C5" s="254"/>
      <c r="D5" s="199">
        <v>2</v>
      </c>
      <c r="E5" s="200">
        <v>2500000</v>
      </c>
      <c r="F5" s="201">
        <v>0</v>
      </c>
      <c r="G5" s="201">
        <v>400000</v>
      </c>
      <c r="H5" s="201">
        <f t="shared" ref="H5:H27" si="0" xml:space="preserve"> E5 - G5 - F5</f>
        <v>2100000</v>
      </c>
      <c r="I5" s="202">
        <v>0</v>
      </c>
      <c r="J5" s="203">
        <v>0</v>
      </c>
      <c r="K5" s="204">
        <f t="shared" ref="K5:K27" si="1" xml:space="preserve"> H5 + J5 - I5</f>
        <v>2100000</v>
      </c>
      <c r="L5" s="205">
        <f t="shared" ref="L5:L27" si="2" xml:space="preserve"> L4 +I5 - J5 - N5</f>
        <v>0</v>
      </c>
      <c r="M5" s="206">
        <f t="shared" ref="M5:M15" si="3" xml:space="preserve"> (M4 + G5) + ((M4 + G5) * P5 )</f>
        <v>1628120</v>
      </c>
      <c r="N5" s="207">
        <v>0</v>
      </c>
      <c r="O5" s="208">
        <f t="shared" ref="O5:O27" si="4" xml:space="preserve"> Q4 + K5</f>
        <v>4221000</v>
      </c>
      <c r="P5" s="198">
        <v>0.01</v>
      </c>
      <c r="Q5" s="196">
        <f xml:space="preserve"> ((O5 +N5) * P5) + (O5+N5)</f>
        <v>4263210</v>
      </c>
      <c r="R5" s="208">
        <f t="shared" ref="R5:R27" si="5" xml:space="preserve"> M5 + Q5 + L5</f>
        <v>5891330</v>
      </c>
      <c r="S5" s="209">
        <f t="shared" ref="S5:S27" si="6" xml:space="preserve"> R5 - M5</f>
        <v>4263210</v>
      </c>
      <c r="T5" s="210"/>
      <c r="U5" s="70"/>
    </row>
    <row r="6" spans="1:26" s="69" customFormat="1" x14ac:dyDescent="0.3">
      <c r="A6" s="198"/>
      <c r="B6" s="198"/>
      <c r="C6" s="254"/>
      <c r="D6" s="199">
        <v>3</v>
      </c>
      <c r="E6" s="200">
        <v>2500000</v>
      </c>
      <c r="F6" s="201">
        <v>0</v>
      </c>
      <c r="G6" s="201">
        <v>400000</v>
      </c>
      <c r="H6" s="201">
        <f t="shared" si="0"/>
        <v>2100000</v>
      </c>
      <c r="I6" s="202">
        <v>0</v>
      </c>
      <c r="J6" s="203">
        <v>0</v>
      </c>
      <c r="K6" s="204">
        <f t="shared" si="1"/>
        <v>2100000</v>
      </c>
      <c r="L6" s="205">
        <f t="shared" si="2"/>
        <v>0</v>
      </c>
      <c r="M6" s="206">
        <f t="shared" si="3"/>
        <v>2048401.2</v>
      </c>
      <c r="N6" s="207">
        <v>0</v>
      </c>
      <c r="O6" s="208">
        <f t="shared" si="4"/>
        <v>6363210</v>
      </c>
      <c r="P6" s="198">
        <v>0.01</v>
      </c>
      <c r="Q6" s="196">
        <f xml:space="preserve"> ((O6 +N6) * P6) + (O6+N6)</f>
        <v>6426842.0999999996</v>
      </c>
      <c r="R6" s="208">
        <f t="shared" si="5"/>
        <v>8475243.2999999989</v>
      </c>
      <c r="S6" s="209">
        <f t="shared" si="6"/>
        <v>6426842.0999999987</v>
      </c>
      <c r="T6" s="210"/>
      <c r="U6" s="70"/>
    </row>
    <row r="7" spans="1:26" s="69" customFormat="1" x14ac:dyDescent="0.3">
      <c r="A7" s="198"/>
      <c r="B7" s="198"/>
      <c r="C7" s="254"/>
      <c r="D7" s="199">
        <v>4</v>
      </c>
      <c r="E7" s="200">
        <v>2500000</v>
      </c>
      <c r="F7" s="201">
        <v>0</v>
      </c>
      <c r="G7" s="201">
        <v>400000</v>
      </c>
      <c r="H7" s="201">
        <f t="shared" si="0"/>
        <v>2100000</v>
      </c>
      <c r="I7" s="202">
        <v>0</v>
      </c>
      <c r="J7" s="203">
        <v>0</v>
      </c>
      <c r="K7" s="204">
        <f t="shared" si="1"/>
        <v>2100000</v>
      </c>
      <c r="L7" s="205">
        <f t="shared" si="2"/>
        <v>0</v>
      </c>
      <c r="M7" s="206">
        <f t="shared" si="3"/>
        <v>2472885.2120000003</v>
      </c>
      <c r="N7" s="207">
        <v>0</v>
      </c>
      <c r="O7" s="208">
        <f t="shared" si="4"/>
        <v>8526842.0999999996</v>
      </c>
      <c r="P7" s="198">
        <v>0.01</v>
      </c>
      <c r="Q7" s="196">
        <f t="shared" ref="Q7:Q70" si="7" xml:space="preserve"> ((O7 +N7) * P7) + (O7+N7)</f>
        <v>8612110.5209999997</v>
      </c>
      <c r="R7" s="208">
        <f t="shared" si="5"/>
        <v>11084995.732999999</v>
      </c>
      <c r="S7" s="209">
        <f t="shared" si="6"/>
        <v>8612110.5209999979</v>
      </c>
      <c r="T7" s="210"/>
      <c r="U7" s="70"/>
    </row>
    <row r="8" spans="1:26" s="69" customFormat="1" x14ac:dyDescent="0.3">
      <c r="A8" s="198"/>
      <c r="B8" s="198"/>
      <c r="C8" s="254"/>
      <c r="D8" s="199">
        <v>5</v>
      </c>
      <c r="E8" s="200">
        <v>2500000</v>
      </c>
      <c r="F8" s="201">
        <v>1000000</v>
      </c>
      <c r="G8" s="201">
        <v>400000</v>
      </c>
      <c r="H8" s="201">
        <f t="shared" si="0"/>
        <v>1100000</v>
      </c>
      <c r="I8" s="202">
        <v>0</v>
      </c>
      <c r="J8" s="203">
        <v>0</v>
      </c>
      <c r="K8" s="204">
        <f t="shared" si="1"/>
        <v>1100000</v>
      </c>
      <c r="L8" s="205">
        <f t="shared" si="2"/>
        <v>0</v>
      </c>
      <c r="M8" s="206">
        <f t="shared" si="3"/>
        <v>2901614.0641200002</v>
      </c>
      <c r="N8" s="207">
        <v>0</v>
      </c>
      <c r="O8" s="208">
        <f t="shared" si="4"/>
        <v>9712110.5209999997</v>
      </c>
      <c r="P8" s="198">
        <v>0.01</v>
      </c>
      <c r="Q8" s="196">
        <f t="shared" si="7"/>
        <v>9809231.6262100004</v>
      </c>
      <c r="R8" s="208">
        <f t="shared" si="5"/>
        <v>12710845.690330001</v>
      </c>
      <c r="S8" s="209">
        <f t="shared" si="6"/>
        <v>9809231.6262100004</v>
      </c>
      <c r="T8" s="210"/>
      <c r="U8" s="70"/>
    </row>
    <row r="9" spans="1:26" s="69" customFormat="1" x14ac:dyDescent="0.3">
      <c r="A9" s="198"/>
      <c r="B9" s="198"/>
      <c r="C9" s="254"/>
      <c r="D9" s="199">
        <v>6</v>
      </c>
      <c r="E9" s="200">
        <v>2500000</v>
      </c>
      <c r="F9" s="201">
        <v>0</v>
      </c>
      <c r="G9" s="201">
        <v>400000</v>
      </c>
      <c r="H9" s="201">
        <f t="shared" si="0"/>
        <v>2100000</v>
      </c>
      <c r="I9" s="202">
        <v>0</v>
      </c>
      <c r="J9" s="203">
        <v>0</v>
      </c>
      <c r="K9" s="204">
        <f t="shared" si="1"/>
        <v>2100000</v>
      </c>
      <c r="L9" s="205">
        <f t="shared" si="2"/>
        <v>0</v>
      </c>
      <c r="M9" s="206">
        <f t="shared" si="3"/>
        <v>3334630.2047612001</v>
      </c>
      <c r="N9" s="207">
        <v>0</v>
      </c>
      <c r="O9" s="208">
        <f t="shared" si="4"/>
        <v>11909231.62621</v>
      </c>
      <c r="P9" s="198">
        <v>0.01</v>
      </c>
      <c r="Q9" s="196">
        <f t="shared" si="7"/>
        <v>12028323.9424721</v>
      </c>
      <c r="R9" s="208">
        <f t="shared" si="5"/>
        <v>15362954.1472333</v>
      </c>
      <c r="S9" s="209">
        <f t="shared" si="6"/>
        <v>12028323.9424721</v>
      </c>
      <c r="T9" s="210"/>
      <c r="U9" s="70"/>
    </row>
    <row r="10" spans="1:26" s="69" customFormat="1" x14ac:dyDescent="0.3">
      <c r="A10" s="198"/>
      <c r="B10" s="198"/>
      <c r="C10" s="254"/>
      <c r="D10" s="199">
        <v>7</v>
      </c>
      <c r="E10" s="200">
        <v>2500000</v>
      </c>
      <c r="F10" s="201">
        <v>600000</v>
      </c>
      <c r="G10" s="201">
        <v>400000</v>
      </c>
      <c r="H10" s="201">
        <f t="shared" si="0"/>
        <v>1500000</v>
      </c>
      <c r="I10" s="202">
        <v>0</v>
      </c>
      <c r="J10" s="203">
        <v>0</v>
      </c>
      <c r="K10" s="204">
        <f t="shared" si="1"/>
        <v>1500000</v>
      </c>
      <c r="L10" s="205">
        <f t="shared" si="2"/>
        <v>0</v>
      </c>
      <c r="M10" s="206">
        <f t="shared" si="3"/>
        <v>3771976.5068088123</v>
      </c>
      <c r="N10" s="207">
        <v>0</v>
      </c>
      <c r="O10" s="208">
        <f t="shared" si="4"/>
        <v>13528323.9424721</v>
      </c>
      <c r="P10" s="198">
        <v>0.01</v>
      </c>
      <c r="Q10" s="196">
        <f t="shared" si="7"/>
        <v>13663607.181896821</v>
      </c>
      <c r="R10" s="208">
        <f t="shared" si="5"/>
        <v>17435583.688705634</v>
      </c>
      <c r="S10" s="209">
        <f t="shared" si="6"/>
        <v>13663607.181896823</v>
      </c>
      <c r="T10" s="210"/>
      <c r="U10" s="70"/>
    </row>
    <row r="11" spans="1:26" s="69" customFormat="1" x14ac:dyDescent="0.3">
      <c r="A11" s="198"/>
      <c r="B11" s="198"/>
      <c r="C11" s="254"/>
      <c r="D11" s="199">
        <v>8</v>
      </c>
      <c r="E11" s="200">
        <v>2500000</v>
      </c>
      <c r="F11" s="201">
        <v>5056544</v>
      </c>
      <c r="G11" s="201">
        <v>400000</v>
      </c>
      <c r="H11" s="201">
        <f t="shared" si="0"/>
        <v>-2956544</v>
      </c>
      <c r="I11" s="202">
        <v>0</v>
      </c>
      <c r="J11" s="203">
        <v>0</v>
      </c>
      <c r="K11" s="204">
        <f t="shared" si="1"/>
        <v>-2956544</v>
      </c>
      <c r="L11" s="205">
        <f t="shared" si="2"/>
        <v>0</v>
      </c>
      <c r="M11" s="206">
        <f t="shared" si="3"/>
        <v>4213696.2718769005</v>
      </c>
      <c r="N11" s="207">
        <v>0</v>
      </c>
      <c r="O11" s="208">
        <f t="shared" si="4"/>
        <v>10707063.181896821</v>
      </c>
      <c r="P11" s="198">
        <v>0.01</v>
      </c>
      <c r="Q11" s="196">
        <f t="shared" si="7"/>
        <v>10814133.813715789</v>
      </c>
      <c r="R11" s="208">
        <f t="shared" si="5"/>
        <v>15027830.085592691</v>
      </c>
      <c r="S11" s="209">
        <f t="shared" si="6"/>
        <v>10814133.813715789</v>
      </c>
      <c r="T11" s="210"/>
      <c r="U11" s="70"/>
    </row>
    <row r="12" spans="1:26" s="69" customFormat="1" x14ac:dyDescent="0.3">
      <c r="A12" s="198"/>
      <c r="B12" s="198"/>
      <c r="C12" s="254"/>
      <c r="D12" s="199">
        <v>9</v>
      </c>
      <c r="E12" s="200">
        <v>1800000</v>
      </c>
      <c r="F12" s="201">
        <v>1600000</v>
      </c>
      <c r="G12" s="201">
        <v>400000</v>
      </c>
      <c r="H12" s="201">
        <f t="shared" si="0"/>
        <v>-200000</v>
      </c>
      <c r="I12" s="202">
        <v>0</v>
      </c>
      <c r="J12" s="203">
        <v>0</v>
      </c>
      <c r="K12" s="204">
        <f t="shared" si="1"/>
        <v>-200000</v>
      </c>
      <c r="L12" s="205">
        <f t="shared" si="2"/>
        <v>0</v>
      </c>
      <c r="M12" s="206">
        <f t="shared" si="3"/>
        <v>4696742.8047706848</v>
      </c>
      <c r="N12" s="207">
        <v>0</v>
      </c>
      <c r="O12" s="208">
        <f t="shared" si="4"/>
        <v>10614133.813715789</v>
      </c>
      <c r="P12" s="198">
        <v>1.7999999999999999E-2</v>
      </c>
      <c r="Q12" s="196">
        <f t="shared" si="7"/>
        <v>10805188.222362673</v>
      </c>
      <c r="R12" s="208">
        <f t="shared" si="5"/>
        <v>15501931.027133357</v>
      </c>
      <c r="S12" s="209">
        <f t="shared" si="6"/>
        <v>10805188.222362671</v>
      </c>
      <c r="T12" s="210"/>
      <c r="U12" s="70"/>
    </row>
    <row r="13" spans="1:26" s="69" customFormat="1" x14ac:dyDescent="0.3">
      <c r="A13" s="198"/>
      <c r="B13" s="198"/>
      <c r="C13" s="254"/>
      <c r="D13" s="199">
        <v>10</v>
      </c>
      <c r="E13" s="200">
        <v>4500000</v>
      </c>
      <c r="F13" s="201">
        <v>3700000</v>
      </c>
      <c r="G13" s="201">
        <v>400000</v>
      </c>
      <c r="H13" s="201">
        <f t="shared" si="0"/>
        <v>400000</v>
      </c>
      <c r="I13" s="202">
        <v>0</v>
      </c>
      <c r="J13" s="203">
        <v>0</v>
      </c>
      <c r="K13" s="204">
        <f t="shared" si="1"/>
        <v>400000</v>
      </c>
      <c r="L13" s="205">
        <f t="shared" si="2"/>
        <v>0</v>
      </c>
      <c r="M13" s="206">
        <f t="shared" si="3"/>
        <v>4638035.9523413228</v>
      </c>
      <c r="N13" s="207">
        <v>0</v>
      </c>
      <c r="O13" s="208">
        <f t="shared" si="4"/>
        <v>11205188.222362673</v>
      </c>
      <c r="P13" s="198">
        <v>-0.09</v>
      </c>
      <c r="Q13" s="196">
        <f t="shared" si="7"/>
        <v>10196721.282350032</v>
      </c>
      <c r="R13" s="208">
        <f t="shared" si="5"/>
        <v>14834757.234691355</v>
      </c>
      <c r="S13" s="209">
        <f t="shared" si="6"/>
        <v>10196721.282350034</v>
      </c>
      <c r="T13" s="210"/>
      <c r="U13" s="70"/>
    </row>
    <row r="14" spans="1:26" s="71" customFormat="1" ht="15.75" customHeight="1" thickBot="1" x14ac:dyDescent="0.35">
      <c r="A14" s="211"/>
      <c r="B14" s="211"/>
      <c r="C14" s="254"/>
      <c r="D14" s="212">
        <v>11</v>
      </c>
      <c r="E14" s="213">
        <v>3500000</v>
      </c>
      <c r="F14" s="214">
        <v>0</v>
      </c>
      <c r="G14" s="214">
        <v>400000</v>
      </c>
      <c r="H14" s="214">
        <f t="shared" si="0"/>
        <v>3100000</v>
      </c>
      <c r="I14" s="215">
        <v>0</v>
      </c>
      <c r="J14" s="216">
        <v>0</v>
      </c>
      <c r="K14" s="217">
        <f t="shared" si="1"/>
        <v>3100000</v>
      </c>
      <c r="L14" s="218">
        <f t="shared" si="2"/>
        <v>0</v>
      </c>
      <c r="M14" s="219">
        <f t="shared" si="3"/>
        <v>5128720.5994834667</v>
      </c>
      <c r="N14" s="220">
        <v>0</v>
      </c>
      <c r="O14" s="221">
        <f t="shared" si="4"/>
        <v>13296721.282350032</v>
      </c>
      <c r="P14" s="211">
        <v>1.7999999999999999E-2</v>
      </c>
      <c r="Q14" s="196">
        <f t="shared" si="7"/>
        <v>13536062.265432332</v>
      </c>
      <c r="R14" s="221">
        <f t="shared" si="5"/>
        <v>18664782.864915799</v>
      </c>
      <c r="S14" s="222">
        <f t="shared" si="6"/>
        <v>13536062.265432332</v>
      </c>
      <c r="T14" s="223"/>
      <c r="U14" s="72"/>
    </row>
    <row r="15" spans="1:26" s="54" customFormat="1" ht="17.25" thickBot="1" x14ac:dyDescent="0.35">
      <c r="A15" s="141"/>
      <c r="B15" s="47"/>
      <c r="C15" s="254"/>
      <c r="D15" s="48">
        <v>12</v>
      </c>
      <c r="E15" s="49">
        <v>2500000</v>
      </c>
      <c r="F15" s="50">
        <v>1000000</v>
      </c>
      <c r="G15" s="50">
        <v>400000</v>
      </c>
      <c r="H15" s="50">
        <f t="shared" si="0"/>
        <v>1100000</v>
      </c>
      <c r="I15" s="51">
        <v>7110000</v>
      </c>
      <c r="J15" s="52">
        <v>0</v>
      </c>
      <c r="K15" s="56">
        <f t="shared" si="1"/>
        <v>-6010000</v>
      </c>
      <c r="L15" s="165">
        <f t="shared" si="2"/>
        <v>7110000</v>
      </c>
      <c r="M15" s="224">
        <f t="shared" si="3"/>
        <v>5241227.1283103265</v>
      </c>
      <c r="N15" s="59">
        <v>0</v>
      </c>
      <c r="O15" s="144">
        <f t="shared" si="4"/>
        <v>7526062.2654323317</v>
      </c>
      <c r="P15" s="54">
        <v>-5.1999999999999998E-2</v>
      </c>
      <c r="Q15" s="225">
        <f t="shared" si="7"/>
        <v>7134707.0276298504</v>
      </c>
      <c r="R15" s="144">
        <f t="shared" si="5"/>
        <v>19485934.155940175</v>
      </c>
      <c r="S15" s="146">
        <f t="shared" si="6"/>
        <v>14244707.027629849</v>
      </c>
      <c r="T15" s="194">
        <f xml:space="preserve"> S15 / 4</f>
        <v>3561176.7569074621</v>
      </c>
      <c r="U15" s="55">
        <f>SUM(E4:E15)</f>
        <v>32300000</v>
      </c>
      <c r="V15" s="55">
        <f>SUM(F4:F15)</f>
        <v>12956544</v>
      </c>
      <c r="W15" s="57">
        <f xml:space="preserve"> U15 - V15</f>
        <v>19343456</v>
      </c>
      <c r="X15" s="57">
        <f>R15-W15</f>
        <v>142478.15594017506</v>
      </c>
      <c r="Y15" s="129">
        <f xml:space="preserve"> X15 / W15 * 100</f>
        <v>0.73657032094045172</v>
      </c>
      <c r="Z15" s="57">
        <f xml:space="preserve"> (X15 - 2500000) * 0.16</f>
        <v>-377203.49504957203</v>
      </c>
    </row>
    <row r="16" spans="1:26" s="79" customFormat="1" x14ac:dyDescent="0.3">
      <c r="B16" s="79">
        <v>2</v>
      </c>
      <c r="C16" s="249">
        <v>2023</v>
      </c>
      <c r="D16" s="80">
        <v>1</v>
      </c>
      <c r="E16" s="81">
        <v>2500000</v>
      </c>
      <c r="F16" s="82">
        <v>0</v>
      </c>
      <c r="G16" s="82">
        <v>400000</v>
      </c>
      <c r="H16" s="82">
        <f t="shared" si="0"/>
        <v>2100000</v>
      </c>
      <c r="I16" s="83">
        <v>288920</v>
      </c>
      <c r="J16" s="84">
        <f xml:space="preserve"> L15 / 10</f>
        <v>711000</v>
      </c>
      <c r="K16" s="85">
        <f t="shared" si="1"/>
        <v>2522080</v>
      </c>
      <c r="L16" s="76">
        <f t="shared" si="2"/>
        <v>6687920</v>
      </c>
      <c r="M16" s="154">
        <f t="shared" ref="M16:M47" si="8" xml:space="preserve"> (M15 + 400000) + ((M15 + 400000) * P16 )</f>
        <v>5782257.8065180844</v>
      </c>
      <c r="N16" s="77">
        <v>0</v>
      </c>
      <c r="O16" s="189">
        <f t="shared" si="4"/>
        <v>9656787.0276298504</v>
      </c>
      <c r="P16" s="79">
        <v>2.5000000000000001E-2</v>
      </c>
      <c r="Q16" s="163">
        <f t="shared" si="7"/>
        <v>9898206.7033205964</v>
      </c>
      <c r="R16" s="189">
        <f t="shared" si="5"/>
        <v>22368384.509838682</v>
      </c>
      <c r="S16" s="147">
        <f t="shared" si="6"/>
        <v>16586126.703320596</v>
      </c>
      <c r="T16" s="86"/>
      <c r="U16" s="87"/>
    </row>
    <row r="17" spans="1:28" s="41" customFormat="1" x14ac:dyDescent="0.3">
      <c r="A17" s="11">
        <v>0</v>
      </c>
      <c r="C17" s="249"/>
      <c r="D17" s="88">
        <v>2</v>
      </c>
      <c r="E17" s="89">
        <v>2500000</v>
      </c>
      <c r="F17" s="90">
        <v>0</v>
      </c>
      <c r="G17" s="90">
        <v>400000</v>
      </c>
      <c r="H17" s="90">
        <f t="shared" si="0"/>
        <v>2100000</v>
      </c>
      <c r="I17" s="91">
        <v>0</v>
      </c>
      <c r="J17" s="92">
        <f xml:space="preserve"> J16</f>
        <v>711000</v>
      </c>
      <c r="K17" s="93">
        <f t="shared" si="1"/>
        <v>2811000</v>
      </c>
      <c r="L17" s="166">
        <f t="shared" si="2"/>
        <v>5976920</v>
      </c>
      <c r="M17" s="155">
        <f t="shared" si="8"/>
        <v>6293538.4470354095</v>
      </c>
      <c r="N17" s="77">
        <v>0</v>
      </c>
      <c r="O17" s="186">
        <f t="shared" si="4"/>
        <v>12709206.703320596</v>
      </c>
      <c r="P17" s="41">
        <v>1.7999999999999999E-2</v>
      </c>
      <c r="Q17" s="163">
        <f t="shared" si="7"/>
        <v>12937972.423980366</v>
      </c>
      <c r="R17" s="186">
        <f t="shared" si="5"/>
        <v>25208430.871015776</v>
      </c>
      <c r="S17" s="148">
        <f t="shared" si="6"/>
        <v>18914892.423980366</v>
      </c>
      <c r="T17" s="94"/>
      <c r="U17" s="11"/>
    </row>
    <row r="18" spans="1:28" s="41" customFormat="1" x14ac:dyDescent="0.3">
      <c r="A18" s="11">
        <f xml:space="preserve"> A17 +0</f>
        <v>0</v>
      </c>
      <c r="C18" s="249"/>
      <c r="D18" s="88">
        <v>3</v>
      </c>
      <c r="E18" s="89">
        <v>2500000</v>
      </c>
      <c r="F18" s="90">
        <v>0</v>
      </c>
      <c r="G18" s="90">
        <v>400000</v>
      </c>
      <c r="H18" s="90">
        <f t="shared" si="0"/>
        <v>2100000</v>
      </c>
      <c r="I18" s="91">
        <v>0</v>
      </c>
      <c r="J18" s="92">
        <f t="shared" ref="J18:J24" si="9" xml:space="preserve"> J17</f>
        <v>711000</v>
      </c>
      <c r="K18" s="93">
        <f t="shared" si="1"/>
        <v>2811000</v>
      </c>
      <c r="L18" s="166">
        <f t="shared" si="2"/>
        <v>5265920</v>
      </c>
      <c r="M18" s="155">
        <f t="shared" si="8"/>
        <v>6814022.1390820472</v>
      </c>
      <c r="N18" s="77">
        <v>0</v>
      </c>
      <c r="O18" s="186">
        <f t="shared" si="4"/>
        <v>15748972.423980366</v>
      </c>
      <c r="P18" s="41">
        <v>1.7999999999999999E-2</v>
      </c>
      <c r="Q18" s="163">
        <f t="shared" si="7"/>
        <v>16032453.927612012</v>
      </c>
      <c r="R18" s="186">
        <f t="shared" si="5"/>
        <v>28112396.066694058</v>
      </c>
      <c r="S18" s="148">
        <f t="shared" si="6"/>
        <v>21298373.92761201</v>
      </c>
      <c r="T18" s="94"/>
      <c r="U18" s="11"/>
    </row>
    <row r="19" spans="1:28" s="41" customFormat="1" x14ac:dyDescent="0.3">
      <c r="A19" s="11">
        <f xml:space="preserve"> A18 +1000000</f>
        <v>1000000</v>
      </c>
      <c r="C19" s="249"/>
      <c r="D19" s="88">
        <v>4</v>
      </c>
      <c r="E19" s="89">
        <v>2500000</v>
      </c>
      <c r="F19" s="90">
        <v>0</v>
      </c>
      <c r="G19" s="90">
        <v>400000</v>
      </c>
      <c r="H19" s="90">
        <f t="shared" si="0"/>
        <v>2100000</v>
      </c>
      <c r="I19" s="91">
        <v>0</v>
      </c>
      <c r="J19" s="92">
        <f t="shared" si="9"/>
        <v>711000</v>
      </c>
      <c r="K19" s="93">
        <f t="shared" si="1"/>
        <v>2811000</v>
      </c>
      <c r="L19" s="166">
        <f t="shared" si="2"/>
        <v>4554920</v>
      </c>
      <c r="M19" s="155">
        <f t="shared" si="8"/>
        <v>7343874.5375855239</v>
      </c>
      <c r="N19" s="77">
        <v>0</v>
      </c>
      <c r="O19" s="186">
        <f t="shared" si="4"/>
        <v>18843453.927612014</v>
      </c>
      <c r="P19" s="41">
        <v>1.7999999999999999E-2</v>
      </c>
      <c r="Q19" s="163">
        <f t="shared" si="7"/>
        <v>19182636.098309029</v>
      </c>
      <c r="R19" s="186">
        <f t="shared" si="5"/>
        <v>31081430.635894552</v>
      </c>
      <c r="S19" s="148">
        <f t="shared" si="6"/>
        <v>23737556.098309029</v>
      </c>
      <c r="T19" s="94"/>
      <c r="U19" s="11"/>
    </row>
    <row r="20" spans="1:28" s="41" customFormat="1" x14ac:dyDescent="0.3">
      <c r="A20" s="11">
        <f t="shared" ref="A20:A83" si="10" xml:space="preserve"> A19 +1000000</f>
        <v>2000000</v>
      </c>
      <c r="C20" s="249"/>
      <c r="D20" s="88">
        <v>5</v>
      </c>
      <c r="E20" s="89">
        <v>2500000</v>
      </c>
      <c r="F20" s="90">
        <v>0</v>
      </c>
      <c r="G20" s="90">
        <v>400000</v>
      </c>
      <c r="H20" s="90">
        <f t="shared" si="0"/>
        <v>2100000</v>
      </c>
      <c r="I20" s="91">
        <v>0</v>
      </c>
      <c r="J20" s="92">
        <f t="shared" si="9"/>
        <v>711000</v>
      </c>
      <c r="K20" s="93">
        <f t="shared" si="1"/>
        <v>2811000</v>
      </c>
      <c r="L20" s="166">
        <f t="shared" si="2"/>
        <v>3843920</v>
      </c>
      <c r="M20" s="155">
        <f t="shared" si="8"/>
        <v>7883264.2792620631</v>
      </c>
      <c r="N20" s="77">
        <v>0</v>
      </c>
      <c r="O20" s="186">
        <f t="shared" si="4"/>
        <v>21993636.098309029</v>
      </c>
      <c r="P20" s="41">
        <v>1.7999999999999999E-2</v>
      </c>
      <c r="Q20" s="163">
        <f t="shared" si="7"/>
        <v>22389521.548078593</v>
      </c>
      <c r="R20" s="186">
        <f t="shared" si="5"/>
        <v>34116705.827340655</v>
      </c>
      <c r="S20" s="148">
        <f t="shared" si="6"/>
        <v>26233441.548078593</v>
      </c>
      <c r="T20" s="94"/>
      <c r="U20" s="11"/>
    </row>
    <row r="21" spans="1:28" s="41" customFormat="1" x14ac:dyDescent="0.3">
      <c r="A21" s="11">
        <f t="shared" si="10"/>
        <v>3000000</v>
      </c>
      <c r="C21" s="249"/>
      <c r="D21" s="88">
        <v>6</v>
      </c>
      <c r="E21" s="89">
        <v>2500000</v>
      </c>
      <c r="F21" s="90">
        <v>0</v>
      </c>
      <c r="G21" s="90">
        <v>400000</v>
      </c>
      <c r="H21" s="90">
        <f t="shared" si="0"/>
        <v>2100000</v>
      </c>
      <c r="I21" s="91">
        <v>0</v>
      </c>
      <c r="J21" s="92">
        <f t="shared" si="9"/>
        <v>711000</v>
      </c>
      <c r="K21" s="93">
        <f t="shared" si="1"/>
        <v>2811000</v>
      </c>
      <c r="L21" s="166">
        <f t="shared" si="2"/>
        <v>3132920</v>
      </c>
      <c r="M21" s="155">
        <f t="shared" si="8"/>
        <v>8432363.0362887811</v>
      </c>
      <c r="N21" s="77">
        <v>0</v>
      </c>
      <c r="O21" s="186">
        <f t="shared" si="4"/>
        <v>25200521.548078593</v>
      </c>
      <c r="P21" s="41">
        <v>1.7999999999999999E-2</v>
      </c>
      <c r="Q21" s="163">
        <f t="shared" si="7"/>
        <v>25654130.935944006</v>
      </c>
      <c r="R21" s="186">
        <f t="shared" si="5"/>
        <v>37219413.972232789</v>
      </c>
      <c r="S21" s="148">
        <f t="shared" si="6"/>
        <v>28787050.935944006</v>
      </c>
      <c r="T21" s="94"/>
      <c r="U21" s="11"/>
    </row>
    <row r="22" spans="1:28" s="41" customFormat="1" x14ac:dyDescent="0.3">
      <c r="A22" s="11">
        <f t="shared" si="10"/>
        <v>4000000</v>
      </c>
      <c r="C22" s="249"/>
      <c r="D22" s="88">
        <v>7</v>
      </c>
      <c r="E22" s="89">
        <v>2500000</v>
      </c>
      <c r="F22" s="90">
        <v>0</v>
      </c>
      <c r="G22" s="90">
        <v>400000</v>
      </c>
      <c r="H22" s="90">
        <f t="shared" si="0"/>
        <v>2100000</v>
      </c>
      <c r="I22" s="91">
        <v>0</v>
      </c>
      <c r="J22" s="92">
        <f t="shared" si="9"/>
        <v>711000</v>
      </c>
      <c r="K22" s="93">
        <f t="shared" si="1"/>
        <v>2811000</v>
      </c>
      <c r="L22" s="166">
        <f t="shared" si="2"/>
        <v>2421920</v>
      </c>
      <c r="M22" s="155">
        <f t="shared" si="8"/>
        <v>8991345.5709419791</v>
      </c>
      <c r="N22" s="77">
        <v>0</v>
      </c>
      <c r="O22" s="186">
        <f t="shared" si="4"/>
        <v>28465130.935944006</v>
      </c>
      <c r="P22" s="41">
        <v>1.7999999999999999E-2</v>
      </c>
      <c r="Q22" s="163">
        <f t="shared" si="7"/>
        <v>28977503.292790998</v>
      </c>
      <c r="R22" s="186">
        <f t="shared" si="5"/>
        <v>40390768.863732979</v>
      </c>
      <c r="S22" s="148">
        <f t="shared" si="6"/>
        <v>31399423.292791001</v>
      </c>
      <c r="T22" s="94"/>
      <c r="U22" s="11"/>
    </row>
    <row r="23" spans="1:28" s="41" customFormat="1" x14ac:dyDescent="0.3">
      <c r="A23" s="11">
        <f t="shared" si="10"/>
        <v>5000000</v>
      </c>
      <c r="C23" s="249"/>
      <c r="D23" s="88">
        <v>8</v>
      </c>
      <c r="E23" s="89">
        <v>2500000</v>
      </c>
      <c r="F23" s="90">
        <v>0</v>
      </c>
      <c r="G23" s="90">
        <v>400000</v>
      </c>
      <c r="H23" s="90">
        <f t="shared" si="0"/>
        <v>2100000</v>
      </c>
      <c r="I23" s="91">
        <v>0</v>
      </c>
      <c r="J23" s="92">
        <f t="shared" si="9"/>
        <v>711000</v>
      </c>
      <c r="K23" s="93">
        <f t="shared" si="1"/>
        <v>2811000</v>
      </c>
      <c r="L23" s="166">
        <f t="shared" si="2"/>
        <v>1710920</v>
      </c>
      <c r="M23" s="155">
        <f t="shared" si="8"/>
        <v>9560389.7912189346</v>
      </c>
      <c r="N23" s="77">
        <v>0</v>
      </c>
      <c r="O23" s="186">
        <f t="shared" si="4"/>
        <v>31788503.292790998</v>
      </c>
      <c r="P23" s="41">
        <v>1.7999999999999999E-2</v>
      </c>
      <c r="Q23" s="163">
        <f t="shared" si="7"/>
        <v>32360696.352061234</v>
      </c>
      <c r="R23" s="186">
        <f t="shared" si="5"/>
        <v>43632006.143280171</v>
      </c>
      <c r="S23" s="148">
        <f t="shared" si="6"/>
        <v>34071616.352061234</v>
      </c>
      <c r="T23" s="94"/>
      <c r="U23" s="11"/>
    </row>
    <row r="24" spans="1:28" s="41" customFormat="1" x14ac:dyDescent="0.3">
      <c r="A24" s="11">
        <f t="shared" si="10"/>
        <v>6000000</v>
      </c>
      <c r="C24" s="249"/>
      <c r="D24" s="88">
        <v>9</v>
      </c>
      <c r="E24" s="89">
        <v>2500000</v>
      </c>
      <c r="F24" s="90">
        <v>0</v>
      </c>
      <c r="G24" s="90">
        <v>400000</v>
      </c>
      <c r="H24" s="90">
        <f t="shared" si="0"/>
        <v>2100000</v>
      </c>
      <c r="I24" s="91">
        <v>0</v>
      </c>
      <c r="J24" s="92">
        <f t="shared" si="9"/>
        <v>711000</v>
      </c>
      <c r="K24" s="93">
        <f t="shared" si="1"/>
        <v>2811000</v>
      </c>
      <c r="L24" s="166">
        <f t="shared" si="2"/>
        <v>999920</v>
      </c>
      <c r="M24" s="155">
        <f t="shared" si="8"/>
        <v>10139676.807460876</v>
      </c>
      <c r="N24" s="77">
        <v>0</v>
      </c>
      <c r="O24" s="186">
        <f t="shared" si="4"/>
        <v>35171696.352061234</v>
      </c>
      <c r="P24" s="41">
        <v>1.7999999999999999E-2</v>
      </c>
      <c r="Q24" s="163">
        <f t="shared" si="7"/>
        <v>35804786.886398338</v>
      </c>
      <c r="R24" s="186">
        <f t="shared" si="5"/>
        <v>46944383.693859212</v>
      </c>
      <c r="S24" s="148">
        <f t="shared" si="6"/>
        <v>36804706.886398338</v>
      </c>
      <c r="T24" s="94"/>
      <c r="U24" s="11"/>
    </row>
    <row r="25" spans="1:28" s="41" customFormat="1" x14ac:dyDescent="0.3">
      <c r="A25" s="11">
        <f t="shared" si="10"/>
        <v>7000000</v>
      </c>
      <c r="C25" s="249"/>
      <c r="D25" s="88">
        <v>10</v>
      </c>
      <c r="E25" s="89">
        <v>2500000</v>
      </c>
      <c r="F25" s="90">
        <v>0</v>
      </c>
      <c r="G25" s="90">
        <v>400000</v>
      </c>
      <c r="H25" s="90">
        <f t="shared" si="0"/>
        <v>2100000</v>
      </c>
      <c r="I25" s="91">
        <v>0</v>
      </c>
      <c r="J25" s="92">
        <f xml:space="preserve"> J24</f>
        <v>711000</v>
      </c>
      <c r="K25" s="93">
        <f t="shared" si="1"/>
        <v>2811000</v>
      </c>
      <c r="L25" s="166">
        <f t="shared" si="2"/>
        <v>288920</v>
      </c>
      <c r="M25" s="155">
        <f t="shared" si="8"/>
        <v>10729390.989995172</v>
      </c>
      <c r="N25" s="77">
        <v>0</v>
      </c>
      <c r="O25" s="186">
        <f t="shared" si="4"/>
        <v>38615786.886398338</v>
      </c>
      <c r="P25" s="41">
        <v>1.7999999999999999E-2</v>
      </c>
      <c r="Q25" s="163">
        <f t="shared" si="7"/>
        <v>39310871.050353505</v>
      </c>
      <c r="R25" s="186">
        <f t="shared" si="5"/>
        <v>50329182.040348679</v>
      </c>
      <c r="S25" s="148">
        <f t="shared" si="6"/>
        <v>39599791.050353505</v>
      </c>
      <c r="T25" s="94"/>
      <c r="U25" s="11"/>
    </row>
    <row r="26" spans="1:28" s="95" customFormat="1" ht="17.25" thickBot="1" x14ac:dyDescent="0.35">
      <c r="A26" s="11">
        <f t="shared" si="10"/>
        <v>8000000</v>
      </c>
      <c r="C26" s="249"/>
      <c r="D26" s="96">
        <v>11</v>
      </c>
      <c r="E26" s="97">
        <v>2500000</v>
      </c>
      <c r="F26" s="98">
        <v>0</v>
      </c>
      <c r="G26" s="98">
        <v>400000</v>
      </c>
      <c r="H26" s="98">
        <f t="shared" si="0"/>
        <v>2100000</v>
      </c>
      <c r="I26" s="99">
        <v>11000000</v>
      </c>
      <c r="J26" s="100">
        <v>0</v>
      </c>
      <c r="K26" s="101">
        <f t="shared" si="1"/>
        <v>-8900000</v>
      </c>
      <c r="L26" s="167">
        <f t="shared" si="2"/>
        <v>11288920</v>
      </c>
      <c r="M26" s="156">
        <f t="shared" si="8"/>
        <v>11329720.027815085</v>
      </c>
      <c r="N26" s="109">
        <v>0</v>
      </c>
      <c r="O26" s="187">
        <f t="shared" si="4"/>
        <v>30410871.050353505</v>
      </c>
      <c r="P26" s="95">
        <v>1.7999999999999999E-2</v>
      </c>
      <c r="Q26" s="163">
        <f t="shared" si="7"/>
        <v>30958266.729259867</v>
      </c>
      <c r="R26" s="187">
        <f t="shared" si="5"/>
        <v>53576906.757074952</v>
      </c>
      <c r="S26" s="149">
        <f t="shared" si="6"/>
        <v>42247186.729259863</v>
      </c>
      <c r="T26" s="102"/>
      <c r="U26" s="103"/>
    </row>
    <row r="27" spans="1:28" s="54" customFormat="1" ht="17.25" thickBot="1" x14ac:dyDescent="0.35">
      <c r="A27" s="193">
        <f t="shared" si="10"/>
        <v>9000000</v>
      </c>
      <c r="B27" s="47"/>
      <c r="C27" s="249"/>
      <c r="D27" s="48">
        <v>12</v>
      </c>
      <c r="E27" s="49">
        <v>2500000</v>
      </c>
      <c r="F27" s="50">
        <v>0</v>
      </c>
      <c r="G27" s="50">
        <v>400000</v>
      </c>
      <c r="H27" s="50">
        <f t="shared" si="0"/>
        <v>2100000</v>
      </c>
      <c r="I27" s="51">
        <v>11000000</v>
      </c>
      <c r="J27" s="53">
        <v>0</v>
      </c>
      <c r="K27" s="56">
        <f t="shared" si="1"/>
        <v>-8900000</v>
      </c>
      <c r="L27" s="165">
        <f t="shared" si="2"/>
        <v>22288920</v>
      </c>
      <c r="M27" s="159">
        <f t="shared" si="8"/>
        <v>11940854.988315756</v>
      </c>
      <c r="N27" s="59">
        <v>0</v>
      </c>
      <c r="O27" s="144">
        <f t="shared" si="4"/>
        <v>22058266.729259867</v>
      </c>
      <c r="P27" s="54">
        <v>1.7999999999999999E-2</v>
      </c>
      <c r="Q27" s="225">
        <f t="shared" si="7"/>
        <v>22455315.530386545</v>
      </c>
      <c r="R27" s="144">
        <f t="shared" si="5"/>
        <v>56685090.518702298</v>
      </c>
      <c r="S27" s="146">
        <f t="shared" si="6"/>
        <v>44744235.530386545</v>
      </c>
      <c r="T27" s="194">
        <f xml:space="preserve"> S27 / 4</f>
        <v>11186058.882596636</v>
      </c>
      <c r="U27" s="55">
        <f>SUM(E4:E27)</f>
        <v>62300000</v>
      </c>
      <c r="V27" s="55">
        <f>SUM(F4:F27)</f>
        <v>12956544</v>
      </c>
      <c r="W27" s="57">
        <f xml:space="preserve"> U27 - V27</f>
        <v>49343456</v>
      </c>
      <c r="X27" s="57">
        <f>R27-W27</f>
        <v>7341634.5187022984</v>
      </c>
      <c r="Y27" s="129">
        <f xml:space="preserve"> X27 / W27 * 100</f>
        <v>14.878638656162021</v>
      </c>
      <c r="Z27" s="57">
        <f xml:space="preserve"> (X27 - 2500000) * 0.16</f>
        <v>774661.52299236774</v>
      </c>
      <c r="AA27" s="229">
        <f xml:space="preserve"> R27 - ((2500000 * 12) + R15)</f>
        <v>7199156.3627621233</v>
      </c>
      <c r="AB27" s="229">
        <f xml:space="preserve"> (AA27 -2500000) * 0.16</f>
        <v>751865.01804193971</v>
      </c>
    </row>
    <row r="28" spans="1:28" s="79" customFormat="1" x14ac:dyDescent="0.3">
      <c r="A28" s="11">
        <f t="shared" si="10"/>
        <v>10000000</v>
      </c>
      <c r="B28" s="79">
        <v>3</v>
      </c>
      <c r="C28" s="249">
        <v>2024</v>
      </c>
      <c r="D28" s="80">
        <v>1</v>
      </c>
      <c r="E28" s="81">
        <v>2500000</v>
      </c>
      <c r="F28" s="82">
        <v>0</v>
      </c>
      <c r="G28" s="82">
        <v>400000</v>
      </c>
      <c r="H28" s="82">
        <f t="shared" ref="H28:H87" si="11" xml:space="preserve"> E28 - G28 - F28</f>
        <v>2100000</v>
      </c>
      <c r="I28" s="83">
        <v>0</v>
      </c>
      <c r="J28" s="84">
        <f xml:space="preserve"> L27 / 10</f>
        <v>2228892</v>
      </c>
      <c r="K28" s="85">
        <f t="shared" ref="K28:K87" si="12" xml:space="preserve"> H28 + J28 - I28</f>
        <v>4328892</v>
      </c>
      <c r="L28" s="76">
        <f t="shared" ref="L28:L87" si="13" xml:space="preserve"> L27 +I28 - J28 - N28</f>
        <v>20060028</v>
      </c>
      <c r="M28" s="154">
        <f t="shared" si="8"/>
        <v>12390218.408269018</v>
      </c>
      <c r="N28" s="77">
        <v>0</v>
      </c>
      <c r="O28" s="189">
        <f t="shared" ref="O28:O87" si="14" xml:space="preserve"> Q27 + K28</f>
        <v>26784207.530386545</v>
      </c>
      <c r="P28" s="79">
        <v>4.0000000000000001E-3</v>
      </c>
      <c r="Q28" s="163">
        <f t="shared" si="7"/>
        <v>26891344.360508092</v>
      </c>
      <c r="R28" s="189">
        <f t="shared" ref="R28:R87" si="15" xml:space="preserve"> M28 + Q28 + L28</f>
        <v>59341590.76877711</v>
      </c>
      <c r="S28" s="147">
        <f t="shared" ref="S28:S87" si="16" xml:space="preserve"> R28 - M28</f>
        <v>46951372.360508092</v>
      </c>
      <c r="T28" s="86"/>
      <c r="U28" s="87"/>
    </row>
    <row r="29" spans="1:28" s="110" customFormat="1" x14ac:dyDescent="0.3">
      <c r="A29" s="119">
        <f t="shared" si="10"/>
        <v>11000000</v>
      </c>
      <c r="C29" s="249"/>
      <c r="D29" s="111">
        <v>2</v>
      </c>
      <c r="E29" s="112">
        <v>2500000</v>
      </c>
      <c r="F29" s="113">
        <v>0</v>
      </c>
      <c r="G29" s="113">
        <v>400000</v>
      </c>
      <c r="H29" s="113">
        <f t="shared" si="11"/>
        <v>2100000</v>
      </c>
      <c r="I29" s="114">
        <v>0</v>
      </c>
      <c r="J29" s="115">
        <f xml:space="preserve"> J28</f>
        <v>2228892</v>
      </c>
      <c r="K29" s="116">
        <f t="shared" si="12"/>
        <v>4328892</v>
      </c>
      <c r="L29" s="168">
        <f t="shared" si="13"/>
        <v>17831136</v>
      </c>
      <c r="M29" s="158">
        <f t="shared" si="8"/>
        <v>13020442.33961786</v>
      </c>
      <c r="N29" s="117">
        <v>0</v>
      </c>
      <c r="O29" s="186">
        <f t="shared" si="14"/>
        <v>31220236.360508092</v>
      </c>
      <c r="P29" s="110">
        <v>1.7999999999999999E-2</v>
      </c>
      <c r="Q29" s="163">
        <f t="shared" si="7"/>
        <v>31782200.614997238</v>
      </c>
      <c r="R29" s="186">
        <f t="shared" si="15"/>
        <v>62633778.954615101</v>
      </c>
      <c r="S29" s="150">
        <f t="shared" si="16"/>
        <v>49613336.614997238</v>
      </c>
      <c r="T29" s="118"/>
      <c r="U29" s="119"/>
    </row>
    <row r="30" spans="1:28" s="41" customFormat="1" x14ac:dyDescent="0.3">
      <c r="A30" s="11">
        <f t="shared" si="10"/>
        <v>12000000</v>
      </c>
      <c r="C30" s="249"/>
      <c r="D30" s="88">
        <v>3</v>
      </c>
      <c r="E30" s="89">
        <v>2500000</v>
      </c>
      <c r="F30" s="90">
        <v>0</v>
      </c>
      <c r="G30" s="90">
        <v>400000</v>
      </c>
      <c r="H30" s="90">
        <f t="shared" si="11"/>
        <v>2100000</v>
      </c>
      <c r="I30" s="91">
        <v>0</v>
      </c>
      <c r="J30" s="92">
        <f t="shared" ref="J30:J36" si="17" xml:space="preserve"> J29</f>
        <v>2228892</v>
      </c>
      <c r="K30" s="93">
        <f t="shared" si="12"/>
        <v>4328892</v>
      </c>
      <c r="L30" s="166">
        <f t="shared" si="13"/>
        <v>15602244</v>
      </c>
      <c r="M30" s="155">
        <f t="shared" si="8"/>
        <v>13662010.301730981</v>
      </c>
      <c r="N30" s="77">
        <v>0</v>
      </c>
      <c r="O30" s="186">
        <f t="shared" si="14"/>
        <v>36111092.614997238</v>
      </c>
      <c r="P30" s="41">
        <v>1.7999999999999999E-2</v>
      </c>
      <c r="Q30" s="163">
        <f t="shared" si="7"/>
        <v>36761092.282067187</v>
      </c>
      <c r="R30" s="186">
        <f t="shared" si="15"/>
        <v>66025346.58379817</v>
      </c>
      <c r="S30" s="148">
        <f t="shared" si="16"/>
        <v>52363336.282067187</v>
      </c>
      <c r="T30" s="94"/>
      <c r="U30" s="11"/>
    </row>
    <row r="31" spans="1:28" s="41" customFormat="1" x14ac:dyDescent="0.3">
      <c r="A31" s="11">
        <f t="shared" si="10"/>
        <v>13000000</v>
      </c>
      <c r="C31" s="249"/>
      <c r="D31" s="88">
        <v>4</v>
      </c>
      <c r="E31" s="89">
        <v>2500000</v>
      </c>
      <c r="F31" s="90">
        <v>0</v>
      </c>
      <c r="G31" s="90">
        <v>400000</v>
      </c>
      <c r="H31" s="90">
        <f t="shared" si="11"/>
        <v>2100000</v>
      </c>
      <c r="I31" s="91">
        <v>0</v>
      </c>
      <c r="J31" s="92">
        <f t="shared" si="17"/>
        <v>2228892</v>
      </c>
      <c r="K31" s="93">
        <f t="shared" si="12"/>
        <v>4328892</v>
      </c>
      <c r="L31" s="166">
        <f t="shared" si="13"/>
        <v>13373352</v>
      </c>
      <c r="M31" s="155">
        <f t="shared" si="8"/>
        <v>14315126.487162139</v>
      </c>
      <c r="N31" s="77">
        <v>0</v>
      </c>
      <c r="O31" s="186">
        <f t="shared" si="14"/>
        <v>41089984.282067187</v>
      </c>
      <c r="P31" s="41">
        <v>1.7999999999999999E-2</v>
      </c>
      <c r="Q31" s="163">
        <f t="shared" si="7"/>
        <v>41829603.999144398</v>
      </c>
      <c r="R31" s="186">
        <f t="shared" si="15"/>
        <v>69518082.486306533</v>
      </c>
      <c r="S31" s="148">
        <f t="shared" si="16"/>
        <v>55202955.99914439</v>
      </c>
      <c r="T31" s="94"/>
      <c r="U31" s="11"/>
    </row>
    <row r="32" spans="1:28" s="41" customFormat="1" x14ac:dyDescent="0.3">
      <c r="A32" s="11">
        <f t="shared" si="10"/>
        <v>14000000</v>
      </c>
      <c r="C32" s="249"/>
      <c r="D32" s="88">
        <v>5</v>
      </c>
      <c r="E32" s="89">
        <v>2500000</v>
      </c>
      <c r="F32" s="90">
        <v>760000</v>
      </c>
      <c r="G32" s="90">
        <v>400000</v>
      </c>
      <c r="H32" s="90">
        <f t="shared" si="11"/>
        <v>1340000</v>
      </c>
      <c r="I32" s="91">
        <v>0</v>
      </c>
      <c r="J32" s="92">
        <f t="shared" si="17"/>
        <v>2228892</v>
      </c>
      <c r="K32" s="93">
        <f t="shared" si="12"/>
        <v>3568892</v>
      </c>
      <c r="L32" s="166">
        <f t="shared" si="13"/>
        <v>11144460</v>
      </c>
      <c r="M32" s="155">
        <f t="shared" si="8"/>
        <v>14979998.763931058</v>
      </c>
      <c r="N32" s="77">
        <v>0</v>
      </c>
      <c r="O32" s="186">
        <f t="shared" si="14"/>
        <v>45398495.999144398</v>
      </c>
      <c r="P32" s="41">
        <v>1.7999999999999999E-2</v>
      </c>
      <c r="Q32" s="163">
        <f t="shared" si="7"/>
        <v>46215668.927129</v>
      </c>
      <c r="R32" s="186">
        <f t="shared" si="15"/>
        <v>72340127.691060066</v>
      </c>
      <c r="S32" s="148">
        <f t="shared" si="16"/>
        <v>57360128.927129008</v>
      </c>
      <c r="T32" s="94"/>
      <c r="U32" s="11"/>
    </row>
    <row r="33" spans="1:28" s="41" customFormat="1" x14ac:dyDescent="0.3">
      <c r="A33" s="11">
        <f t="shared" si="10"/>
        <v>15000000</v>
      </c>
      <c r="C33" s="249"/>
      <c r="D33" s="88">
        <v>6</v>
      </c>
      <c r="E33" s="89">
        <v>2500000</v>
      </c>
      <c r="F33" s="90">
        <v>0</v>
      </c>
      <c r="G33" s="90">
        <v>400000</v>
      </c>
      <c r="H33" s="90">
        <f t="shared" si="11"/>
        <v>2100000</v>
      </c>
      <c r="I33" s="91">
        <v>0</v>
      </c>
      <c r="J33" s="92">
        <f t="shared" si="17"/>
        <v>2228892</v>
      </c>
      <c r="K33" s="93">
        <f t="shared" si="12"/>
        <v>4328892</v>
      </c>
      <c r="L33" s="166">
        <f t="shared" si="13"/>
        <v>8915568</v>
      </c>
      <c r="M33" s="155">
        <f t="shared" si="8"/>
        <v>15656838.741681818</v>
      </c>
      <c r="N33" s="77">
        <v>0</v>
      </c>
      <c r="O33" s="186">
        <f t="shared" si="14"/>
        <v>50544560.927129</v>
      </c>
      <c r="P33" s="41">
        <v>1.7999999999999999E-2</v>
      </c>
      <c r="Q33" s="163">
        <f t="shared" si="7"/>
        <v>51454363.023817323</v>
      </c>
      <c r="R33" s="186">
        <f t="shared" si="15"/>
        <v>76026769.765499145</v>
      </c>
      <c r="S33" s="148">
        <f t="shared" si="16"/>
        <v>60369931.023817331</v>
      </c>
      <c r="T33" s="94"/>
      <c r="U33" s="11"/>
    </row>
    <row r="34" spans="1:28" s="41" customFormat="1" x14ac:dyDescent="0.3">
      <c r="A34" s="11">
        <f t="shared" si="10"/>
        <v>16000000</v>
      </c>
      <c r="C34" s="249"/>
      <c r="D34" s="88">
        <v>7</v>
      </c>
      <c r="E34" s="89">
        <v>2500000</v>
      </c>
      <c r="F34" s="90">
        <v>0</v>
      </c>
      <c r="G34" s="90">
        <v>400000</v>
      </c>
      <c r="H34" s="90">
        <f t="shared" si="11"/>
        <v>2100000</v>
      </c>
      <c r="I34" s="91">
        <v>0</v>
      </c>
      <c r="J34" s="92">
        <f t="shared" si="17"/>
        <v>2228892</v>
      </c>
      <c r="K34" s="93">
        <f t="shared" si="12"/>
        <v>4328892</v>
      </c>
      <c r="L34" s="166">
        <f t="shared" si="13"/>
        <v>6686676</v>
      </c>
      <c r="M34" s="155">
        <f t="shared" si="8"/>
        <v>16345861.839032091</v>
      </c>
      <c r="N34" s="77">
        <v>0</v>
      </c>
      <c r="O34" s="186">
        <f t="shared" si="14"/>
        <v>55783255.023817323</v>
      </c>
      <c r="P34" s="41">
        <v>1.7999999999999999E-2</v>
      </c>
      <c r="Q34" s="163">
        <f t="shared" si="7"/>
        <v>56787353.614246033</v>
      </c>
      <c r="R34" s="186">
        <f t="shared" si="15"/>
        <v>79819891.453278124</v>
      </c>
      <c r="S34" s="148">
        <f t="shared" si="16"/>
        <v>63474029.614246033</v>
      </c>
      <c r="T34" s="94"/>
      <c r="U34" s="11"/>
    </row>
    <row r="35" spans="1:28" s="41" customFormat="1" x14ac:dyDescent="0.3">
      <c r="A35" s="11">
        <f t="shared" si="10"/>
        <v>17000000</v>
      </c>
      <c r="C35" s="249"/>
      <c r="D35" s="88">
        <v>8</v>
      </c>
      <c r="E35" s="89">
        <v>2500000</v>
      </c>
      <c r="F35" s="90">
        <v>0</v>
      </c>
      <c r="G35" s="90">
        <v>400000</v>
      </c>
      <c r="H35" s="90">
        <f t="shared" si="11"/>
        <v>2100000</v>
      </c>
      <c r="I35" s="91">
        <v>0</v>
      </c>
      <c r="J35" s="92">
        <f t="shared" si="17"/>
        <v>2228892</v>
      </c>
      <c r="K35" s="93">
        <f t="shared" si="12"/>
        <v>4328892</v>
      </c>
      <c r="L35" s="166">
        <f t="shared" si="13"/>
        <v>4457784</v>
      </c>
      <c r="M35" s="155">
        <f t="shared" si="8"/>
        <v>17047287.352134667</v>
      </c>
      <c r="N35" s="77">
        <v>0</v>
      </c>
      <c r="O35" s="186">
        <f t="shared" si="14"/>
        <v>61116245.614246033</v>
      </c>
      <c r="P35" s="41">
        <v>1.7999999999999999E-2</v>
      </c>
      <c r="Q35" s="163">
        <f t="shared" si="7"/>
        <v>62216338.03530246</v>
      </c>
      <c r="R35" s="186">
        <f t="shared" si="15"/>
        <v>83721409.387437135</v>
      </c>
      <c r="S35" s="148">
        <f t="shared" si="16"/>
        <v>66674122.035302468</v>
      </c>
      <c r="T35" s="94"/>
      <c r="U35" s="11"/>
    </row>
    <row r="36" spans="1:28" s="41" customFormat="1" x14ac:dyDescent="0.3">
      <c r="A36" s="11">
        <f t="shared" si="10"/>
        <v>18000000</v>
      </c>
      <c r="C36" s="249"/>
      <c r="D36" s="88">
        <v>9</v>
      </c>
      <c r="E36" s="89">
        <v>2500000</v>
      </c>
      <c r="F36" s="90">
        <v>0</v>
      </c>
      <c r="G36" s="90">
        <v>400000</v>
      </c>
      <c r="H36" s="90">
        <f t="shared" si="11"/>
        <v>2100000</v>
      </c>
      <c r="I36" s="91">
        <v>0</v>
      </c>
      <c r="J36" s="92">
        <f t="shared" si="17"/>
        <v>2228892</v>
      </c>
      <c r="K36" s="93">
        <f t="shared" si="12"/>
        <v>4328892</v>
      </c>
      <c r="L36" s="166">
        <f t="shared" si="13"/>
        <v>2228892</v>
      </c>
      <c r="M36" s="155">
        <f t="shared" si="8"/>
        <v>17761338.52447309</v>
      </c>
      <c r="N36" s="77">
        <v>0</v>
      </c>
      <c r="O36" s="186">
        <f t="shared" si="14"/>
        <v>66545230.03530246</v>
      </c>
      <c r="P36" s="41">
        <v>1.7999999999999999E-2</v>
      </c>
      <c r="Q36" s="163">
        <f t="shared" si="7"/>
        <v>67743044.175937906</v>
      </c>
      <c r="R36" s="186">
        <f t="shared" si="15"/>
        <v>87733274.700410992</v>
      </c>
      <c r="S36" s="148">
        <f t="shared" si="16"/>
        <v>69971936.175937906</v>
      </c>
      <c r="T36" s="94"/>
      <c r="U36" s="11"/>
    </row>
    <row r="37" spans="1:28" s="41" customFormat="1" x14ac:dyDescent="0.3">
      <c r="A37" s="11">
        <f t="shared" si="10"/>
        <v>19000000</v>
      </c>
      <c r="C37" s="249"/>
      <c r="D37" s="88">
        <v>10</v>
      </c>
      <c r="E37" s="89">
        <v>2500000</v>
      </c>
      <c r="F37" s="90">
        <v>0</v>
      </c>
      <c r="G37" s="90">
        <v>400000</v>
      </c>
      <c r="H37" s="90">
        <f t="shared" si="11"/>
        <v>2100000</v>
      </c>
      <c r="I37" s="91">
        <v>0</v>
      </c>
      <c r="J37" s="92">
        <f xml:space="preserve"> J36</f>
        <v>2228892</v>
      </c>
      <c r="K37" s="93">
        <f t="shared" si="12"/>
        <v>4328892</v>
      </c>
      <c r="L37" s="166">
        <f t="shared" si="13"/>
        <v>0</v>
      </c>
      <c r="M37" s="155">
        <f t="shared" si="8"/>
        <v>18488242.617913604</v>
      </c>
      <c r="N37" s="77">
        <v>0</v>
      </c>
      <c r="O37" s="186">
        <f t="shared" si="14"/>
        <v>72071936.175937906</v>
      </c>
      <c r="P37" s="41">
        <v>1.7999999999999999E-2</v>
      </c>
      <c r="Q37" s="163">
        <f t="shared" si="7"/>
        <v>73369231.027104795</v>
      </c>
      <c r="R37" s="186">
        <f t="shared" si="15"/>
        <v>91857473.645018399</v>
      </c>
      <c r="S37" s="148">
        <f t="shared" si="16"/>
        <v>73369231.027104795</v>
      </c>
      <c r="T37" s="94"/>
      <c r="U37" s="11"/>
    </row>
    <row r="38" spans="1:28" s="95" customFormat="1" ht="17.25" thickBot="1" x14ac:dyDescent="0.35">
      <c r="A38" s="11">
        <f t="shared" si="10"/>
        <v>20000000</v>
      </c>
      <c r="C38" s="249"/>
      <c r="D38" s="96">
        <v>11</v>
      </c>
      <c r="E38" s="97">
        <v>2500000</v>
      </c>
      <c r="F38" s="98">
        <v>0</v>
      </c>
      <c r="G38" s="98">
        <v>400000</v>
      </c>
      <c r="H38" s="98">
        <f t="shared" si="11"/>
        <v>2100000</v>
      </c>
      <c r="I38" s="99">
        <v>20000000</v>
      </c>
      <c r="J38" s="100">
        <v>0</v>
      </c>
      <c r="K38" s="101">
        <f t="shared" si="12"/>
        <v>-17900000</v>
      </c>
      <c r="L38" s="167">
        <f t="shared" si="13"/>
        <v>20000000</v>
      </c>
      <c r="M38" s="156">
        <f t="shared" si="8"/>
        <v>19228230.985036049</v>
      </c>
      <c r="N38" s="109">
        <v>0</v>
      </c>
      <c r="O38" s="187">
        <f t="shared" si="14"/>
        <v>55469231.027104795</v>
      </c>
      <c r="P38" s="95">
        <v>1.7999999999999999E-2</v>
      </c>
      <c r="Q38" s="163">
        <f t="shared" si="7"/>
        <v>56467677.185592681</v>
      </c>
      <c r="R38" s="187">
        <f t="shared" si="15"/>
        <v>95695908.170628726</v>
      </c>
      <c r="S38" s="149">
        <f t="shared" si="16"/>
        <v>76467677.185592681</v>
      </c>
      <c r="T38" s="102"/>
      <c r="U38" s="103"/>
    </row>
    <row r="39" spans="1:28" s="54" customFormat="1" ht="17.25" thickBot="1" x14ac:dyDescent="0.35">
      <c r="A39" s="193">
        <f t="shared" si="10"/>
        <v>21000000</v>
      </c>
      <c r="B39" s="47"/>
      <c r="C39" s="249"/>
      <c r="D39" s="48">
        <v>12</v>
      </c>
      <c r="E39" s="49">
        <v>2500000</v>
      </c>
      <c r="F39" s="50">
        <v>0</v>
      </c>
      <c r="G39" s="50">
        <v>400000</v>
      </c>
      <c r="H39" s="50">
        <f t="shared" si="11"/>
        <v>2100000</v>
      </c>
      <c r="I39" s="51">
        <v>20000000</v>
      </c>
      <c r="J39" s="53">
        <v>0</v>
      </c>
      <c r="K39" s="56">
        <f t="shared" si="12"/>
        <v>-17900000</v>
      </c>
      <c r="L39" s="165">
        <f t="shared" si="13"/>
        <v>40000000</v>
      </c>
      <c r="M39" s="159">
        <f t="shared" si="8"/>
        <v>19981539.142766699</v>
      </c>
      <c r="N39" s="59">
        <v>0</v>
      </c>
      <c r="O39" s="144">
        <f t="shared" si="14"/>
        <v>38567677.185592681</v>
      </c>
      <c r="P39" s="54">
        <v>1.7999999999999999E-2</v>
      </c>
      <c r="Q39" s="163">
        <f t="shared" si="7"/>
        <v>39261895.374933347</v>
      </c>
      <c r="R39" s="144">
        <f t="shared" si="15"/>
        <v>99243434.517700046</v>
      </c>
      <c r="S39" s="146">
        <f t="shared" si="16"/>
        <v>79261895.374933347</v>
      </c>
      <c r="T39" s="194">
        <f xml:space="preserve"> S39 / 4</f>
        <v>19815473.843733337</v>
      </c>
      <c r="U39" s="55">
        <f>SUM(E4:E39)</f>
        <v>92300000</v>
      </c>
      <c r="V39" s="55">
        <f>SUM(F4:F39)</f>
        <v>13716544</v>
      </c>
      <c r="W39" s="57">
        <f xml:space="preserve"> U39 - V39</f>
        <v>78583456</v>
      </c>
      <c r="X39" s="57">
        <f>R39-W39</f>
        <v>20659978.517700046</v>
      </c>
      <c r="Y39" s="129">
        <f xml:space="preserve"> X39 / W39 * 100</f>
        <v>26.290493660268705</v>
      </c>
      <c r="Z39" s="57">
        <f xml:space="preserve"> (X39 - 2500000) * 0.16</f>
        <v>2905596.5628320077</v>
      </c>
      <c r="AA39" s="229">
        <f xml:space="preserve"> R39 - ((2500000 * 12) + R27)</f>
        <v>12558343.998997748</v>
      </c>
      <c r="AB39" s="229">
        <f xml:space="preserve"> (AA39 -2500000) * 0.16</f>
        <v>1609335.0398396398</v>
      </c>
    </row>
    <row r="40" spans="1:28" s="79" customFormat="1" x14ac:dyDescent="0.3">
      <c r="A40" s="11">
        <f t="shared" si="10"/>
        <v>22000000</v>
      </c>
      <c r="B40" s="79">
        <v>4</v>
      </c>
      <c r="C40" s="249">
        <v>2025</v>
      </c>
      <c r="D40" s="80">
        <v>1</v>
      </c>
      <c r="E40" s="81">
        <v>2500000</v>
      </c>
      <c r="F40" s="82">
        <v>0</v>
      </c>
      <c r="G40" s="82">
        <v>400000</v>
      </c>
      <c r="H40" s="82">
        <f t="shared" ref="H40:H51" si="18" xml:space="preserve"> E40 - G40 - F40</f>
        <v>2100000</v>
      </c>
      <c r="I40" s="83">
        <v>0</v>
      </c>
      <c r="J40" s="84">
        <f xml:space="preserve"> L39 / 10</f>
        <v>4000000</v>
      </c>
      <c r="K40" s="85">
        <f t="shared" ref="K40:K51" si="19" xml:space="preserve"> H40 + J40 - I40</f>
        <v>6100000</v>
      </c>
      <c r="L40" s="76">
        <f t="shared" ref="L40:L50" si="20" xml:space="preserve"> L39 +I40 - J40 - N40</f>
        <v>36000000</v>
      </c>
      <c r="M40" s="154">
        <f t="shared" si="8"/>
        <v>20463065.299337767</v>
      </c>
      <c r="N40" s="77">
        <v>0</v>
      </c>
      <c r="O40" s="189">
        <f t="shared" ref="O40:O51" si="21" xml:space="preserve"> Q39 + K40</f>
        <v>45361895.374933347</v>
      </c>
      <c r="P40" s="79">
        <v>4.0000000000000001E-3</v>
      </c>
      <c r="Q40" s="163">
        <f t="shared" si="7"/>
        <v>45543342.95643308</v>
      </c>
      <c r="R40" s="189">
        <f t="shared" ref="R40:R51" si="22" xml:space="preserve"> M40 + Q40 + L40</f>
        <v>102006408.25577085</v>
      </c>
      <c r="S40" s="147">
        <f t="shared" ref="S40:S51" si="23" xml:space="preserve"> R40 - M40</f>
        <v>81543342.956433088</v>
      </c>
      <c r="T40" s="86"/>
      <c r="U40" s="87"/>
    </row>
    <row r="41" spans="1:28" s="41" customFormat="1" x14ac:dyDescent="0.3">
      <c r="A41" s="11">
        <f t="shared" si="10"/>
        <v>23000000</v>
      </c>
      <c r="C41" s="249"/>
      <c r="D41" s="88">
        <v>2</v>
      </c>
      <c r="E41" s="89">
        <v>2500000</v>
      </c>
      <c r="F41" s="90">
        <v>0</v>
      </c>
      <c r="G41" s="90">
        <v>400000</v>
      </c>
      <c r="H41" s="90">
        <f t="shared" si="18"/>
        <v>2100000</v>
      </c>
      <c r="I41" s="91">
        <v>0</v>
      </c>
      <c r="J41" s="92">
        <f xml:space="preserve"> J40</f>
        <v>4000000</v>
      </c>
      <c r="K41" s="93">
        <f t="shared" si="19"/>
        <v>6100000</v>
      </c>
      <c r="L41" s="166">
        <f t="shared" si="20"/>
        <v>32000000</v>
      </c>
      <c r="M41" s="155">
        <f t="shared" si="8"/>
        <v>21238600.474725846</v>
      </c>
      <c r="N41" s="77">
        <v>0</v>
      </c>
      <c r="O41" s="186">
        <f t="shared" si="21"/>
        <v>51643342.95643308</v>
      </c>
      <c r="P41" s="41">
        <v>1.7999999999999999E-2</v>
      </c>
      <c r="Q41" s="163">
        <f t="shared" si="7"/>
        <v>52572923.129648879</v>
      </c>
      <c r="R41" s="186">
        <f t="shared" si="22"/>
        <v>105811523.60437472</v>
      </c>
      <c r="S41" s="148">
        <f t="shared" si="23"/>
        <v>84572923.129648879</v>
      </c>
      <c r="T41" s="94"/>
      <c r="U41" s="11"/>
    </row>
    <row r="42" spans="1:28" s="41" customFormat="1" x14ac:dyDescent="0.3">
      <c r="A42" s="11">
        <f t="shared" si="10"/>
        <v>24000000</v>
      </c>
      <c r="C42" s="249"/>
      <c r="D42" s="88">
        <v>3</v>
      </c>
      <c r="E42" s="89">
        <v>2500000</v>
      </c>
      <c r="F42" s="90">
        <v>0</v>
      </c>
      <c r="G42" s="90">
        <v>400000</v>
      </c>
      <c r="H42" s="90">
        <f t="shared" si="18"/>
        <v>2100000</v>
      </c>
      <c r="I42" s="91">
        <v>0</v>
      </c>
      <c r="J42" s="92">
        <f t="shared" ref="J42:J48" si="24" xml:space="preserve"> J41</f>
        <v>4000000</v>
      </c>
      <c r="K42" s="93">
        <f t="shared" si="19"/>
        <v>6100000</v>
      </c>
      <c r="L42" s="166">
        <f t="shared" si="20"/>
        <v>28000000</v>
      </c>
      <c r="M42" s="155">
        <f t="shared" si="8"/>
        <v>22028095.28327091</v>
      </c>
      <c r="N42" s="77">
        <v>0</v>
      </c>
      <c r="O42" s="186">
        <f t="shared" si="21"/>
        <v>58672923.129648879</v>
      </c>
      <c r="P42" s="41">
        <v>1.7999999999999999E-2</v>
      </c>
      <c r="Q42" s="163">
        <f t="shared" si="7"/>
        <v>59729035.745982558</v>
      </c>
      <c r="R42" s="186">
        <f t="shared" si="22"/>
        <v>109757131.02925347</v>
      </c>
      <c r="S42" s="148">
        <f t="shared" si="23"/>
        <v>87729035.745982558</v>
      </c>
      <c r="T42" s="94"/>
      <c r="U42" s="11"/>
    </row>
    <row r="43" spans="1:28" s="41" customFormat="1" x14ac:dyDescent="0.3">
      <c r="A43" s="11">
        <f t="shared" si="10"/>
        <v>25000000</v>
      </c>
      <c r="C43" s="249"/>
      <c r="D43" s="88">
        <v>4</v>
      </c>
      <c r="E43" s="89">
        <v>2500000</v>
      </c>
      <c r="F43" s="90">
        <v>0</v>
      </c>
      <c r="G43" s="90">
        <v>400000</v>
      </c>
      <c r="H43" s="90">
        <f t="shared" si="18"/>
        <v>2100000</v>
      </c>
      <c r="I43" s="91">
        <v>0</v>
      </c>
      <c r="J43" s="92">
        <f t="shared" si="24"/>
        <v>4000000</v>
      </c>
      <c r="K43" s="93">
        <f t="shared" si="19"/>
        <v>6100000</v>
      </c>
      <c r="L43" s="166">
        <f t="shared" si="20"/>
        <v>24000000</v>
      </c>
      <c r="M43" s="155">
        <f t="shared" si="8"/>
        <v>22831800.998369787</v>
      </c>
      <c r="N43" s="77">
        <v>0</v>
      </c>
      <c r="O43" s="186">
        <f t="shared" si="21"/>
        <v>65829035.745982558</v>
      </c>
      <c r="P43" s="41">
        <v>1.7999999999999999E-2</v>
      </c>
      <c r="Q43" s="163">
        <f t="shared" si="7"/>
        <v>67013958.389410242</v>
      </c>
      <c r="R43" s="186">
        <f t="shared" si="22"/>
        <v>113845759.38778003</v>
      </c>
      <c r="S43" s="148">
        <f t="shared" si="23"/>
        <v>91013958.389410242</v>
      </c>
      <c r="T43" s="94"/>
      <c r="U43" s="11"/>
    </row>
    <row r="44" spans="1:28" s="41" customFormat="1" x14ac:dyDescent="0.3">
      <c r="A44" s="11">
        <f t="shared" si="10"/>
        <v>26000000</v>
      </c>
      <c r="C44" s="249"/>
      <c r="D44" s="88">
        <v>5</v>
      </c>
      <c r="E44" s="89">
        <v>2500000</v>
      </c>
      <c r="F44" s="90">
        <v>1610000</v>
      </c>
      <c r="G44" s="90">
        <v>400000</v>
      </c>
      <c r="H44" s="90">
        <f t="shared" si="18"/>
        <v>490000</v>
      </c>
      <c r="I44" s="91">
        <v>0</v>
      </c>
      <c r="J44" s="92">
        <f t="shared" si="24"/>
        <v>4000000</v>
      </c>
      <c r="K44" s="93">
        <f t="shared" si="19"/>
        <v>4490000</v>
      </c>
      <c r="L44" s="166">
        <f t="shared" si="20"/>
        <v>20000000</v>
      </c>
      <c r="M44" s="155">
        <f t="shared" si="8"/>
        <v>23649973.416340444</v>
      </c>
      <c r="N44" s="77">
        <v>0</v>
      </c>
      <c r="O44" s="186">
        <f t="shared" si="21"/>
        <v>71503958.389410242</v>
      </c>
      <c r="P44" s="41">
        <v>1.7999999999999999E-2</v>
      </c>
      <c r="Q44" s="163">
        <f t="shared" si="7"/>
        <v>72791029.640419632</v>
      </c>
      <c r="R44" s="186">
        <f t="shared" si="22"/>
        <v>116441003.05676007</v>
      </c>
      <c r="S44" s="148">
        <f t="shared" si="23"/>
        <v>92791029.640419632</v>
      </c>
      <c r="T44" s="94"/>
      <c r="U44" s="11"/>
    </row>
    <row r="45" spans="1:28" s="41" customFormat="1" x14ac:dyDescent="0.3">
      <c r="A45" s="11">
        <f t="shared" si="10"/>
        <v>27000000</v>
      </c>
      <c r="C45" s="249"/>
      <c r="D45" s="88">
        <v>6</v>
      </c>
      <c r="E45" s="89">
        <v>2500000</v>
      </c>
      <c r="F45" s="90">
        <v>0</v>
      </c>
      <c r="G45" s="90">
        <v>400000</v>
      </c>
      <c r="H45" s="90">
        <f t="shared" si="18"/>
        <v>2100000</v>
      </c>
      <c r="I45" s="91">
        <v>0</v>
      </c>
      <c r="J45" s="92">
        <f t="shared" si="24"/>
        <v>4000000</v>
      </c>
      <c r="K45" s="93">
        <f t="shared" si="19"/>
        <v>6100000</v>
      </c>
      <c r="L45" s="166">
        <f t="shared" si="20"/>
        <v>16000000</v>
      </c>
      <c r="M45" s="155">
        <f t="shared" si="8"/>
        <v>24482872.937834572</v>
      </c>
      <c r="N45" s="77">
        <v>0</v>
      </c>
      <c r="O45" s="186">
        <f t="shared" si="21"/>
        <v>78891029.640419632</v>
      </c>
      <c r="P45" s="41">
        <v>1.7999999999999999E-2</v>
      </c>
      <c r="Q45" s="163">
        <f t="shared" si="7"/>
        <v>80311068.173947185</v>
      </c>
      <c r="R45" s="186">
        <f t="shared" si="22"/>
        <v>120793941.11178176</v>
      </c>
      <c r="S45" s="148">
        <f t="shared" si="23"/>
        <v>96311068.173947185</v>
      </c>
      <c r="T45" s="94"/>
      <c r="U45" s="11"/>
    </row>
    <row r="46" spans="1:28" s="41" customFormat="1" x14ac:dyDescent="0.3">
      <c r="A46" s="11">
        <f t="shared" si="10"/>
        <v>28000000</v>
      </c>
      <c r="C46" s="249"/>
      <c r="D46" s="88">
        <v>7</v>
      </c>
      <c r="E46" s="89">
        <v>2500000</v>
      </c>
      <c r="F46" s="90">
        <v>0</v>
      </c>
      <c r="G46" s="90">
        <v>400000</v>
      </c>
      <c r="H46" s="90">
        <f t="shared" si="18"/>
        <v>2100000</v>
      </c>
      <c r="I46" s="91">
        <v>0</v>
      </c>
      <c r="J46" s="92">
        <f t="shared" si="24"/>
        <v>4000000</v>
      </c>
      <c r="K46" s="93">
        <f t="shared" si="19"/>
        <v>6100000</v>
      </c>
      <c r="L46" s="166">
        <f t="shared" si="20"/>
        <v>12000000</v>
      </c>
      <c r="M46" s="155">
        <f t="shared" si="8"/>
        <v>25330764.650715593</v>
      </c>
      <c r="N46" s="77">
        <v>0</v>
      </c>
      <c r="O46" s="186">
        <f t="shared" si="21"/>
        <v>86411068.173947185</v>
      </c>
      <c r="P46" s="41">
        <v>1.7999999999999999E-2</v>
      </c>
      <c r="Q46" s="163">
        <f t="shared" si="7"/>
        <v>87966467.401078239</v>
      </c>
      <c r="R46" s="186">
        <f t="shared" si="22"/>
        <v>125297232.05179383</v>
      </c>
      <c r="S46" s="148">
        <f t="shared" si="23"/>
        <v>99966467.401078239</v>
      </c>
      <c r="T46" s="94"/>
      <c r="U46" s="11"/>
    </row>
    <row r="47" spans="1:28" s="41" customFormat="1" x14ac:dyDescent="0.3">
      <c r="A47" s="11">
        <f t="shared" si="10"/>
        <v>29000000</v>
      </c>
      <c r="C47" s="249"/>
      <c r="D47" s="88">
        <v>8</v>
      </c>
      <c r="E47" s="89">
        <v>2500000</v>
      </c>
      <c r="F47" s="90">
        <v>0</v>
      </c>
      <c r="G47" s="90">
        <v>400000</v>
      </c>
      <c r="H47" s="90">
        <f t="shared" si="18"/>
        <v>2100000</v>
      </c>
      <c r="I47" s="91">
        <v>0</v>
      </c>
      <c r="J47" s="92">
        <f t="shared" si="24"/>
        <v>4000000</v>
      </c>
      <c r="K47" s="93">
        <f t="shared" si="19"/>
        <v>6100000</v>
      </c>
      <c r="L47" s="166">
        <f t="shared" si="20"/>
        <v>8000000</v>
      </c>
      <c r="M47" s="155">
        <f t="shared" si="8"/>
        <v>26193918.414428473</v>
      </c>
      <c r="N47" s="77">
        <v>0</v>
      </c>
      <c r="O47" s="186">
        <f t="shared" si="21"/>
        <v>94066467.401078239</v>
      </c>
      <c r="P47" s="41">
        <v>1.7999999999999999E-2</v>
      </c>
      <c r="Q47" s="163">
        <f t="shared" si="7"/>
        <v>95759663.814297646</v>
      </c>
      <c r="R47" s="186">
        <f t="shared" si="22"/>
        <v>129953582.22872612</v>
      </c>
      <c r="S47" s="148">
        <f t="shared" si="23"/>
        <v>103759663.81429765</v>
      </c>
      <c r="T47" s="94"/>
      <c r="U47" s="11"/>
    </row>
    <row r="48" spans="1:28" s="172" customFormat="1" x14ac:dyDescent="0.3">
      <c r="A48" s="171">
        <f t="shared" si="10"/>
        <v>30000000</v>
      </c>
      <c r="C48" s="249"/>
      <c r="D48" s="173">
        <v>9</v>
      </c>
      <c r="E48" s="174">
        <v>2500000</v>
      </c>
      <c r="F48" s="175">
        <v>60000000</v>
      </c>
      <c r="G48" s="175">
        <v>400000</v>
      </c>
      <c r="H48" s="175">
        <f t="shared" si="18"/>
        <v>-57900000</v>
      </c>
      <c r="I48" s="176">
        <v>0</v>
      </c>
      <c r="J48" s="177">
        <f t="shared" si="24"/>
        <v>4000000</v>
      </c>
      <c r="K48" s="178">
        <f t="shared" si="19"/>
        <v>-53900000</v>
      </c>
      <c r="L48" s="179">
        <f t="shared" si="20"/>
        <v>4000000</v>
      </c>
      <c r="M48" s="180">
        <f t="shared" ref="M48:M79" si="25" xml:space="preserve"> (M47 + 400000) + ((M47 + 400000) * P48 )</f>
        <v>27072608.945888184</v>
      </c>
      <c r="N48" s="181">
        <v>0</v>
      </c>
      <c r="O48" s="186">
        <f t="shared" si="21"/>
        <v>41859663.814297646</v>
      </c>
      <c r="P48" s="172">
        <v>1.7999999999999999E-2</v>
      </c>
      <c r="Q48" s="163">
        <f t="shared" si="7"/>
        <v>42613137.762955002</v>
      </c>
      <c r="R48" s="186">
        <f t="shared" si="22"/>
        <v>73685746.708843186</v>
      </c>
      <c r="S48" s="182">
        <f t="shared" si="23"/>
        <v>46613137.762955002</v>
      </c>
      <c r="T48" s="183"/>
      <c r="U48" s="171"/>
    </row>
    <row r="49" spans="1:28" s="41" customFormat="1" x14ac:dyDescent="0.3">
      <c r="A49" s="184">
        <f xml:space="preserve"> 0 +1000000</f>
        <v>1000000</v>
      </c>
      <c r="C49" s="249"/>
      <c r="D49" s="88">
        <v>10</v>
      </c>
      <c r="E49" s="89">
        <v>2500000</v>
      </c>
      <c r="F49" s="90">
        <v>0</v>
      </c>
      <c r="G49" s="90">
        <v>400000</v>
      </c>
      <c r="H49" s="90">
        <f t="shared" si="18"/>
        <v>2100000</v>
      </c>
      <c r="I49" s="91">
        <v>0</v>
      </c>
      <c r="J49" s="92">
        <f xml:space="preserve"> J48</f>
        <v>4000000</v>
      </c>
      <c r="K49" s="93">
        <f t="shared" si="19"/>
        <v>6100000</v>
      </c>
      <c r="L49" s="166">
        <f t="shared" si="20"/>
        <v>0</v>
      </c>
      <c r="M49" s="155">
        <f t="shared" si="25"/>
        <v>27967115.906914171</v>
      </c>
      <c r="N49" s="77">
        <v>0</v>
      </c>
      <c r="O49" s="186">
        <f t="shared" si="21"/>
        <v>48713137.762955002</v>
      </c>
      <c r="P49" s="41">
        <v>1.7999999999999999E-2</v>
      </c>
      <c r="Q49" s="163">
        <f t="shared" si="7"/>
        <v>49589974.242688194</v>
      </c>
      <c r="R49" s="186">
        <f t="shared" si="22"/>
        <v>77557090.149602368</v>
      </c>
      <c r="S49" s="148">
        <f t="shared" si="23"/>
        <v>49589974.242688194</v>
      </c>
      <c r="T49" s="94"/>
      <c r="U49" s="11"/>
    </row>
    <row r="50" spans="1:28" s="95" customFormat="1" ht="17.25" thickBot="1" x14ac:dyDescent="0.35">
      <c r="A50" s="184">
        <f t="shared" si="10"/>
        <v>2000000</v>
      </c>
      <c r="C50" s="249"/>
      <c r="D50" s="96">
        <v>11</v>
      </c>
      <c r="E50" s="97">
        <v>2500000</v>
      </c>
      <c r="F50" s="98">
        <v>0</v>
      </c>
      <c r="G50" s="98">
        <v>400000</v>
      </c>
      <c r="H50" s="98">
        <f t="shared" si="18"/>
        <v>2100000</v>
      </c>
      <c r="I50" s="99">
        <v>13800000</v>
      </c>
      <c r="J50" s="100">
        <v>0</v>
      </c>
      <c r="K50" s="101">
        <f t="shared" si="19"/>
        <v>-11700000</v>
      </c>
      <c r="L50" s="167">
        <f t="shared" si="20"/>
        <v>13800000</v>
      </c>
      <c r="M50" s="156">
        <f t="shared" si="25"/>
        <v>28877723.993238624</v>
      </c>
      <c r="N50" s="109">
        <v>0</v>
      </c>
      <c r="O50" s="187">
        <f t="shared" si="21"/>
        <v>37889974.242688194</v>
      </c>
      <c r="P50" s="95">
        <v>1.7999999999999999E-2</v>
      </c>
      <c r="Q50" s="163">
        <f t="shared" si="7"/>
        <v>38571993.779056579</v>
      </c>
      <c r="R50" s="187">
        <f t="shared" si="22"/>
        <v>81249717.772295207</v>
      </c>
      <c r="S50" s="149">
        <f t="shared" si="23"/>
        <v>52371993.779056579</v>
      </c>
      <c r="T50" s="102"/>
      <c r="U50" s="103"/>
    </row>
    <row r="51" spans="1:28" s="54" customFormat="1" ht="17.25" thickBot="1" x14ac:dyDescent="0.35">
      <c r="A51" s="193">
        <f t="shared" si="10"/>
        <v>3000000</v>
      </c>
      <c r="B51" s="47"/>
      <c r="C51" s="249"/>
      <c r="D51" s="48">
        <v>12</v>
      </c>
      <c r="E51" s="49">
        <v>2500000</v>
      </c>
      <c r="F51" s="50">
        <v>0</v>
      </c>
      <c r="G51" s="50">
        <v>400000</v>
      </c>
      <c r="H51" s="50">
        <f t="shared" si="18"/>
        <v>2100000</v>
      </c>
      <c r="I51" s="99">
        <v>13800000</v>
      </c>
      <c r="J51" s="53">
        <v>0</v>
      </c>
      <c r="K51" s="56">
        <f t="shared" si="19"/>
        <v>-11700000</v>
      </c>
      <c r="L51" s="165">
        <f xml:space="preserve"> L50 +I51 - J51 - N51</f>
        <v>27600000</v>
      </c>
      <c r="M51" s="159">
        <f t="shared" si="25"/>
        <v>29804723.02511692</v>
      </c>
      <c r="N51" s="59">
        <v>0</v>
      </c>
      <c r="O51" s="144">
        <f t="shared" si="21"/>
        <v>26871993.779056579</v>
      </c>
      <c r="P51" s="54">
        <v>1.7999999999999999E-2</v>
      </c>
      <c r="Q51" s="163">
        <f t="shared" si="7"/>
        <v>27355689.667079598</v>
      </c>
      <c r="R51" s="144">
        <f t="shared" si="22"/>
        <v>84760412.692196518</v>
      </c>
      <c r="S51" s="146">
        <f t="shared" si="23"/>
        <v>54955689.667079598</v>
      </c>
      <c r="T51" s="194">
        <f xml:space="preserve"> S51 / 4</f>
        <v>13738922.416769899</v>
      </c>
      <c r="U51" s="55">
        <f>SUM(E4:E51)</f>
        <v>122300000</v>
      </c>
      <c r="V51" s="55">
        <f>SUM(F4:F51)</f>
        <v>75326544</v>
      </c>
      <c r="W51" s="57">
        <f xml:space="preserve"> U51 - V51</f>
        <v>46973456</v>
      </c>
      <c r="X51" s="57">
        <f>R51-W51</f>
        <v>37786956.692196518</v>
      </c>
      <c r="Y51" s="129">
        <f xml:space="preserve"> X51 / W51 * 100</f>
        <v>80.443211783685925</v>
      </c>
      <c r="Z51" s="57">
        <f xml:space="preserve"> (X51 - 2500000) * 0.16</f>
        <v>5645913.0707514426</v>
      </c>
      <c r="AA51" s="230">
        <f xml:space="preserve"> (R51+60000000) - ((2500000 * 12) + R39)</f>
        <v>15516978.174496472</v>
      </c>
      <c r="AB51" s="229">
        <f xml:space="preserve"> (AA51 -2500000) * 0.16</f>
        <v>2082716.5079194356</v>
      </c>
    </row>
    <row r="52" spans="1:28" s="79" customFormat="1" x14ac:dyDescent="0.3">
      <c r="A52" s="184">
        <f t="shared" si="10"/>
        <v>4000000</v>
      </c>
      <c r="B52" s="79">
        <v>4</v>
      </c>
      <c r="C52" s="249">
        <v>2026</v>
      </c>
      <c r="D52" s="80">
        <v>1</v>
      </c>
      <c r="E52" s="81">
        <v>2500000</v>
      </c>
      <c r="F52" s="82">
        <v>0</v>
      </c>
      <c r="G52" s="82">
        <v>400000</v>
      </c>
      <c r="H52" s="82">
        <f t="shared" ref="H52:H63" si="26" xml:space="preserve"> E52 - G52 - F52</f>
        <v>2100000</v>
      </c>
      <c r="I52" s="83">
        <v>0</v>
      </c>
      <c r="J52" s="84">
        <f xml:space="preserve"> L51 / 10</f>
        <v>2760000</v>
      </c>
      <c r="K52" s="85">
        <f t="shared" ref="K52:K63" si="27" xml:space="preserve"> H52 + J52 - I52</f>
        <v>4860000</v>
      </c>
      <c r="L52" s="76">
        <f t="shared" ref="L52:L63" si="28" xml:space="preserve"> L51 +I52 - J52 - N52</f>
        <v>24840000</v>
      </c>
      <c r="M52" s="154">
        <f t="shared" si="25"/>
        <v>30325541.917217389</v>
      </c>
      <c r="N52" s="77">
        <v>0</v>
      </c>
      <c r="O52" s="189">
        <f t="shared" ref="O52:O63" si="29" xml:space="preserve"> Q51 + K52</f>
        <v>32215689.667079598</v>
      </c>
      <c r="P52" s="79">
        <v>4.0000000000000001E-3</v>
      </c>
      <c r="Q52" s="163">
        <f t="shared" si="7"/>
        <v>32344552.425747916</v>
      </c>
      <c r="R52" s="189">
        <f t="shared" ref="R52:R63" si="30" xml:space="preserve"> M52 + Q52 + L52</f>
        <v>87510094.342965305</v>
      </c>
      <c r="S52" s="147">
        <f t="shared" ref="S52:S63" si="31" xml:space="preserve"> R52 - M52</f>
        <v>57184552.425747916</v>
      </c>
      <c r="T52" s="86"/>
      <c r="U52" s="87"/>
    </row>
    <row r="53" spans="1:28" s="110" customFormat="1" x14ac:dyDescent="0.3">
      <c r="A53" s="184">
        <f t="shared" si="10"/>
        <v>5000000</v>
      </c>
      <c r="C53" s="249"/>
      <c r="D53" s="111">
        <v>2</v>
      </c>
      <c r="E53" s="112">
        <v>2500000</v>
      </c>
      <c r="F53" s="113">
        <v>0</v>
      </c>
      <c r="G53" s="113">
        <v>400000</v>
      </c>
      <c r="H53" s="113">
        <f t="shared" si="26"/>
        <v>2100000</v>
      </c>
      <c r="I53" s="114">
        <v>0</v>
      </c>
      <c r="J53" s="115">
        <f xml:space="preserve"> J52</f>
        <v>2760000</v>
      </c>
      <c r="K53" s="116">
        <f t="shared" si="27"/>
        <v>4860000</v>
      </c>
      <c r="L53" s="168">
        <f t="shared" si="28"/>
        <v>22080000</v>
      </c>
      <c r="M53" s="158">
        <f t="shared" si="25"/>
        <v>31278601.671727303</v>
      </c>
      <c r="N53" s="117">
        <v>0</v>
      </c>
      <c r="O53" s="186">
        <f t="shared" si="29"/>
        <v>37204552.425747916</v>
      </c>
      <c r="P53" s="110">
        <v>1.7999999999999999E-2</v>
      </c>
      <c r="Q53" s="163">
        <f t="shared" si="7"/>
        <v>37874234.369411379</v>
      </c>
      <c r="R53" s="186">
        <f t="shared" si="30"/>
        <v>91232836.041138679</v>
      </c>
      <c r="S53" s="150">
        <f t="shared" si="31"/>
        <v>59954234.369411379</v>
      </c>
      <c r="T53" s="118"/>
      <c r="U53" s="119"/>
    </row>
    <row r="54" spans="1:28" s="41" customFormat="1" x14ac:dyDescent="0.3">
      <c r="A54" s="184">
        <f t="shared" si="10"/>
        <v>6000000</v>
      </c>
      <c r="C54" s="249"/>
      <c r="D54" s="88">
        <v>3</v>
      </c>
      <c r="E54" s="89">
        <v>2500000</v>
      </c>
      <c r="F54" s="90">
        <v>0</v>
      </c>
      <c r="G54" s="90">
        <v>400000</v>
      </c>
      <c r="H54" s="90">
        <f t="shared" si="26"/>
        <v>2100000</v>
      </c>
      <c r="I54" s="91">
        <v>0</v>
      </c>
      <c r="J54" s="92">
        <f t="shared" ref="J54:J60" si="32" xml:space="preserve"> J53</f>
        <v>2760000</v>
      </c>
      <c r="K54" s="93">
        <f t="shared" si="27"/>
        <v>4860000</v>
      </c>
      <c r="L54" s="166">
        <f t="shared" si="28"/>
        <v>19320000</v>
      </c>
      <c r="M54" s="155">
        <f t="shared" si="25"/>
        <v>32248816.501818396</v>
      </c>
      <c r="N54" s="77">
        <v>0</v>
      </c>
      <c r="O54" s="186">
        <f t="shared" si="29"/>
        <v>42734234.369411379</v>
      </c>
      <c r="P54" s="41">
        <v>1.7999999999999999E-2</v>
      </c>
      <c r="Q54" s="163">
        <f t="shared" si="7"/>
        <v>43503450.588060781</v>
      </c>
      <c r="R54" s="186">
        <f t="shared" si="30"/>
        <v>95072267.089879185</v>
      </c>
      <c r="S54" s="148">
        <f t="shared" si="31"/>
        <v>62823450.588060789</v>
      </c>
      <c r="T54" s="94"/>
      <c r="U54" s="11"/>
    </row>
    <row r="55" spans="1:28" s="41" customFormat="1" x14ac:dyDescent="0.3">
      <c r="A55" s="184">
        <f t="shared" si="10"/>
        <v>7000000</v>
      </c>
      <c r="C55" s="249"/>
      <c r="D55" s="88">
        <v>4</v>
      </c>
      <c r="E55" s="89">
        <v>2500000</v>
      </c>
      <c r="F55" s="90">
        <v>0</v>
      </c>
      <c r="G55" s="90">
        <v>400000</v>
      </c>
      <c r="H55" s="90">
        <f t="shared" si="26"/>
        <v>2100000</v>
      </c>
      <c r="I55" s="91">
        <v>0</v>
      </c>
      <c r="J55" s="92">
        <f t="shared" si="32"/>
        <v>2760000</v>
      </c>
      <c r="K55" s="93">
        <f t="shared" si="27"/>
        <v>4860000</v>
      </c>
      <c r="L55" s="166">
        <f t="shared" si="28"/>
        <v>16560000</v>
      </c>
      <c r="M55" s="155">
        <f t="shared" si="25"/>
        <v>33236495.198851127</v>
      </c>
      <c r="N55" s="77">
        <v>0</v>
      </c>
      <c r="O55" s="186">
        <f t="shared" si="29"/>
        <v>48363450.588060781</v>
      </c>
      <c r="P55" s="41">
        <v>1.7999999999999999E-2</v>
      </c>
      <c r="Q55" s="163">
        <f t="shared" si="7"/>
        <v>49233992.698645875</v>
      </c>
      <c r="R55" s="186">
        <f t="shared" si="30"/>
        <v>99030487.897496998</v>
      </c>
      <c r="S55" s="148">
        <f t="shared" si="31"/>
        <v>65793992.698645875</v>
      </c>
      <c r="T55" s="94"/>
      <c r="U55" s="11"/>
    </row>
    <row r="56" spans="1:28" s="41" customFormat="1" x14ac:dyDescent="0.3">
      <c r="A56" s="184">
        <f t="shared" si="10"/>
        <v>8000000</v>
      </c>
      <c r="C56" s="249"/>
      <c r="D56" s="88">
        <v>5</v>
      </c>
      <c r="E56" s="89">
        <v>2500000</v>
      </c>
      <c r="F56" s="90">
        <v>2100000</v>
      </c>
      <c r="G56" s="90">
        <v>400000</v>
      </c>
      <c r="H56" s="90">
        <f t="shared" si="26"/>
        <v>0</v>
      </c>
      <c r="I56" s="91">
        <v>0</v>
      </c>
      <c r="J56" s="92">
        <f t="shared" si="32"/>
        <v>2760000</v>
      </c>
      <c r="K56" s="93">
        <f t="shared" si="27"/>
        <v>2760000</v>
      </c>
      <c r="L56" s="166">
        <f t="shared" si="28"/>
        <v>13800000</v>
      </c>
      <c r="M56" s="155">
        <f t="shared" si="25"/>
        <v>34241952.112430446</v>
      </c>
      <c r="N56" s="77">
        <v>0</v>
      </c>
      <c r="O56" s="186">
        <f t="shared" si="29"/>
        <v>51993992.698645875</v>
      </c>
      <c r="P56" s="41">
        <v>1.7999999999999999E-2</v>
      </c>
      <c r="Q56" s="163">
        <f t="shared" si="7"/>
        <v>52929884.5672215</v>
      </c>
      <c r="R56" s="186">
        <f t="shared" si="30"/>
        <v>100971836.67965195</v>
      </c>
      <c r="S56" s="148">
        <f t="shared" si="31"/>
        <v>66729884.5672215</v>
      </c>
      <c r="T56" s="94"/>
      <c r="U56" s="11"/>
    </row>
    <row r="57" spans="1:28" s="41" customFormat="1" x14ac:dyDescent="0.3">
      <c r="A57" s="184">
        <f t="shared" si="10"/>
        <v>9000000</v>
      </c>
      <c r="C57" s="249"/>
      <c r="D57" s="88">
        <v>6</v>
      </c>
      <c r="E57" s="89">
        <v>2500000</v>
      </c>
      <c r="F57" s="90">
        <v>0</v>
      </c>
      <c r="G57" s="90">
        <v>400000</v>
      </c>
      <c r="H57" s="90">
        <f t="shared" si="26"/>
        <v>2100000</v>
      </c>
      <c r="I57" s="91">
        <v>0</v>
      </c>
      <c r="J57" s="92">
        <f t="shared" si="32"/>
        <v>2760000</v>
      </c>
      <c r="K57" s="93">
        <f t="shared" si="27"/>
        <v>4860000</v>
      </c>
      <c r="L57" s="166">
        <f t="shared" si="28"/>
        <v>11040000</v>
      </c>
      <c r="M57" s="155">
        <f t="shared" si="25"/>
        <v>35265507.250454195</v>
      </c>
      <c r="N57" s="77">
        <v>0</v>
      </c>
      <c r="O57" s="186">
        <f t="shared" si="29"/>
        <v>57789884.5672215</v>
      </c>
      <c r="P57" s="41">
        <v>1.7999999999999999E-2</v>
      </c>
      <c r="Q57" s="163">
        <f t="shared" si="7"/>
        <v>58830102.489431486</v>
      </c>
      <c r="R57" s="186">
        <f t="shared" si="30"/>
        <v>105135609.73988569</v>
      </c>
      <c r="S57" s="148">
        <f t="shared" si="31"/>
        <v>69870102.4894315</v>
      </c>
      <c r="T57" s="94"/>
      <c r="U57" s="11"/>
    </row>
    <row r="58" spans="1:28" s="41" customFormat="1" x14ac:dyDescent="0.3">
      <c r="A58" s="184">
        <f t="shared" si="10"/>
        <v>10000000</v>
      </c>
      <c r="C58" s="249"/>
      <c r="D58" s="88">
        <v>7</v>
      </c>
      <c r="E58" s="89">
        <v>2500000</v>
      </c>
      <c r="F58" s="90">
        <v>0</v>
      </c>
      <c r="G58" s="90">
        <v>400000</v>
      </c>
      <c r="H58" s="90">
        <f t="shared" si="26"/>
        <v>2100000</v>
      </c>
      <c r="I58" s="91">
        <v>0</v>
      </c>
      <c r="J58" s="92">
        <f t="shared" si="32"/>
        <v>2760000</v>
      </c>
      <c r="K58" s="93">
        <f t="shared" si="27"/>
        <v>4860000</v>
      </c>
      <c r="L58" s="166">
        <f t="shared" si="28"/>
        <v>8280000</v>
      </c>
      <c r="M58" s="155">
        <f t="shared" si="25"/>
        <v>36307486.380962372</v>
      </c>
      <c r="N58" s="77">
        <v>0</v>
      </c>
      <c r="O58" s="186">
        <f t="shared" si="29"/>
        <v>63690102.489431486</v>
      </c>
      <c r="P58" s="41">
        <v>1.7999999999999999E-2</v>
      </c>
      <c r="Q58" s="163">
        <f t="shared" si="7"/>
        <v>64836524.334241249</v>
      </c>
      <c r="R58" s="186">
        <f t="shared" si="30"/>
        <v>109424010.71520361</v>
      </c>
      <c r="S58" s="148">
        <f t="shared" si="31"/>
        <v>73116524.334241241</v>
      </c>
      <c r="T58" s="94"/>
      <c r="U58" s="11"/>
    </row>
    <row r="59" spans="1:28" s="41" customFormat="1" x14ac:dyDescent="0.3">
      <c r="A59" s="184">
        <f t="shared" si="10"/>
        <v>11000000</v>
      </c>
      <c r="C59" s="249"/>
      <c r="D59" s="88">
        <v>8</v>
      </c>
      <c r="E59" s="89">
        <v>2500000</v>
      </c>
      <c r="F59" s="90">
        <v>0</v>
      </c>
      <c r="G59" s="90">
        <v>400000</v>
      </c>
      <c r="H59" s="90">
        <f t="shared" si="26"/>
        <v>2100000</v>
      </c>
      <c r="I59" s="91">
        <v>0</v>
      </c>
      <c r="J59" s="92">
        <f t="shared" si="32"/>
        <v>2760000</v>
      </c>
      <c r="K59" s="93">
        <f t="shared" si="27"/>
        <v>4860000</v>
      </c>
      <c r="L59" s="166">
        <f t="shared" si="28"/>
        <v>5520000</v>
      </c>
      <c r="M59" s="155">
        <f t="shared" si="25"/>
        <v>37368221.135819696</v>
      </c>
      <c r="N59" s="77">
        <v>0</v>
      </c>
      <c r="O59" s="186">
        <f t="shared" si="29"/>
        <v>69696524.334241241</v>
      </c>
      <c r="P59" s="41">
        <v>1.7999999999999999E-2</v>
      </c>
      <c r="Q59" s="163">
        <f t="shared" si="7"/>
        <v>70951061.772257581</v>
      </c>
      <c r="R59" s="186">
        <f t="shared" si="30"/>
        <v>113839282.90807727</v>
      </c>
      <c r="S59" s="148">
        <f t="shared" si="31"/>
        <v>76471061.772257566</v>
      </c>
      <c r="T59" s="94"/>
      <c r="U59" s="11"/>
    </row>
    <row r="60" spans="1:28" s="41" customFormat="1" x14ac:dyDescent="0.3">
      <c r="A60" s="184">
        <f t="shared" si="10"/>
        <v>12000000</v>
      </c>
      <c r="C60" s="249"/>
      <c r="D60" s="88">
        <v>9</v>
      </c>
      <c r="E60" s="89">
        <v>2500000</v>
      </c>
      <c r="F60" s="90">
        <v>0</v>
      </c>
      <c r="G60" s="90">
        <v>400000</v>
      </c>
      <c r="H60" s="90">
        <f t="shared" si="26"/>
        <v>2100000</v>
      </c>
      <c r="I60" s="91">
        <v>0</v>
      </c>
      <c r="J60" s="92">
        <f t="shared" si="32"/>
        <v>2760000</v>
      </c>
      <c r="K60" s="93">
        <f t="shared" si="27"/>
        <v>4860000</v>
      </c>
      <c r="L60" s="166">
        <f t="shared" si="28"/>
        <v>2760000</v>
      </c>
      <c r="M60" s="155">
        <f t="shared" si="25"/>
        <v>38448049.116264448</v>
      </c>
      <c r="N60" s="77">
        <v>0</v>
      </c>
      <c r="O60" s="186">
        <f t="shared" si="29"/>
        <v>75811061.772257581</v>
      </c>
      <c r="P60" s="41">
        <v>1.7999999999999999E-2</v>
      </c>
      <c r="Q60" s="163">
        <f t="shared" si="7"/>
        <v>77175660.884158224</v>
      </c>
      <c r="R60" s="186">
        <f t="shared" si="30"/>
        <v>118383710.00042267</v>
      </c>
      <c r="S60" s="148">
        <f t="shared" si="31"/>
        <v>79935660.884158224</v>
      </c>
      <c r="T60" s="94"/>
      <c r="U60" s="11"/>
    </row>
    <row r="61" spans="1:28" s="41" customFormat="1" x14ac:dyDescent="0.3">
      <c r="A61" s="184">
        <f t="shared" si="10"/>
        <v>13000000</v>
      </c>
      <c r="C61" s="249"/>
      <c r="D61" s="88">
        <v>10</v>
      </c>
      <c r="E61" s="89">
        <v>2500000</v>
      </c>
      <c r="F61" s="90">
        <v>0</v>
      </c>
      <c r="G61" s="90">
        <v>400000</v>
      </c>
      <c r="H61" s="90">
        <f t="shared" si="26"/>
        <v>2100000</v>
      </c>
      <c r="I61" s="91">
        <v>0</v>
      </c>
      <c r="J61" s="92">
        <f xml:space="preserve"> J60</f>
        <v>2760000</v>
      </c>
      <c r="K61" s="93">
        <f t="shared" si="27"/>
        <v>4860000</v>
      </c>
      <c r="L61" s="166">
        <f t="shared" si="28"/>
        <v>0</v>
      </c>
      <c r="M61" s="155">
        <f t="shared" si="25"/>
        <v>39547314.000357211</v>
      </c>
      <c r="N61" s="77">
        <v>0</v>
      </c>
      <c r="O61" s="186">
        <f t="shared" si="29"/>
        <v>82035660.884158224</v>
      </c>
      <c r="P61" s="41">
        <v>1.7999999999999999E-2</v>
      </c>
      <c r="Q61" s="163">
        <f t="shared" si="7"/>
        <v>83512302.780073076</v>
      </c>
      <c r="R61" s="186">
        <f t="shared" si="30"/>
        <v>123059616.78043029</v>
      </c>
      <c r="S61" s="148">
        <f t="shared" si="31"/>
        <v>83512302.780073076</v>
      </c>
      <c r="T61" s="94"/>
      <c r="U61" s="11"/>
    </row>
    <row r="62" spans="1:28" s="95" customFormat="1" ht="17.25" thickBot="1" x14ac:dyDescent="0.35">
      <c r="A62" s="184">
        <f t="shared" si="10"/>
        <v>14000000</v>
      </c>
      <c r="C62" s="249"/>
      <c r="D62" s="96">
        <v>11</v>
      </c>
      <c r="E62" s="97">
        <v>2500000</v>
      </c>
      <c r="F62" s="98">
        <v>0</v>
      </c>
      <c r="G62" s="98">
        <v>400000</v>
      </c>
      <c r="H62" s="98">
        <f t="shared" si="26"/>
        <v>2100000</v>
      </c>
      <c r="I62" s="99">
        <v>22400000</v>
      </c>
      <c r="J62" s="100">
        <v>0</v>
      </c>
      <c r="K62" s="101">
        <f t="shared" si="27"/>
        <v>-20300000</v>
      </c>
      <c r="L62" s="167">
        <f t="shared" si="28"/>
        <v>22400000</v>
      </c>
      <c r="M62" s="156">
        <f t="shared" si="25"/>
        <v>40666365.652363643</v>
      </c>
      <c r="N62" s="109">
        <v>0</v>
      </c>
      <c r="O62" s="187">
        <f t="shared" si="29"/>
        <v>63212302.780073076</v>
      </c>
      <c r="P62" s="95">
        <v>1.7999999999999999E-2</v>
      </c>
      <c r="Q62" s="163">
        <f t="shared" si="7"/>
        <v>64350124.230114393</v>
      </c>
      <c r="R62" s="187">
        <f t="shared" si="30"/>
        <v>127416489.88247803</v>
      </c>
      <c r="S62" s="149">
        <f t="shared" si="31"/>
        <v>86750124.230114385</v>
      </c>
      <c r="T62" s="102"/>
      <c r="U62" s="103"/>
    </row>
    <row r="63" spans="1:28" s="54" customFormat="1" ht="17.25" thickBot="1" x14ac:dyDescent="0.35">
      <c r="A63" s="193">
        <f t="shared" si="10"/>
        <v>15000000</v>
      </c>
      <c r="B63" s="47"/>
      <c r="C63" s="249"/>
      <c r="D63" s="48">
        <v>12</v>
      </c>
      <c r="E63" s="49">
        <v>2500000</v>
      </c>
      <c r="F63" s="50">
        <v>0</v>
      </c>
      <c r="G63" s="50">
        <v>400000</v>
      </c>
      <c r="H63" s="50">
        <f t="shared" si="26"/>
        <v>2100000</v>
      </c>
      <c r="I63" s="51">
        <v>22400000</v>
      </c>
      <c r="J63" s="53">
        <v>0</v>
      </c>
      <c r="K63" s="56">
        <f t="shared" si="27"/>
        <v>-20300000</v>
      </c>
      <c r="L63" s="165">
        <f t="shared" si="28"/>
        <v>44800000</v>
      </c>
      <c r="M63" s="159">
        <f t="shared" si="25"/>
        <v>41805560.234106191</v>
      </c>
      <c r="N63" s="59">
        <v>0</v>
      </c>
      <c r="O63" s="144">
        <f t="shared" si="29"/>
        <v>44050124.230114393</v>
      </c>
      <c r="P63" s="54">
        <v>1.7999999999999999E-2</v>
      </c>
      <c r="Q63" s="163">
        <f t="shared" si="7"/>
        <v>44843026.466256455</v>
      </c>
      <c r="R63" s="144">
        <f t="shared" si="30"/>
        <v>131448586.70036265</v>
      </c>
      <c r="S63" s="146">
        <f t="shared" si="31"/>
        <v>89643026.466256469</v>
      </c>
      <c r="T63" s="194">
        <f xml:space="preserve"> S63 / 4</f>
        <v>22410756.616564117</v>
      </c>
      <c r="U63" s="55">
        <f>SUM(E4:E63)</f>
        <v>152300000</v>
      </c>
      <c r="V63" s="55">
        <f>SUM(F4:F63)</f>
        <v>77426544</v>
      </c>
      <c r="W63" s="57">
        <f xml:space="preserve"> U63 - V63</f>
        <v>74873456</v>
      </c>
      <c r="X63" s="57">
        <f>R63-W63</f>
        <v>56575130.700362653</v>
      </c>
      <c r="Y63" s="129">
        <f xml:space="preserve"> X63 / W63 * 100</f>
        <v>75.56099814647618</v>
      </c>
      <c r="Z63" s="57">
        <f xml:space="preserve"> (X63 - 2500000) * 0.16</f>
        <v>8652020.9120580237</v>
      </c>
      <c r="AA63" s="229">
        <f xml:space="preserve"> R63 - ((2500000 * 12) + R51)</f>
        <v>16688174.008166134</v>
      </c>
      <c r="AB63" s="229">
        <f xml:space="preserve"> (AA63 -2500000) * 0.16</f>
        <v>2270107.8413065816</v>
      </c>
    </row>
    <row r="64" spans="1:28" s="79" customFormat="1" x14ac:dyDescent="0.3">
      <c r="A64" s="184">
        <f t="shared" si="10"/>
        <v>16000000</v>
      </c>
      <c r="B64" s="79">
        <v>6</v>
      </c>
      <c r="C64" s="249">
        <v>2027</v>
      </c>
      <c r="D64" s="80">
        <v>1</v>
      </c>
      <c r="E64" s="81">
        <v>2500000</v>
      </c>
      <c r="F64" s="82">
        <v>0</v>
      </c>
      <c r="G64" s="82">
        <v>400000</v>
      </c>
      <c r="H64" s="82">
        <f t="shared" si="11"/>
        <v>2100000</v>
      </c>
      <c r="I64" s="83">
        <v>0</v>
      </c>
      <c r="J64" s="84">
        <f xml:space="preserve"> L63 / 10</f>
        <v>4480000</v>
      </c>
      <c r="K64" s="85">
        <f t="shared" si="12"/>
        <v>6580000</v>
      </c>
      <c r="L64" s="76">
        <f t="shared" si="13"/>
        <v>40320000</v>
      </c>
      <c r="M64" s="154">
        <f t="shared" si="25"/>
        <v>42374382.475042619</v>
      </c>
      <c r="N64" s="77">
        <v>0</v>
      </c>
      <c r="O64" s="189">
        <f t="shared" si="14"/>
        <v>51423026.466256455</v>
      </c>
      <c r="P64" s="79">
        <v>4.0000000000000001E-3</v>
      </c>
      <c r="Q64" s="163">
        <f t="shared" si="7"/>
        <v>51628718.572121479</v>
      </c>
      <c r="R64" s="189">
        <f t="shared" si="15"/>
        <v>134323101.04716408</v>
      </c>
      <c r="S64" s="147">
        <f t="shared" si="16"/>
        <v>91948718.572121471</v>
      </c>
      <c r="T64" s="86"/>
      <c r="U64" s="87"/>
    </row>
    <row r="65" spans="1:28" s="41" customFormat="1" x14ac:dyDescent="0.3">
      <c r="A65" s="184">
        <f t="shared" si="10"/>
        <v>17000000</v>
      </c>
      <c r="C65" s="249"/>
      <c r="D65" s="88">
        <v>2</v>
      </c>
      <c r="E65" s="89">
        <v>2500000</v>
      </c>
      <c r="F65" s="90">
        <v>0</v>
      </c>
      <c r="G65" s="90">
        <v>400000</v>
      </c>
      <c r="H65" s="90">
        <f t="shared" si="11"/>
        <v>2100000</v>
      </c>
      <c r="I65" s="91">
        <v>0</v>
      </c>
      <c r="J65" s="92">
        <f xml:space="preserve"> J64</f>
        <v>4480000</v>
      </c>
      <c r="K65" s="93">
        <f t="shared" si="12"/>
        <v>6580000</v>
      </c>
      <c r="L65" s="166">
        <f t="shared" si="13"/>
        <v>35840000</v>
      </c>
      <c r="M65" s="155">
        <f t="shared" si="25"/>
        <v>43544321.359593384</v>
      </c>
      <c r="N65" s="77">
        <v>0</v>
      </c>
      <c r="O65" s="186">
        <f t="shared" si="14"/>
        <v>58208718.572121479</v>
      </c>
      <c r="P65" s="41">
        <v>1.7999999999999999E-2</v>
      </c>
      <c r="Q65" s="163">
        <f t="shared" si="7"/>
        <v>59256475.506419666</v>
      </c>
      <c r="R65" s="186">
        <f t="shared" si="15"/>
        <v>138640796.86601305</v>
      </c>
      <c r="S65" s="148">
        <f t="shared" si="16"/>
        <v>95096475.506419659</v>
      </c>
      <c r="T65" s="94"/>
      <c r="U65" s="11"/>
    </row>
    <row r="66" spans="1:28" s="41" customFormat="1" x14ac:dyDescent="0.3">
      <c r="A66" s="184">
        <f t="shared" si="10"/>
        <v>18000000</v>
      </c>
      <c r="C66" s="249"/>
      <c r="D66" s="88">
        <v>3</v>
      </c>
      <c r="E66" s="89">
        <v>2500000</v>
      </c>
      <c r="F66" s="90">
        <v>0</v>
      </c>
      <c r="G66" s="90">
        <v>400000</v>
      </c>
      <c r="H66" s="90">
        <f t="shared" si="11"/>
        <v>2100000</v>
      </c>
      <c r="I66" s="91">
        <v>0</v>
      </c>
      <c r="J66" s="92">
        <f t="shared" ref="J66:J72" si="33" xml:space="preserve"> J65</f>
        <v>4480000</v>
      </c>
      <c r="K66" s="93">
        <f t="shared" si="12"/>
        <v>6580000</v>
      </c>
      <c r="L66" s="166">
        <f t="shared" si="13"/>
        <v>31360000</v>
      </c>
      <c r="M66" s="155">
        <f t="shared" si="25"/>
        <v>44735319.144066066</v>
      </c>
      <c r="N66" s="77">
        <v>0</v>
      </c>
      <c r="O66" s="186">
        <f t="shared" si="14"/>
        <v>65836475.506419666</v>
      </c>
      <c r="P66" s="41">
        <v>1.7999999999999999E-2</v>
      </c>
      <c r="Q66" s="163">
        <f t="shared" si="7"/>
        <v>67021532.065535218</v>
      </c>
      <c r="R66" s="186">
        <f t="shared" si="15"/>
        <v>143116851.20960128</v>
      </c>
      <c r="S66" s="148">
        <f t="shared" si="16"/>
        <v>98381532.065535218</v>
      </c>
      <c r="T66" s="94"/>
      <c r="U66" s="11"/>
    </row>
    <row r="67" spans="1:28" s="41" customFormat="1" x14ac:dyDescent="0.3">
      <c r="A67" s="184">
        <f t="shared" si="10"/>
        <v>19000000</v>
      </c>
      <c r="C67" s="249"/>
      <c r="D67" s="88">
        <v>4</v>
      </c>
      <c r="E67" s="89">
        <v>2500000</v>
      </c>
      <c r="F67" s="90">
        <v>0</v>
      </c>
      <c r="G67" s="90">
        <v>400000</v>
      </c>
      <c r="H67" s="90">
        <f t="shared" si="11"/>
        <v>2100000</v>
      </c>
      <c r="I67" s="91">
        <v>0</v>
      </c>
      <c r="J67" s="92">
        <f t="shared" si="33"/>
        <v>4480000</v>
      </c>
      <c r="K67" s="93">
        <f t="shared" si="12"/>
        <v>6580000</v>
      </c>
      <c r="L67" s="166">
        <f t="shared" si="13"/>
        <v>26880000</v>
      </c>
      <c r="M67" s="155">
        <f t="shared" si="25"/>
        <v>45947754.888659254</v>
      </c>
      <c r="N67" s="77">
        <v>0</v>
      </c>
      <c r="O67" s="186">
        <f t="shared" si="14"/>
        <v>73601532.065535218</v>
      </c>
      <c r="P67" s="41">
        <v>1.7999999999999999E-2</v>
      </c>
      <c r="Q67" s="163">
        <f t="shared" si="7"/>
        <v>74926359.642714858</v>
      </c>
      <c r="R67" s="186">
        <f t="shared" si="15"/>
        <v>147754114.5313741</v>
      </c>
      <c r="S67" s="148">
        <f t="shared" si="16"/>
        <v>101806359.64271484</v>
      </c>
      <c r="T67" s="94"/>
      <c r="U67" s="11"/>
    </row>
    <row r="68" spans="1:28" s="41" customFormat="1" x14ac:dyDescent="0.3">
      <c r="A68" s="184">
        <f t="shared" si="10"/>
        <v>20000000</v>
      </c>
      <c r="C68" s="249"/>
      <c r="D68" s="88">
        <v>5</v>
      </c>
      <c r="E68" s="89">
        <v>2500000</v>
      </c>
      <c r="F68" s="90">
        <v>2250000</v>
      </c>
      <c r="G68" s="90">
        <v>400000</v>
      </c>
      <c r="H68" s="90">
        <f t="shared" si="11"/>
        <v>-150000</v>
      </c>
      <c r="I68" s="91">
        <v>0</v>
      </c>
      <c r="J68" s="92">
        <f t="shared" si="33"/>
        <v>4480000</v>
      </c>
      <c r="K68" s="93">
        <f t="shared" si="12"/>
        <v>4330000</v>
      </c>
      <c r="L68" s="166">
        <f t="shared" si="13"/>
        <v>22400000</v>
      </c>
      <c r="M68" s="155">
        <f t="shared" si="25"/>
        <v>47182014.476655118</v>
      </c>
      <c r="N68" s="77">
        <v>0</v>
      </c>
      <c r="O68" s="186">
        <f t="shared" si="14"/>
        <v>79256359.642714858</v>
      </c>
      <c r="P68" s="41">
        <v>1.7999999999999999E-2</v>
      </c>
      <c r="Q68" s="163">
        <f t="shared" si="7"/>
        <v>80682974.11628373</v>
      </c>
      <c r="R68" s="186">
        <f t="shared" si="15"/>
        <v>150264988.59293884</v>
      </c>
      <c r="S68" s="148">
        <f t="shared" si="16"/>
        <v>103082974.11628371</v>
      </c>
      <c r="T68" s="94"/>
      <c r="U68" s="11"/>
    </row>
    <row r="69" spans="1:28" s="41" customFormat="1" x14ac:dyDescent="0.3">
      <c r="A69" s="184">
        <f t="shared" si="10"/>
        <v>21000000</v>
      </c>
      <c r="C69" s="249"/>
      <c r="D69" s="88">
        <v>6</v>
      </c>
      <c r="E69" s="89">
        <v>2500000</v>
      </c>
      <c r="F69" s="90">
        <v>0</v>
      </c>
      <c r="G69" s="90">
        <v>400000</v>
      </c>
      <c r="H69" s="90">
        <f t="shared" si="11"/>
        <v>2100000</v>
      </c>
      <c r="I69" s="91">
        <v>0</v>
      </c>
      <c r="J69" s="92">
        <f t="shared" si="33"/>
        <v>4480000</v>
      </c>
      <c r="K69" s="93">
        <f t="shared" si="12"/>
        <v>6580000</v>
      </c>
      <c r="L69" s="166">
        <f t="shared" si="13"/>
        <v>17920000</v>
      </c>
      <c r="M69" s="155">
        <f t="shared" si="25"/>
        <v>48438490.737234913</v>
      </c>
      <c r="N69" s="77">
        <v>0</v>
      </c>
      <c r="O69" s="186">
        <f t="shared" si="14"/>
        <v>87262974.11628373</v>
      </c>
      <c r="P69" s="41">
        <v>1.7999999999999999E-2</v>
      </c>
      <c r="Q69" s="163">
        <f t="shared" si="7"/>
        <v>88833707.650376841</v>
      </c>
      <c r="R69" s="186">
        <f t="shared" si="15"/>
        <v>155192198.38761175</v>
      </c>
      <c r="S69" s="148">
        <f t="shared" si="16"/>
        <v>106753707.65037683</v>
      </c>
      <c r="T69" s="94"/>
      <c r="U69" s="11"/>
    </row>
    <row r="70" spans="1:28" s="41" customFormat="1" x14ac:dyDescent="0.3">
      <c r="A70" s="184">
        <f t="shared" si="10"/>
        <v>22000000</v>
      </c>
      <c r="C70" s="249"/>
      <c r="D70" s="88">
        <v>7</v>
      </c>
      <c r="E70" s="89">
        <v>2500000</v>
      </c>
      <c r="F70" s="90">
        <v>0</v>
      </c>
      <c r="G70" s="90">
        <v>400000</v>
      </c>
      <c r="H70" s="90">
        <f t="shared" si="11"/>
        <v>2100000</v>
      </c>
      <c r="I70" s="91">
        <v>0</v>
      </c>
      <c r="J70" s="92">
        <f t="shared" si="33"/>
        <v>4480000</v>
      </c>
      <c r="K70" s="93">
        <f t="shared" si="12"/>
        <v>6580000</v>
      </c>
      <c r="L70" s="166">
        <f t="shared" si="13"/>
        <v>13440000</v>
      </c>
      <c r="M70" s="155">
        <f t="shared" si="25"/>
        <v>49717583.570505142</v>
      </c>
      <c r="N70" s="77">
        <v>0</v>
      </c>
      <c r="O70" s="186">
        <f t="shared" si="14"/>
        <v>95413707.650376841</v>
      </c>
      <c r="P70" s="41">
        <v>1.7999999999999999E-2</v>
      </c>
      <c r="Q70" s="163">
        <f t="shared" si="7"/>
        <v>97131154.388083622</v>
      </c>
      <c r="R70" s="186">
        <f t="shared" si="15"/>
        <v>160288737.95858878</v>
      </c>
      <c r="S70" s="148">
        <f t="shared" si="16"/>
        <v>110571154.38808364</v>
      </c>
      <c r="T70" s="94"/>
      <c r="U70" s="11"/>
    </row>
    <row r="71" spans="1:28" s="41" customFormat="1" x14ac:dyDescent="0.3">
      <c r="A71" s="184">
        <f t="shared" si="10"/>
        <v>23000000</v>
      </c>
      <c r="C71" s="249"/>
      <c r="D71" s="88">
        <v>8</v>
      </c>
      <c r="E71" s="89">
        <v>2500000</v>
      </c>
      <c r="F71" s="90">
        <v>0</v>
      </c>
      <c r="G71" s="90">
        <v>400000</v>
      </c>
      <c r="H71" s="90">
        <f t="shared" si="11"/>
        <v>2100000</v>
      </c>
      <c r="I71" s="91">
        <v>0</v>
      </c>
      <c r="J71" s="92">
        <f t="shared" si="33"/>
        <v>4480000</v>
      </c>
      <c r="K71" s="93">
        <f t="shared" si="12"/>
        <v>6580000</v>
      </c>
      <c r="L71" s="166">
        <f t="shared" si="13"/>
        <v>8960000</v>
      </c>
      <c r="M71" s="155">
        <f t="shared" si="25"/>
        <v>51019700.074774235</v>
      </c>
      <c r="N71" s="77">
        <v>0</v>
      </c>
      <c r="O71" s="186">
        <f t="shared" si="14"/>
        <v>103711154.38808362</v>
      </c>
      <c r="P71" s="41">
        <v>1.7999999999999999E-2</v>
      </c>
      <c r="Q71" s="163">
        <f t="shared" ref="Q71:Q134" si="34" xml:space="preserve"> ((O71 +N71) * P71) + (O71+N71)</f>
        <v>105577955.16706912</v>
      </c>
      <c r="R71" s="186">
        <f t="shared" si="15"/>
        <v>165557655.24184334</v>
      </c>
      <c r="S71" s="148">
        <f t="shared" si="16"/>
        <v>114537955.16706911</v>
      </c>
      <c r="T71" s="94"/>
      <c r="U71" s="11"/>
    </row>
    <row r="72" spans="1:28" s="41" customFormat="1" x14ac:dyDescent="0.3">
      <c r="A72" s="184">
        <f t="shared" si="10"/>
        <v>24000000</v>
      </c>
      <c r="C72" s="249"/>
      <c r="D72" s="88">
        <v>9</v>
      </c>
      <c r="E72" s="89">
        <v>2500000</v>
      </c>
      <c r="F72" s="90">
        <v>0</v>
      </c>
      <c r="G72" s="90">
        <v>400000</v>
      </c>
      <c r="H72" s="90">
        <f t="shared" si="11"/>
        <v>2100000</v>
      </c>
      <c r="I72" s="91">
        <v>0</v>
      </c>
      <c r="J72" s="92">
        <f t="shared" si="33"/>
        <v>4480000</v>
      </c>
      <c r="K72" s="93">
        <f t="shared" si="12"/>
        <v>6580000</v>
      </c>
      <c r="L72" s="166">
        <f t="shared" si="13"/>
        <v>4480000</v>
      </c>
      <c r="M72" s="155">
        <f t="shared" si="25"/>
        <v>52345254.676120169</v>
      </c>
      <c r="N72" s="77">
        <v>0</v>
      </c>
      <c r="O72" s="186">
        <f t="shared" si="14"/>
        <v>112157955.16706912</v>
      </c>
      <c r="P72" s="41">
        <v>1.7999999999999999E-2</v>
      </c>
      <c r="Q72" s="163">
        <f t="shared" si="34"/>
        <v>114176798.36007637</v>
      </c>
      <c r="R72" s="186">
        <f t="shared" si="15"/>
        <v>171002053.03619653</v>
      </c>
      <c r="S72" s="148">
        <f t="shared" si="16"/>
        <v>118656798.36007637</v>
      </c>
      <c r="T72" s="94"/>
      <c r="U72" s="11"/>
    </row>
    <row r="73" spans="1:28" s="41" customFormat="1" x14ac:dyDescent="0.3">
      <c r="A73" s="184">
        <f t="shared" si="10"/>
        <v>25000000</v>
      </c>
      <c r="C73" s="249"/>
      <c r="D73" s="88">
        <v>10</v>
      </c>
      <c r="E73" s="89">
        <v>2500000</v>
      </c>
      <c r="F73" s="90">
        <v>0</v>
      </c>
      <c r="G73" s="90">
        <v>400000</v>
      </c>
      <c r="H73" s="90">
        <f t="shared" si="11"/>
        <v>2100000</v>
      </c>
      <c r="I73" s="91">
        <v>0</v>
      </c>
      <c r="J73" s="92">
        <f xml:space="preserve"> J72</f>
        <v>4480000</v>
      </c>
      <c r="K73" s="93">
        <f t="shared" si="12"/>
        <v>6580000</v>
      </c>
      <c r="L73" s="166">
        <f t="shared" si="13"/>
        <v>0</v>
      </c>
      <c r="M73" s="155">
        <f t="shared" si="25"/>
        <v>53694669.260290332</v>
      </c>
      <c r="N73" s="77">
        <v>0</v>
      </c>
      <c r="O73" s="186">
        <f t="shared" si="14"/>
        <v>120756798.36007637</v>
      </c>
      <c r="P73" s="41">
        <v>1.7999999999999999E-2</v>
      </c>
      <c r="Q73" s="163">
        <f t="shared" si="34"/>
        <v>122930420.73055774</v>
      </c>
      <c r="R73" s="186">
        <f t="shared" si="15"/>
        <v>176625089.99084806</v>
      </c>
      <c r="S73" s="148">
        <f t="shared" si="16"/>
        <v>122930420.73055774</v>
      </c>
      <c r="T73" s="94"/>
      <c r="U73" s="11"/>
    </row>
    <row r="74" spans="1:28" s="95" customFormat="1" ht="17.25" thickBot="1" x14ac:dyDescent="0.35">
      <c r="A74" s="184">
        <f t="shared" si="10"/>
        <v>26000000</v>
      </c>
      <c r="C74" s="249"/>
      <c r="D74" s="96">
        <v>11</v>
      </c>
      <c r="E74" s="97">
        <v>2500000</v>
      </c>
      <c r="F74" s="98">
        <v>0</v>
      </c>
      <c r="G74" s="98">
        <v>400000</v>
      </c>
      <c r="H74" s="98">
        <f t="shared" si="11"/>
        <v>2100000</v>
      </c>
      <c r="I74" s="99">
        <v>32500000</v>
      </c>
      <c r="J74" s="100">
        <v>0</v>
      </c>
      <c r="K74" s="101">
        <f t="shared" si="12"/>
        <v>-30400000</v>
      </c>
      <c r="L74" s="167">
        <f t="shared" si="13"/>
        <v>32500000</v>
      </c>
      <c r="M74" s="156">
        <f t="shared" si="25"/>
        <v>55068373.306975558</v>
      </c>
      <c r="N74" s="109">
        <v>0</v>
      </c>
      <c r="O74" s="187">
        <f t="shared" si="14"/>
        <v>92530420.73055774</v>
      </c>
      <c r="P74" s="95">
        <v>1.7999999999999999E-2</v>
      </c>
      <c r="Q74" s="163">
        <f t="shared" si="34"/>
        <v>94195968.303707778</v>
      </c>
      <c r="R74" s="187">
        <f t="shared" si="15"/>
        <v>181764341.61068332</v>
      </c>
      <c r="S74" s="149">
        <f t="shared" si="16"/>
        <v>126695968.30370776</v>
      </c>
      <c r="T74" s="102"/>
      <c r="U74" s="103"/>
    </row>
    <row r="75" spans="1:28" s="54" customFormat="1" ht="17.25" thickBot="1" x14ac:dyDescent="0.35">
      <c r="A75" s="193">
        <f t="shared" si="10"/>
        <v>27000000</v>
      </c>
      <c r="B75" s="47"/>
      <c r="C75" s="249"/>
      <c r="D75" s="48">
        <v>12</v>
      </c>
      <c r="E75" s="49">
        <v>2500000</v>
      </c>
      <c r="F75" s="50">
        <v>0</v>
      </c>
      <c r="G75" s="50">
        <v>400000</v>
      </c>
      <c r="H75" s="50">
        <f t="shared" si="11"/>
        <v>2100000</v>
      </c>
      <c r="I75" s="99">
        <v>32500000</v>
      </c>
      <c r="J75" s="53">
        <v>0</v>
      </c>
      <c r="K75" s="56">
        <f t="shared" si="12"/>
        <v>-30400000</v>
      </c>
      <c r="L75" s="165">
        <f t="shared" si="13"/>
        <v>65000000</v>
      </c>
      <c r="M75" s="159">
        <f t="shared" si="25"/>
        <v>56466804.026501119</v>
      </c>
      <c r="N75" s="59">
        <v>0</v>
      </c>
      <c r="O75" s="144">
        <f t="shared" si="14"/>
        <v>63795968.303707778</v>
      </c>
      <c r="P75" s="54">
        <v>1.7999999999999999E-2</v>
      </c>
      <c r="Q75" s="163">
        <f t="shared" si="34"/>
        <v>64944295.733174518</v>
      </c>
      <c r="R75" s="144">
        <f t="shared" si="15"/>
        <v>186411099.75967562</v>
      </c>
      <c r="S75" s="146">
        <f t="shared" si="16"/>
        <v>129944295.7331745</v>
      </c>
      <c r="T75" s="194">
        <f xml:space="preserve"> S75 / 4</f>
        <v>32486073.933293626</v>
      </c>
      <c r="U75" s="55">
        <f>SUM(E4:E75)</f>
        <v>182300000</v>
      </c>
      <c r="V75" s="55">
        <f>SUM(F4:F75)</f>
        <v>79676544</v>
      </c>
      <c r="W75" s="57">
        <f xml:space="preserve"> U75 - V75</f>
        <v>102623456</v>
      </c>
      <c r="X75" s="57">
        <f>R75-W75</f>
        <v>83787643.759675622</v>
      </c>
      <c r="Y75" s="129">
        <f xml:space="preserve"> X75 / W75 * 100</f>
        <v>81.645704623001208</v>
      </c>
      <c r="Z75" s="57">
        <f xml:space="preserve"> (X75 - 2500000) * 0.16</f>
        <v>13006023.0015481</v>
      </c>
      <c r="AA75" s="229">
        <f xml:space="preserve"> R75 - ((2500000 * 12) + R63)</f>
        <v>24962513.059312969</v>
      </c>
      <c r="AB75" s="229">
        <f xml:space="preserve"> (AA75 -2500000) * 0.16</f>
        <v>3594002.0894900751</v>
      </c>
    </row>
    <row r="76" spans="1:28" s="79" customFormat="1" x14ac:dyDescent="0.3">
      <c r="A76" s="184">
        <f t="shared" si="10"/>
        <v>28000000</v>
      </c>
      <c r="B76" s="79">
        <v>7</v>
      </c>
      <c r="C76" s="249">
        <v>2028</v>
      </c>
      <c r="D76" s="80">
        <v>1</v>
      </c>
      <c r="E76" s="81">
        <v>2500000</v>
      </c>
      <c r="F76" s="82">
        <v>0</v>
      </c>
      <c r="G76" s="82">
        <v>400000</v>
      </c>
      <c r="H76" s="82">
        <f t="shared" si="11"/>
        <v>2100000</v>
      </c>
      <c r="I76" s="83">
        <v>0</v>
      </c>
      <c r="J76" s="84">
        <f xml:space="preserve"> L75 / 10</f>
        <v>6500000</v>
      </c>
      <c r="K76" s="85">
        <f t="shared" si="12"/>
        <v>8600000</v>
      </c>
      <c r="L76" s="76">
        <f t="shared" si="13"/>
        <v>58500000</v>
      </c>
      <c r="M76" s="154">
        <f t="shared" si="25"/>
        <v>57094271.242607124</v>
      </c>
      <c r="N76" s="77">
        <v>0</v>
      </c>
      <c r="O76" s="189">
        <f t="shared" si="14"/>
        <v>73544295.733174518</v>
      </c>
      <c r="P76" s="79">
        <v>4.0000000000000001E-3</v>
      </c>
      <c r="Q76" s="163">
        <f t="shared" si="34"/>
        <v>73838472.916107222</v>
      </c>
      <c r="R76" s="189">
        <f t="shared" si="15"/>
        <v>189432744.15871435</v>
      </c>
      <c r="S76" s="147">
        <f t="shared" si="16"/>
        <v>132338472.91610724</v>
      </c>
      <c r="T76" s="86"/>
      <c r="U76" s="87"/>
    </row>
    <row r="77" spans="1:28" s="41" customFormat="1" x14ac:dyDescent="0.3">
      <c r="A77" s="184">
        <f t="shared" si="10"/>
        <v>29000000</v>
      </c>
      <c r="C77" s="249"/>
      <c r="D77" s="88">
        <v>2</v>
      </c>
      <c r="E77" s="89">
        <v>2500000</v>
      </c>
      <c r="F77" s="90">
        <v>0</v>
      </c>
      <c r="G77" s="90">
        <v>400000</v>
      </c>
      <c r="H77" s="90">
        <f t="shared" si="11"/>
        <v>2100000</v>
      </c>
      <c r="I77" s="91">
        <v>0</v>
      </c>
      <c r="J77" s="92">
        <f xml:space="preserve"> J76</f>
        <v>6500000</v>
      </c>
      <c r="K77" s="93">
        <f t="shared" si="12"/>
        <v>8600000</v>
      </c>
      <c r="L77" s="166">
        <f t="shared" si="13"/>
        <v>52000000</v>
      </c>
      <c r="M77" s="155">
        <f t="shared" si="25"/>
        <v>58529168.12497405</v>
      </c>
      <c r="N77" s="77">
        <v>0</v>
      </c>
      <c r="O77" s="186">
        <f t="shared" si="14"/>
        <v>82438472.916107222</v>
      </c>
      <c r="P77" s="41">
        <v>1.7999999999999999E-2</v>
      </c>
      <c r="Q77" s="163">
        <f t="shared" si="34"/>
        <v>83922365.428597152</v>
      </c>
      <c r="R77" s="186">
        <f t="shared" si="15"/>
        <v>194451533.55357119</v>
      </c>
      <c r="S77" s="148">
        <f t="shared" si="16"/>
        <v>135922365.42859715</v>
      </c>
      <c r="T77" s="94"/>
      <c r="U77" s="11"/>
    </row>
    <row r="78" spans="1:28" s="41" customFormat="1" x14ac:dyDescent="0.3">
      <c r="A78" s="184">
        <f t="shared" si="10"/>
        <v>30000000</v>
      </c>
      <c r="C78" s="249"/>
      <c r="D78" s="88">
        <v>3</v>
      </c>
      <c r="E78" s="89">
        <v>2500000</v>
      </c>
      <c r="F78" s="90">
        <v>0</v>
      </c>
      <c r="G78" s="90">
        <v>400000</v>
      </c>
      <c r="H78" s="90">
        <f t="shared" si="11"/>
        <v>2100000</v>
      </c>
      <c r="I78" s="91">
        <v>0</v>
      </c>
      <c r="J78" s="92">
        <f t="shared" ref="J78:J84" si="35" xml:space="preserve"> J77</f>
        <v>6500000</v>
      </c>
      <c r="K78" s="93">
        <f t="shared" si="12"/>
        <v>8600000</v>
      </c>
      <c r="L78" s="166">
        <f t="shared" si="13"/>
        <v>45500000</v>
      </c>
      <c r="M78" s="155">
        <f t="shared" si="25"/>
        <v>59989893.151223585</v>
      </c>
      <c r="N78" s="77">
        <v>0</v>
      </c>
      <c r="O78" s="186">
        <f t="shared" si="14"/>
        <v>92522365.428597152</v>
      </c>
      <c r="P78" s="41">
        <v>1.7999999999999999E-2</v>
      </c>
      <c r="Q78" s="163">
        <f t="shared" si="34"/>
        <v>94187768.006311893</v>
      </c>
      <c r="R78" s="186">
        <f t="shared" si="15"/>
        <v>199677661.15753549</v>
      </c>
      <c r="S78" s="148">
        <f t="shared" si="16"/>
        <v>139687768.00631189</v>
      </c>
      <c r="T78" s="94"/>
      <c r="U78" s="11"/>
    </row>
    <row r="79" spans="1:28" s="41" customFormat="1" x14ac:dyDescent="0.3">
      <c r="A79" s="184">
        <f t="shared" si="10"/>
        <v>31000000</v>
      </c>
      <c r="C79" s="249"/>
      <c r="D79" s="88">
        <v>4</v>
      </c>
      <c r="E79" s="89">
        <v>2500000</v>
      </c>
      <c r="F79" s="90">
        <v>0</v>
      </c>
      <c r="G79" s="90">
        <v>400000</v>
      </c>
      <c r="H79" s="90">
        <f t="shared" si="11"/>
        <v>2100000</v>
      </c>
      <c r="I79" s="91">
        <v>0</v>
      </c>
      <c r="J79" s="92">
        <f t="shared" si="35"/>
        <v>6500000</v>
      </c>
      <c r="K79" s="93">
        <f t="shared" si="12"/>
        <v>8600000</v>
      </c>
      <c r="L79" s="166">
        <f t="shared" si="13"/>
        <v>39000000</v>
      </c>
      <c r="M79" s="155">
        <f t="shared" si="25"/>
        <v>61476911.227945611</v>
      </c>
      <c r="N79" s="77">
        <v>0</v>
      </c>
      <c r="O79" s="186">
        <f t="shared" si="14"/>
        <v>102787768.00631189</v>
      </c>
      <c r="P79" s="41">
        <v>1.7999999999999999E-2</v>
      </c>
      <c r="Q79" s="163">
        <f t="shared" si="34"/>
        <v>104637947.8304255</v>
      </c>
      <c r="R79" s="186">
        <f t="shared" si="15"/>
        <v>205114859.05837113</v>
      </c>
      <c r="S79" s="148">
        <f t="shared" si="16"/>
        <v>143637947.8304255</v>
      </c>
      <c r="T79" s="94"/>
      <c r="U79" s="11"/>
    </row>
    <row r="80" spans="1:28" s="41" customFormat="1" x14ac:dyDescent="0.3">
      <c r="A80" s="184">
        <f t="shared" si="10"/>
        <v>32000000</v>
      </c>
      <c r="C80" s="249"/>
      <c r="D80" s="88">
        <v>5</v>
      </c>
      <c r="E80" s="89">
        <v>2500000</v>
      </c>
      <c r="F80" s="90">
        <v>3550000</v>
      </c>
      <c r="G80" s="90">
        <v>400000</v>
      </c>
      <c r="H80" s="90">
        <f t="shared" si="11"/>
        <v>-1450000</v>
      </c>
      <c r="I80" s="91">
        <v>0</v>
      </c>
      <c r="J80" s="92">
        <f t="shared" si="35"/>
        <v>6500000</v>
      </c>
      <c r="K80" s="93">
        <f t="shared" si="12"/>
        <v>5050000</v>
      </c>
      <c r="L80" s="166">
        <f t="shared" si="13"/>
        <v>32500000</v>
      </c>
      <c r="M80" s="155">
        <f t="shared" ref="M80:M111" si="36" xml:space="preserve"> (M79 + 400000) + ((M79 + 400000) * P80 )</f>
        <v>62990695.630048633</v>
      </c>
      <c r="N80" s="77">
        <v>0</v>
      </c>
      <c r="O80" s="186">
        <f t="shared" si="14"/>
        <v>109687947.8304255</v>
      </c>
      <c r="P80" s="41">
        <v>1.7999999999999999E-2</v>
      </c>
      <c r="Q80" s="163">
        <f t="shared" si="34"/>
        <v>111662330.89137316</v>
      </c>
      <c r="R80" s="186">
        <f t="shared" si="15"/>
        <v>207153026.52142179</v>
      </c>
      <c r="S80" s="148">
        <f t="shared" si="16"/>
        <v>144162330.89137316</v>
      </c>
      <c r="T80" s="94"/>
      <c r="U80" s="11"/>
    </row>
    <row r="81" spans="1:28" s="41" customFormat="1" x14ac:dyDescent="0.3">
      <c r="A81" s="184">
        <f t="shared" si="10"/>
        <v>33000000</v>
      </c>
      <c r="C81" s="249"/>
      <c r="D81" s="88">
        <v>6</v>
      </c>
      <c r="E81" s="89">
        <v>2500000</v>
      </c>
      <c r="F81" s="90">
        <v>0</v>
      </c>
      <c r="G81" s="90">
        <v>400000</v>
      </c>
      <c r="H81" s="90">
        <f t="shared" si="11"/>
        <v>2100000</v>
      </c>
      <c r="I81" s="91">
        <v>0</v>
      </c>
      <c r="J81" s="92">
        <f t="shared" si="35"/>
        <v>6500000</v>
      </c>
      <c r="K81" s="93">
        <f t="shared" si="12"/>
        <v>8600000</v>
      </c>
      <c r="L81" s="166">
        <f t="shared" si="13"/>
        <v>26000000</v>
      </c>
      <c r="M81" s="155">
        <f t="shared" si="36"/>
        <v>64531728.151389509</v>
      </c>
      <c r="N81" s="77">
        <v>0</v>
      </c>
      <c r="O81" s="186">
        <f t="shared" si="14"/>
        <v>120262330.89137316</v>
      </c>
      <c r="P81" s="41">
        <v>1.7999999999999999E-2</v>
      </c>
      <c r="Q81" s="163">
        <f t="shared" si="34"/>
        <v>122427052.84741788</v>
      </c>
      <c r="R81" s="186">
        <f t="shared" si="15"/>
        <v>212958780.99880737</v>
      </c>
      <c r="S81" s="148">
        <f t="shared" si="16"/>
        <v>148427052.84741786</v>
      </c>
      <c r="T81" s="94"/>
      <c r="U81" s="11"/>
    </row>
    <row r="82" spans="1:28" s="41" customFormat="1" x14ac:dyDescent="0.3">
      <c r="A82" s="184">
        <f t="shared" si="10"/>
        <v>34000000</v>
      </c>
      <c r="C82" s="249"/>
      <c r="D82" s="88">
        <v>7</v>
      </c>
      <c r="E82" s="89">
        <v>2500000</v>
      </c>
      <c r="F82" s="90">
        <v>0</v>
      </c>
      <c r="G82" s="90">
        <v>400000</v>
      </c>
      <c r="H82" s="90">
        <f t="shared" si="11"/>
        <v>2100000</v>
      </c>
      <c r="I82" s="91">
        <v>0</v>
      </c>
      <c r="J82" s="92">
        <f t="shared" si="35"/>
        <v>6500000</v>
      </c>
      <c r="K82" s="93">
        <f t="shared" si="12"/>
        <v>8600000</v>
      </c>
      <c r="L82" s="166">
        <f t="shared" si="13"/>
        <v>19500000</v>
      </c>
      <c r="M82" s="155">
        <f t="shared" si="36"/>
        <v>66100499.258114517</v>
      </c>
      <c r="N82" s="77">
        <v>0</v>
      </c>
      <c r="O82" s="186">
        <f t="shared" si="14"/>
        <v>131027052.84741788</v>
      </c>
      <c r="P82" s="41">
        <v>1.7999999999999999E-2</v>
      </c>
      <c r="Q82" s="163">
        <f t="shared" si="34"/>
        <v>133385539.79867139</v>
      </c>
      <c r="R82" s="186">
        <f t="shared" si="15"/>
        <v>218986039.05678591</v>
      </c>
      <c r="S82" s="148">
        <f t="shared" si="16"/>
        <v>152885539.79867139</v>
      </c>
      <c r="T82" s="94"/>
      <c r="U82" s="11"/>
    </row>
    <row r="83" spans="1:28" s="41" customFormat="1" x14ac:dyDescent="0.3">
      <c r="A83" s="184">
        <f t="shared" si="10"/>
        <v>35000000</v>
      </c>
      <c r="C83" s="249"/>
      <c r="D83" s="88">
        <v>8</v>
      </c>
      <c r="E83" s="89">
        <v>2500000</v>
      </c>
      <c r="F83" s="90">
        <v>0</v>
      </c>
      <c r="G83" s="90">
        <v>400000</v>
      </c>
      <c r="H83" s="90">
        <f t="shared" si="11"/>
        <v>2100000</v>
      </c>
      <c r="I83" s="91">
        <v>0</v>
      </c>
      <c r="J83" s="92">
        <f t="shared" si="35"/>
        <v>6500000</v>
      </c>
      <c r="K83" s="93">
        <f t="shared" si="12"/>
        <v>8600000</v>
      </c>
      <c r="L83" s="166">
        <f t="shared" si="13"/>
        <v>13000000</v>
      </c>
      <c r="M83" s="155">
        <f t="shared" si="36"/>
        <v>67697508.244760573</v>
      </c>
      <c r="N83" s="77">
        <v>0</v>
      </c>
      <c r="O83" s="186">
        <f t="shared" si="14"/>
        <v>141985539.79867139</v>
      </c>
      <c r="P83" s="41">
        <v>1.7999999999999999E-2</v>
      </c>
      <c r="Q83" s="163">
        <f t="shared" si="34"/>
        <v>144541279.51504749</v>
      </c>
      <c r="R83" s="186">
        <f t="shared" si="15"/>
        <v>225238787.75980806</v>
      </c>
      <c r="S83" s="148">
        <f t="shared" si="16"/>
        <v>157541279.51504749</v>
      </c>
      <c r="T83" s="94"/>
      <c r="U83" s="11"/>
    </row>
    <row r="84" spans="1:28" s="41" customFormat="1" x14ac:dyDescent="0.3">
      <c r="A84" s="184">
        <f t="shared" ref="A84:A135" si="37" xml:space="preserve"> A83 +1000000</f>
        <v>36000000</v>
      </c>
      <c r="C84" s="249"/>
      <c r="D84" s="88">
        <v>9</v>
      </c>
      <c r="E84" s="89">
        <v>2500000</v>
      </c>
      <c r="F84" s="90">
        <v>0</v>
      </c>
      <c r="G84" s="90">
        <v>400000</v>
      </c>
      <c r="H84" s="90">
        <f t="shared" si="11"/>
        <v>2100000</v>
      </c>
      <c r="I84" s="91">
        <v>0</v>
      </c>
      <c r="J84" s="92">
        <f t="shared" si="35"/>
        <v>6500000</v>
      </c>
      <c r="K84" s="93">
        <f t="shared" si="12"/>
        <v>8600000</v>
      </c>
      <c r="L84" s="166">
        <f t="shared" si="13"/>
        <v>6500000</v>
      </c>
      <c r="M84" s="155">
        <f t="shared" si="36"/>
        <v>69323263.393166259</v>
      </c>
      <c r="N84" s="77">
        <v>0</v>
      </c>
      <c r="O84" s="186">
        <f t="shared" si="14"/>
        <v>153141279.51504749</v>
      </c>
      <c r="P84" s="41">
        <v>1.7999999999999999E-2</v>
      </c>
      <c r="Q84" s="163">
        <f t="shared" si="34"/>
        <v>155897822.54631835</v>
      </c>
      <c r="R84" s="186">
        <f t="shared" si="15"/>
        <v>231721085.9394846</v>
      </c>
      <c r="S84" s="148">
        <f t="shared" si="16"/>
        <v>162397822.54631835</v>
      </c>
      <c r="T84" s="94"/>
      <c r="U84" s="11"/>
    </row>
    <row r="85" spans="1:28" s="41" customFormat="1" x14ac:dyDescent="0.3">
      <c r="A85" s="184">
        <f t="shared" si="37"/>
        <v>37000000</v>
      </c>
      <c r="C85" s="249"/>
      <c r="D85" s="88">
        <v>10</v>
      </c>
      <c r="E85" s="89">
        <v>2500000</v>
      </c>
      <c r="F85" s="90">
        <v>0</v>
      </c>
      <c r="G85" s="90">
        <v>400000</v>
      </c>
      <c r="H85" s="90">
        <f t="shared" si="11"/>
        <v>2100000</v>
      </c>
      <c r="I85" s="91">
        <v>0</v>
      </c>
      <c r="J85" s="92">
        <f xml:space="preserve"> J84</f>
        <v>6500000</v>
      </c>
      <c r="K85" s="93">
        <f t="shared" si="12"/>
        <v>8600000</v>
      </c>
      <c r="L85" s="166">
        <f t="shared" si="13"/>
        <v>0</v>
      </c>
      <c r="M85" s="155">
        <f t="shared" si="36"/>
        <v>70978282.13424325</v>
      </c>
      <c r="N85" s="77">
        <v>0</v>
      </c>
      <c r="O85" s="186">
        <f t="shared" si="14"/>
        <v>164497822.54631835</v>
      </c>
      <c r="P85" s="41">
        <v>1.7999999999999999E-2</v>
      </c>
      <c r="Q85" s="163">
        <f t="shared" si="34"/>
        <v>167458783.35215208</v>
      </c>
      <c r="R85" s="186">
        <f t="shared" si="15"/>
        <v>238437065.48639533</v>
      </c>
      <c r="S85" s="148">
        <f t="shared" si="16"/>
        <v>167458783.35215208</v>
      </c>
      <c r="T85" s="94"/>
      <c r="U85" s="11"/>
    </row>
    <row r="86" spans="1:28" s="41" customFormat="1" ht="17.25" thickBot="1" x14ac:dyDescent="0.35">
      <c r="A86" s="184">
        <f t="shared" si="37"/>
        <v>38000000</v>
      </c>
      <c r="C86" s="249"/>
      <c r="D86" s="96">
        <v>11</v>
      </c>
      <c r="E86" s="97">
        <v>2500000</v>
      </c>
      <c r="F86" s="98">
        <v>0</v>
      </c>
      <c r="G86" s="98">
        <v>400000</v>
      </c>
      <c r="H86" s="98">
        <f t="shared" si="11"/>
        <v>2100000</v>
      </c>
      <c r="I86" s="99">
        <v>43900000</v>
      </c>
      <c r="J86" s="100">
        <v>0</v>
      </c>
      <c r="K86" s="101">
        <f t="shared" si="12"/>
        <v>-41800000</v>
      </c>
      <c r="L86" s="166">
        <f t="shared" si="13"/>
        <v>43900000</v>
      </c>
      <c r="M86" s="156">
        <f t="shared" si="36"/>
        <v>72663091.212659627</v>
      </c>
      <c r="N86" s="77">
        <v>0</v>
      </c>
      <c r="O86" s="187">
        <f t="shared" si="14"/>
        <v>125658783.35215208</v>
      </c>
      <c r="P86" s="95">
        <v>1.7999999999999999E-2</v>
      </c>
      <c r="Q86" s="163">
        <f t="shared" si="34"/>
        <v>127920641.45249082</v>
      </c>
      <c r="R86" s="186">
        <f t="shared" si="15"/>
        <v>244483732.66515046</v>
      </c>
      <c r="S86" s="148">
        <f t="shared" si="16"/>
        <v>171820641.45249084</v>
      </c>
      <c r="T86" s="94"/>
      <c r="U86" s="11"/>
    </row>
    <row r="87" spans="1:28" s="195" customFormat="1" ht="17.25" thickBot="1" x14ac:dyDescent="0.35">
      <c r="A87" s="193">
        <f t="shared" si="37"/>
        <v>39000000</v>
      </c>
      <c r="C87" s="249"/>
      <c r="D87" s="48">
        <v>12</v>
      </c>
      <c r="E87" s="49">
        <v>2500000</v>
      </c>
      <c r="F87" s="50">
        <v>0</v>
      </c>
      <c r="G87" s="50">
        <v>400000</v>
      </c>
      <c r="H87" s="50">
        <f t="shared" si="11"/>
        <v>2100000</v>
      </c>
      <c r="I87" s="99">
        <v>43900000</v>
      </c>
      <c r="J87" s="53">
        <v>0</v>
      </c>
      <c r="K87" s="56">
        <f t="shared" si="12"/>
        <v>-41800000</v>
      </c>
      <c r="L87" s="169">
        <f t="shared" si="13"/>
        <v>87800000</v>
      </c>
      <c r="M87" s="159">
        <f t="shared" si="36"/>
        <v>74378226.854487494</v>
      </c>
      <c r="N87" s="58">
        <v>0</v>
      </c>
      <c r="O87" s="144">
        <f t="shared" si="14"/>
        <v>86120641.452490821</v>
      </c>
      <c r="P87" s="54">
        <v>1.7999999999999999E-2</v>
      </c>
      <c r="Q87" s="163">
        <f t="shared" si="34"/>
        <v>87670812.99863565</v>
      </c>
      <c r="R87" s="145">
        <f t="shared" si="15"/>
        <v>249849039.85312313</v>
      </c>
      <c r="S87" s="151">
        <f t="shared" si="16"/>
        <v>175470812.99863565</v>
      </c>
      <c r="T87" s="194">
        <f xml:space="preserve"> S87 / 4</f>
        <v>43867703.249658912</v>
      </c>
      <c r="U87" s="55">
        <f>SUM(E4:E87)</f>
        <v>212300000</v>
      </c>
      <c r="V87" s="55">
        <f>SUM(F4:F87)</f>
        <v>83226544</v>
      </c>
      <c r="W87" s="57">
        <f xml:space="preserve"> U87 - V87</f>
        <v>129073456</v>
      </c>
      <c r="X87" s="57">
        <f>R87-W87</f>
        <v>120775583.85312313</v>
      </c>
      <c r="Y87" s="129">
        <f xml:space="preserve"> X87 / W87 * 100</f>
        <v>93.571201698607283</v>
      </c>
      <c r="Z87" s="57">
        <f xml:space="preserve"> (X87 - 2500000) * 0.16</f>
        <v>18924093.4164997</v>
      </c>
      <c r="AA87" s="229">
        <f xml:space="preserve"> R87 - ((2500000 * 12) + R75)</f>
        <v>33437940.093447506</v>
      </c>
      <c r="AB87" s="229">
        <f xml:space="preserve"> (AA87 -2500000) * 0.16</f>
        <v>4950070.4149516011</v>
      </c>
    </row>
    <row r="88" spans="1:28" s="41" customFormat="1" x14ac:dyDescent="0.3">
      <c r="A88" s="184">
        <f t="shared" si="37"/>
        <v>40000000</v>
      </c>
      <c r="B88" s="41">
        <v>8</v>
      </c>
      <c r="C88" s="249">
        <v>2029</v>
      </c>
      <c r="D88" s="80">
        <v>1</v>
      </c>
      <c r="E88" s="81">
        <v>2500000</v>
      </c>
      <c r="F88" s="82">
        <v>0</v>
      </c>
      <c r="G88" s="82">
        <v>400000</v>
      </c>
      <c r="H88" s="82">
        <f t="shared" ref="H88:H99" si="38" xml:space="preserve"> E88 - G88 - F88</f>
        <v>2100000</v>
      </c>
      <c r="I88" s="83">
        <v>0</v>
      </c>
      <c r="J88" s="84">
        <f xml:space="preserve"> L87 / 10</f>
        <v>8780000</v>
      </c>
      <c r="K88" s="85">
        <f t="shared" ref="K88:K99" si="39" xml:space="preserve"> H88 + J88 - I88</f>
        <v>10880000</v>
      </c>
      <c r="L88" s="76">
        <f t="shared" ref="L88:L99" si="40" xml:space="preserve"> L87 +I88 - J88 - N88</f>
        <v>79020000</v>
      </c>
      <c r="M88" s="154">
        <f t="shared" si="36"/>
        <v>75077339.761905447</v>
      </c>
      <c r="N88" s="77">
        <v>0</v>
      </c>
      <c r="O88" s="189">
        <f t="shared" ref="O88:O99" si="41" xml:space="preserve"> Q87 + K88</f>
        <v>98550812.99863565</v>
      </c>
      <c r="P88" s="79">
        <v>4.0000000000000001E-3</v>
      </c>
      <c r="Q88" s="163">
        <f t="shared" si="34"/>
        <v>98945016.250630185</v>
      </c>
      <c r="R88" s="189">
        <f t="shared" ref="R88:R99" si="42" xml:space="preserve"> M88 + Q88 + L88</f>
        <v>253042356.01253563</v>
      </c>
      <c r="S88" s="147">
        <f t="shared" ref="S88:S99" si="43" xml:space="preserve"> R88 - M88</f>
        <v>177965016.2506302</v>
      </c>
      <c r="T88" s="86"/>
      <c r="U88" s="11"/>
    </row>
    <row r="89" spans="1:28" s="41" customFormat="1" x14ac:dyDescent="0.3">
      <c r="A89" s="184">
        <f t="shared" si="37"/>
        <v>41000000</v>
      </c>
      <c r="C89" s="249"/>
      <c r="D89" s="88">
        <v>2</v>
      </c>
      <c r="E89" s="89">
        <v>2500000</v>
      </c>
      <c r="F89" s="90">
        <v>0</v>
      </c>
      <c r="G89" s="90">
        <v>400000</v>
      </c>
      <c r="H89" s="90">
        <f t="shared" si="38"/>
        <v>2100000</v>
      </c>
      <c r="I89" s="91">
        <v>0</v>
      </c>
      <c r="J89" s="92">
        <f xml:space="preserve"> J88</f>
        <v>8780000</v>
      </c>
      <c r="K89" s="93">
        <f t="shared" si="39"/>
        <v>10880000</v>
      </c>
      <c r="L89" s="166">
        <f t="shared" si="40"/>
        <v>70240000</v>
      </c>
      <c r="M89" s="155">
        <f t="shared" si="36"/>
        <v>76835931.877619743</v>
      </c>
      <c r="N89" s="77">
        <v>0</v>
      </c>
      <c r="O89" s="186">
        <f t="shared" si="41"/>
        <v>109825016.25063019</v>
      </c>
      <c r="P89" s="41">
        <v>1.7999999999999999E-2</v>
      </c>
      <c r="Q89" s="163">
        <f t="shared" si="34"/>
        <v>111801866.54314153</v>
      </c>
      <c r="R89" s="186">
        <f t="shared" si="42"/>
        <v>258877798.42076129</v>
      </c>
      <c r="S89" s="148">
        <f t="shared" si="43"/>
        <v>182041866.54314154</v>
      </c>
      <c r="T89" s="94"/>
      <c r="U89" s="11"/>
    </row>
    <row r="90" spans="1:28" s="41" customFormat="1" x14ac:dyDescent="0.3">
      <c r="A90" s="184">
        <f t="shared" si="37"/>
        <v>42000000</v>
      </c>
      <c r="C90" s="249"/>
      <c r="D90" s="88">
        <v>3</v>
      </c>
      <c r="E90" s="89">
        <v>2500000</v>
      </c>
      <c r="F90" s="90">
        <v>0</v>
      </c>
      <c r="G90" s="90">
        <v>400000</v>
      </c>
      <c r="H90" s="90">
        <f t="shared" si="38"/>
        <v>2100000</v>
      </c>
      <c r="I90" s="91">
        <v>0</v>
      </c>
      <c r="J90" s="92">
        <f t="shared" ref="J90:J96" si="44" xml:space="preserve"> J89</f>
        <v>8780000</v>
      </c>
      <c r="K90" s="93">
        <f t="shared" si="39"/>
        <v>10880000</v>
      </c>
      <c r="L90" s="166">
        <f t="shared" si="40"/>
        <v>61460000</v>
      </c>
      <c r="M90" s="155">
        <f t="shared" si="36"/>
        <v>78626178.651416898</v>
      </c>
      <c r="N90" s="77">
        <v>0</v>
      </c>
      <c r="O90" s="186">
        <f t="shared" si="41"/>
        <v>122681866.54314153</v>
      </c>
      <c r="P90" s="41">
        <v>1.7999999999999999E-2</v>
      </c>
      <c r="Q90" s="163">
        <f t="shared" si="34"/>
        <v>124890140.14091808</v>
      </c>
      <c r="R90" s="186">
        <f t="shared" si="42"/>
        <v>264976318.79233497</v>
      </c>
      <c r="S90" s="148">
        <f t="shared" si="43"/>
        <v>186350140.14091808</v>
      </c>
      <c r="T90" s="94"/>
      <c r="U90" s="11"/>
    </row>
    <row r="91" spans="1:28" s="41" customFormat="1" x14ac:dyDescent="0.3">
      <c r="A91" s="184">
        <f t="shared" si="37"/>
        <v>43000000</v>
      </c>
      <c r="C91" s="249"/>
      <c r="D91" s="88">
        <v>4</v>
      </c>
      <c r="E91" s="89">
        <v>2500000</v>
      </c>
      <c r="F91" s="90">
        <v>0</v>
      </c>
      <c r="G91" s="90">
        <v>400000</v>
      </c>
      <c r="H91" s="90">
        <f t="shared" si="38"/>
        <v>2100000</v>
      </c>
      <c r="I91" s="91">
        <v>0</v>
      </c>
      <c r="J91" s="92">
        <f t="shared" si="44"/>
        <v>8780000</v>
      </c>
      <c r="K91" s="93">
        <f t="shared" si="39"/>
        <v>10880000</v>
      </c>
      <c r="L91" s="166">
        <f t="shared" si="40"/>
        <v>52680000</v>
      </c>
      <c r="M91" s="155">
        <f t="shared" si="36"/>
        <v>80448649.867142409</v>
      </c>
      <c r="N91" s="77">
        <v>0</v>
      </c>
      <c r="O91" s="186">
        <f t="shared" si="41"/>
        <v>135770140.14091808</v>
      </c>
      <c r="P91" s="41">
        <v>1.7999999999999999E-2</v>
      </c>
      <c r="Q91" s="163">
        <f t="shared" si="34"/>
        <v>138214002.66345459</v>
      </c>
      <c r="R91" s="186">
        <f t="shared" si="42"/>
        <v>271342652.53059697</v>
      </c>
      <c r="S91" s="148">
        <f t="shared" si="43"/>
        <v>190894002.66345456</v>
      </c>
      <c r="T91" s="94"/>
      <c r="U91" s="11"/>
    </row>
    <row r="92" spans="1:28" s="41" customFormat="1" x14ac:dyDescent="0.3">
      <c r="A92" s="184">
        <f t="shared" si="37"/>
        <v>44000000</v>
      </c>
      <c r="C92" s="249"/>
      <c r="D92" s="88">
        <v>5</v>
      </c>
      <c r="E92" s="89">
        <v>2500000</v>
      </c>
      <c r="F92" s="90">
        <v>4900000</v>
      </c>
      <c r="G92" s="90">
        <v>400000</v>
      </c>
      <c r="H92" s="90">
        <f t="shared" si="38"/>
        <v>-2800000</v>
      </c>
      <c r="I92" s="91">
        <v>0</v>
      </c>
      <c r="J92" s="92">
        <f t="shared" si="44"/>
        <v>8780000</v>
      </c>
      <c r="K92" s="93">
        <f t="shared" si="39"/>
        <v>5980000</v>
      </c>
      <c r="L92" s="166">
        <f t="shared" si="40"/>
        <v>43900000</v>
      </c>
      <c r="M92" s="155">
        <f t="shared" si="36"/>
        <v>82303925.564750969</v>
      </c>
      <c r="N92" s="77">
        <v>0</v>
      </c>
      <c r="O92" s="186">
        <f t="shared" si="41"/>
        <v>144194002.66345459</v>
      </c>
      <c r="P92" s="41">
        <v>1.7999999999999999E-2</v>
      </c>
      <c r="Q92" s="163">
        <f t="shared" si="34"/>
        <v>146789494.71139678</v>
      </c>
      <c r="R92" s="186">
        <f t="shared" si="42"/>
        <v>272993420.27614772</v>
      </c>
      <c r="S92" s="148">
        <f t="shared" si="43"/>
        <v>190689494.71139675</v>
      </c>
      <c r="T92" s="94"/>
      <c r="U92" s="11"/>
    </row>
    <row r="93" spans="1:28" s="41" customFormat="1" x14ac:dyDescent="0.3">
      <c r="A93" s="184">
        <f t="shared" si="37"/>
        <v>45000000</v>
      </c>
      <c r="C93" s="249"/>
      <c r="D93" s="88">
        <v>6</v>
      </c>
      <c r="E93" s="89">
        <v>2500000</v>
      </c>
      <c r="F93" s="90">
        <v>0</v>
      </c>
      <c r="G93" s="90">
        <v>400000</v>
      </c>
      <c r="H93" s="90">
        <f t="shared" si="38"/>
        <v>2100000</v>
      </c>
      <c r="I93" s="91">
        <v>0</v>
      </c>
      <c r="J93" s="92">
        <f t="shared" si="44"/>
        <v>8780000</v>
      </c>
      <c r="K93" s="93">
        <f t="shared" si="39"/>
        <v>10880000</v>
      </c>
      <c r="L93" s="166">
        <f t="shared" si="40"/>
        <v>35120000</v>
      </c>
      <c r="M93" s="155">
        <f t="shared" si="36"/>
        <v>84192596.224916488</v>
      </c>
      <c r="N93" s="77">
        <v>0</v>
      </c>
      <c r="O93" s="186">
        <f t="shared" si="41"/>
        <v>157669494.71139678</v>
      </c>
      <c r="P93" s="41">
        <v>1.7999999999999999E-2</v>
      </c>
      <c r="Q93" s="163">
        <f t="shared" si="34"/>
        <v>160507545.61620194</v>
      </c>
      <c r="R93" s="186">
        <f t="shared" si="42"/>
        <v>279820141.84111845</v>
      </c>
      <c r="S93" s="148">
        <f t="shared" si="43"/>
        <v>195627545.61620197</v>
      </c>
      <c r="T93" s="94"/>
      <c r="U93" s="11"/>
    </row>
    <row r="94" spans="1:28" s="41" customFormat="1" x14ac:dyDescent="0.3">
      <c r="A94" s="184">
        <f t="shared" si="37"/>
        <v>46000000</v>
      </c>
      <c r="C94" s="249"/>
      <c r="D94" s="88">
        <v>7</v>
      </c>
      <c r="E94" s="89">
        <v>2500000</v>
      </c>
      <c r="F94" s="90">
        <v>0</v>
      </c>
      <c r="G94" s="90">
        <v>400000</v>
      </c>
      <c r="H94" s="90">
        <f t="shared" si="38"/>
        <v>2100000</v>
      </c>
      <c r="I94" s="91">
        <v>0</v>
      </c>
      <c r="J94" s="92">
        <f t="shared" si="44"/>
        <v>8780000</v>
      </c>
      <c r="K94" s="93">
        <f t="shared" si="39"/>
        <v>10880000</v>
      </c>
      <c r="L94" s="166">
        <f t="shared" si="40"/>
        <v>26340000</v>
      </c>
      <c r="M94" s="155">
        <f t="shared" si="36"/>
        <v>86115262.956964985</v>
      </c>
      <c r="N94" s="77">
        <v>0</v>
      </c>
      <c r="O94" s="186">
        <f t="shared" si="41"/>
        <v>171387545.61620194</v>
      </c>
      <c r="P94" s="41">
        <v>1.7999999999999999E-2</v>
      </c>
      <c r="Q94" s="163">
        <f t="shared" si="34"/>
        <v>174472521.43729356</v>
      </c>
      <c r="R94" s="186">
        <f t="shared" si="42"/>
        <v>286927784.39425856</v>
      </c>
      <c r="S94" s="148">
        <f t="shared" si="43"/>
        <v>200812521.43729359</v>
      </c>
      <c r="T94" s="94"/>
      <c r="U94" s="11"/>
    </row>
    <row r="95" spans="1:28" s="41" customFormat="1" x14ac:dyDescent="0.3">
      <c r="A95" s="184">
        <f t="shared" si="37"/>
        <v>47000000</v>
      </c>
      <c r="C95" s="249"/>
      <c r="D95" s="88">
        <v>8</v>
      </c>
      <c r="E95" s="89">
        <v>2500000</v>
      </c>
      <c r="F95" s="90">
        <v>0</v>
      </c>
      <c r="G95" s="90">
        <v>400000</v>
      </c>
      <c r="H95" s="90">
        <f t="shared" si="38"/>
        <v>2100000</v>
      </c>
      <c r="I95" s="91">
        <v>0</v>
      </c>
      <c r="J95" s="92">
        <f t="shared" si="44"/>
        <v>8780000</v>
      </c>
      <c r="K95" s="93">
        <f t="shared" si="39"/>
        <v>10880000</v>
      </c>
      <c r="L95" s="166">
        <f t="shared" si="40"/>
        <v>17560000</v>
      </c>
      <c r="M95" s="155">
        <f t="shared" si="36"/>
        <v>88072537.69019036</v>
      </c>
      <c r="N95" s="77">
        <v>0</v>
      </c>
      <c r="O95" s="186">
        <f t="shared" si="41"/>
        <v>185352521.43729356</v>
      </c>
      <c r="P95" s="41">
        <v>1.7999999999999999E-2</v>
      </c>
      <c r="Q95" s="163">
        <f t="shared" si="34"/>
        <v>188688866.82316485</v>
      </c>
      <c r="R95" s="186">
        <f t="shared" si="42"/>
        <v>294321404.5133552</v>
      </c>
      <c r="S95" s="148">
        <f t="shared" si="43"/>
        <v>206248866.82316482</v>
      </c>
      <c r="T95" s="94"/>
      <c r="U95" s="11"/>
    </row>
    <row r="96" spans="1:28" s="41" customFormat="1" x14ac:dyDescent="0.3">
      <c r="A96" s="184">
        <f t="shared" si="37"/>
        <v>48000000</v>
      </c>
      <c r="C96" s="249"/>
      <c r="D96" s="88">
        <v>9</v>
      </c>
      <c r="E96" s="89">
        <v>2500000</v>
      </c>
      <c r="F96" s="90">
        <v>0</v>
      </c>
      <c r="G96" s="90">
        <v>400000</v>
      </c>
      <c r="H96" s="90">
        <f t="shared" si="38"/>
        <v>2100000</v>
      </c>
      <c r="I96" s="91">
        <v>0</v>
      </c>
      <c r="J96" s="92">
        <f t="shared" si="44"/>
        <v>8780000</v>
      </c>
      <c r="K96" s="93">
        <f t="shared" si="39"/>
        <v>10880000</v>
      </c>
      <c r="L96" s="166">
        <f t="shared" si="40"/>
        <v>8780000</v>
      </c>
      <c r="M96" s="155">
        <f t="shared" si="36"/>
        <v>90065043.36861378</v>
      </c>
      <c r="N96" s="77">
        <v>0</v>
      </c>
      <c r="O96" s="186">
        <f t="shared" si="41"/>
        <v>199568866.82316485</v>
      </c>
      <c r="P96" s="41">
        <v>1.7999999999999999E-2</v>
      </c>
      <c r="Q96" s="163">
        <f t="shared" si="34"/>
        <v>203161106.42598182</v>
      </c>
      <c r="R96" s="186">
        <f t="shared" si="42"/>
        <v>302006149.7945956</v>
      </c>
      <c r="S96" s="148">
        <f t="shared" si="43"/>
        <v>211941106.42598182</v>
      </c>
      <c r="T96" s="94"/>
      <c r="U96" s="11"/>
    </row>
    <row r="97" spans="1:28" s="41" customFormat="1" x14ac:dyDescent="0.3">
      <c r="A97" s="184">
        <f t="shared" si="37"/>
        <v>49000000</v>
      </c>
      <c r="C97" s="249"/>
      <c r="D97" s="88">
        <v>10</v>
      </c>
      <c r="E97" s="89">
        <v>2500000</v>
      </c>
      <c r="F97" s="90">
        <v>0</v>
      </c>
      <c r="G97" s="90">
        <v>400000</v>
      </c>
      <c r="H97" s="90">
        <f t="shared" si="38"/>
        <v>2100000</v>
      </c>
      <c r="I97" s="91">
        <v>0</v>
      </c>
      <c r="J97" s="92">
        <f xml:space="preserve"> J96</f>
        <v>8780000</v>
      </c>
      <c r="K97" s="93">
        <f t="shared" si="39"/>
        <v>10880000</v>
      </c>
      <c r="L97" s="166">
        <f t="shared" si="40"/>
        <v>0</v>
      </c>
      <c r="M97" s="155">
        <f t="shared" si="36"/>
        <v>92093414.149248824</v>
      </c>
      <c r="N97" s="77">
        <v>0</v>
      </c>
      <c r="O97" s="186">
        <f t="shared" si="41"/>
        <v>214041106.42598182</v>
      </c>
      <c r="P97" s="41">
        <v>1.7999999999999999E-2</v>
      </c>
      <c r="Q97" s="163">
        <f t="shared" si="34"/>
        <v>217893846.3416495</v>
      </c>
      <c r="R97" s="186">
        <f t="shared" si="42"/>
        <v>309987260.49089831</v>
      </c>
      <c r="S97" s="148">
        <f t="shared" si="43"/>
        <v>217893846.34164947</v>
      </c>
      <c r="T97" s="94"/>
      <c r="U97" s="11"/>
    </row>
    <row r="98" spans="1:28" s="41" customFormat="1" ht="17.25" thickBot="1" x14ac:dyDescent="0.35">
      <c r="A98" s="184">
        <f t="shared" si="37"/>
        <v>50000000</v>
      </c>
      <c r="C98" s="249"/>
      <c r="D98" s="96">
        <v>11</v>
      </c>
      <c r="E98" s="97">
        <v>2500000</v>
      </c>
      <c r="F98" s="98">
        <v>0</v>
      </c>
      <c r="G98" s="98">
        <v>400000</v>
      </c>
      <c r="H98" s="98">
        <f t="shared" si="38"/>
        <v>2100000</v>
      </c>
      <c r="I98" s="99">
        <v>56700000</v>
      </c>
      <c r="J98" s="100">
        <v>0</v>
      </c>
      <c r="K98" s="101">
        <f t="shared" si="39"/>
        <v>-54600000</v>
      </c>
      <c r="L98" s="166">
        <f t="shared" si="40"/>
        <v>56700000</v>
      </c>
      <c r="M98" s="156">
        <f t="shared" si="36"/>
        <v>94158295.603935301</v>
      </c>
      <c r="N98" s="77">
        <v>0</v>
      </c>
      <c r="O98" s="187">
        <f t="shared" si="41"/>
        <v>163293846.3416495</v>
      </c>
      <c r="P98" s="95">
        <v>1.7999999999999999E-2</v>
      </c>
      <c r="Q98" s="163">
        <f t="shared" si="34"/>
        <v>166233135.5757992</v>
      </c>
      <c r="R98" s="186">
        <f t="shared" si="42"/>
        <v>317091431.17973447</v>
      </c>
      <c r="S98" s="148">
        <f t="shared" si="43"/>
        <v>222933135.57579917</v>
      </c>
      <c r="T98" s="94"/>
      <c r="U98" s="11"/>
    </row>
    <row r="99" spans="1:28" s="41" customFormat="1" ht="17.25" thickBot="1" x14ac:dyDescent="0.35">
      <c r="A99" s="184">
        <f t="shared" si="37"/>
        <v>51000000</v>
      </c>
      <c r="C99" s="249"/>
      <c r="D99" s="48">
        <v>12</v>
      </c>
      <c r="E99" s="49">
        <v>2500000</v>
      </c>
      <c r="F99" s="50">
        <v>0</v>
      </c>
      <c r="G99" s="50">
        <v>400000</v>
      </c>
      <c r="H99" s="50">
        <f t="shared" si="38"/>
        <v>2100000</v>
      </c>
      <c r="I99" s="51">
        <v>56700000</v>
      </c>
      <c r="J99" s="53">
        <v>0</v>
      </c>
      <c r="K99" s="56">
        <f t="shared" si="39"/>
        <v>-54600000</v>
      </c>
      <c r="L99" s="169">
        <f t="shared" si="40"/>
        <v>113400000</v>
      </c>
      <c r="M99" s="157">
        <f t="shared" si="36"/>
        <v>96260344.924806133</v>
      </c>
      <c r="N99" s="58">
        <v>0</v>
      </c>
      <c r="O99" s="188">
        <f t="shared" si="41"/>
        <v>111633135.5757992</v>
      </c>
      <c r="P99" s="54">
        <v>1.7999999999999999E-2</v>
      </c>
      <c r="Q99" s="163">
        <f t="shared" si="34"/>
        <v>113642532.01616359</v>
      </c>
      <c r="R99" s="186">
        <f t="shared" si="42"/>
        <v>323302876.94096971</v>
      </c>
      <c r="S99" s="151">
        <f t="shared" si="43"/>
        <v>227042532.01616359</v>
      </c>
      <c r="T99" s="94">
        <f xml:space="preserve"> S99 / 4</f>
        <v>56760633.004040897</v>
      </c>
      <c r="U99" s="55">
        <f>SUM(E4:E99)</f>
        <v>242300000</v>
      </c>
      <c r="V99" s="55">
        <f>SUM(F4:F99)</f>
        <v>88126544</v>
      </c>
      <c r="W99" s="57">
        <f xml:space="preserve"> U99 - V99</f>
        <v>154173456</v>
      </c>
      <c r="X99" s="57">
        <f>R99-W99</f>
        <v>169129420.94096971</v>
      </c>
      <c r="Y99" s="129">
        <f xml:space="preserve"> X99 / W99 * 100</f>
        <v>109.7007392381278</v>
      </c>
      <c r="Z99" s="57">
        <f xml:space="preserve"> (X99 - 2500000) * 0.16</f>
        <v>26660707.350555152</v>
      </c>
      <c r="AA99" s="229">
        <f xml:space="preserve"> R99 - ((2500000 * 12) + R87)</f>
        <v>43453837.087846577</v>
      </c>
      <c r="AB99" s="229">
        <f xml:space="preserve"> (AA99 -2500000) * 0.16</f>
        <v>6552613.9340554522</v>
      </c>
    </row>
    <row r="100" spans="1:28" s="41" customFormat="1" x14ac:dyDescent="0.3">
      <c r="A100" s="184">
        <f t="shared" si="37"/>
        <v>52000000</v>
      </c>
      <c r="B100" s="41">
        <v>9</v>
      </c>
      <c r="C100" s="249">
        <v>2030</v>
      </c>
      <c r="D100" s="80">
        <v>1</v>
      </c>
      <c r="E100" s="81">
        <v>2500000</v>
      </c>
      <c r="F100" s="82">
        <v>0</v>
      </c>
      <c r="G100" s="82">
        <v>400000</v>
      </c>
      <c r="H100" s="82">
        <f t="shared" ref="H100:H111" si="45" xml:space="preserve"> E100 - G100 - F100</f>
        <v>2100000</v>
      </c>
      <c r="I100" s="83">
        <v>0</v>
      </c>
      <c r="J100" s="84">
        <f xml:space="preserve"> L99 / 10</f>
        <v>11340000</v>
      </c>
      <c r="K100" s="85">
        <f t="shared" ref="K100:K111" si="46" xml:space="preserve"> H100 + J100 - I100</f>
        <v>13440000</v>
      </c>
      <c r="L100" s="76">
        <f t="shared" ref="L100:L111" si="47" xml:space="preserve"> L99 +I100 - J100 - N100</f>
        <v>102060000</v>
      </c>
      <c r="M100" s="154">
        <f t="shared" si="36"/>
        <v>97046986.304505363</v>
      </c>
      <c r="N100" s="77">
        <v>0</v>
      </c>
      <c r="O100" s="189">
        <f t="shared" ref="O100:O111" si="48" xml:space="preserve"> Q99 + K100</f>
        <v>127082532.01616359</v>
      </c>
      <c r="P100" s="79">
        <v>4.0000000000000001E-3</v>
      </c>
      <c r="Q100" s="163">
        <f t="shared" si="34"/>
        <v>127590862.14422823</v>
      </c>
      <c r="R100" s="189">
        <f t="shared" ref="R100:R111" si="49" xml:space="preserve"> M100 + Q100 + L100</f>
        <v>326697848.44873357</v>
      </c>
      <c r="S100" s="147">
        <f t="shared" ref="S100:S111" si="50" xml:space="preserve"> R100 - M100</f>
        <v>229650862.14422822</v>
      </c>
      <c r="T100" s="86"/>
      <c r="U100" s="11"/>
    </row>
    <row r="101" spans="1:28" s="41" customFormat="1" x14ac:dyDescent="0.3">
      <c r="A101" s="184">
        <f t="shared" si="37"/>
        <v>53000000</v>
      </c>
      <c r="C101" s="249"/>
      <c r="D101" s="88">
        <v>2</v>
      </c>
      <c r="E101" s="89">
        <v>2500000</v>
      </c>
      <c r="F101" s="90">
        <v>0</v>
      </c>
      <c r="G101" s="90">
        <v>400000</v>
      </c>
      <c r="H101" s="90">
        <f t="shared" si="45"/>
        <v>2100000</v>
      </c>
      <c r="I101" s="91">
        <v>0</v>
      </c>
      <c r="J101" s="92">
        <f xml:space="preserve"> J100</f>
        <v>11340000</v>
      </c>
      <c r="K101" s="93">
        <f t="shared" si="46"/>
        <v>13440000</v>
      </c>
      <c r="L101" s="166">
        <f t="shared" si="47"/>
        <v>90720000</v>
      </c>
      <c r="M101" s="155">
        <f t="shared" si="36"/>
        <v>99201032.057986453</v>
      </c>
      <c r="N101" s="77">
        <v>0</v>
      </c>
      <c r="O101" s="186">
        <f t="shared" si="48"/>
        <v>141030862.14422822</v>
      </c>
      <c r="P101" s="41">
        <v>1.7999999999999999E-2</v>
      </c>
      <c r="Q101" s="163">
        <f t="shared" si="34"/>
        <v>143569417.66282433</v>
      </c>
      <c r="R101" s="186">
        <f t="shared" si="49"/>
        <v>333490449.72081077</v>
      </c>
      <c r="S101" s="148">
        <f t="shared" si="50"/>
        <v>234289417.66282433</v>
      </c>
      <c r="T101" s="94"/>
      <c r="U101" s="11"/>
    </row>
    <row r="102" spans="1:28" s="41" customFormat="1" x14ac:dyDescent="0.3">
      <c r="A102" s="184">
        <f t="shared" si="37"/>
        <v>54000000</v>
      </c>
      <c r="C102" s="249"/>
      <c r="D102" s="88">
        <v>3</v>
      </c>
      <c r="E102" s="89">
        <v>2500000</v>
      </c>
      <c r="F102" s="90">
        <v>0</v>
      </c>
      <c r="G102" s="90">
        <v>400000</v>
      </c>
      <c r="H102" s="90">
        <f t="shared" si="45"/>
        <v>2100000</v>
      </c>
      <c r="I102" s="91">
        <v>0</v>
      </c>
      <c r="J102" s="92">
        <f t="shared" ref="J102:J108" si="51" xml:space="preserve"> J101</f>
        <v>11340000</v>
      </c>
      <c r="K102" s="93">
        <f t="shared" si="46"/>
        <v>13440000</v>
      </c>
      <c r="L102" s="166">
        <f t="shared" si="47"/>
        <v>79380000</v>
      </c>
      <c r="M102" s="155">
        <f t="shared" si="36"/>
        <v>101393850.63503021</v>
      </c>
      <c r="N102" s="77">
        <v>0</v>
      </c>
      <c r="O102" s="186">
        <f t="shared" si="48"/>
        <v>157009417.66282433</v>
      </c>
      <c r="P102" s="41">
        <v>1.7999999999999999E-2</v>
      </c>
      <c r="Q102" s="163">
        <f t="shared" si="34"/>
        <v>159835587.18075517</v>
      </c>
      <c r="R102" s="186">
        <f t="shared" si="49"/>
        <v>340609437.81578541</v>
      </c>
      <c r="S102" s="148">
        <f t="shared" si="50"/>
        <v>239215587.1807552</v>
      </c>
      <c r="T102" s="94"/>
      <c r="U102" s="11"/>
    </row>
    <row r="103" spans="1:28" s="41" customFormat="1" x14ac:dyDescent="0.3">
      <c r="A103" s="184">
        <f t="shared" si="37"/>
        <v>55000000</v>
      </c>
      <c r="C103" s="249"/>
      <c r="D103" s="88">
        <v>4</v>
      </c>
      <c r="E103" s="89">
        <v>2500000</v>
      </c>
      <c r="F103" s="90">
        <v>0</v>
      </c>
      <c r="G103" s="90">
        <v>400000</v>
      </c>
      <c r="H103" s="90">
        <f t="shared" si="45"/>
        <v>2100000</v>
      </c>
      <c r="I103" s="91">
        <v>0</v>
      </c>
      <c r="J103" s="92">
        <f t="shared" si="51"/>
        <v>11340000</v>
      </c>
      <c r="K103" s="93">
        <f t="shared" si="46"/>
        <v>13440000</v>
      </c>
      <c r="L103" s="166">
        <f t="shared" si="47"/>
        <v>68040000</v>
      </c>
      <c r="M103" s="155">
        <f t="shared" si="36"/>
        <v>103626139.94646075</v>
      </c>
      <c r="N103" s="77">
        <v>0</v>
      </c>
      <c r="O103" s="186">
        <f t="shared" si="48"/>
        <v>173275587.18075517</v>
      </c>
      <c r="P103" s="41">
        <v>1.7999999999999999E-2</v>
      </c>
      <c r="Q103" s="163">
        <f t="shared" si="34"/>
        <v>176394547.75000876</v>
      </c>
      <c r="R103" s="186">
        <f t="shared" si="49"/>
        <v>348060687.69646955</v>
      </c>
      <c r="S103" s="148">
        <f t="shared" si="50"/>
        <v>244434547.75000879</v>
      </c>
      <c r="T103" s="94"/>
      <c r="U103" s="11"/>
    </row>
    <row r="104" spans="1:28" s="41" customFormat="1" x14ac:dyDescent="0.3">
      <c r="A104" s="184">
        <f t="shared" si="37"/>
        <v>56000000</v>
      </c>
      <c r="C104" s="249"/>
      <c r="D104" s="88">
        <v>5</v>
      </c>
      <c r="E104" s="89">
        <v>2500000</v>
      </c>
      <c r="F104" s="90">
        <v>6400000</v>
      </c>
      <c r="G104" s="90">
        <v>400000</v>
      </c>
      <c r="H104" s="90">
        <f t="shared" si="45"/>
        <v>-4300000</v>
      </c>
      <c r="I104" s="91">
        <v>0</v>
      </c>
      <c r="J104" s="92">
        <f t="shared" si="51"/>
        <v>11340000</v>
      </c>
      <c r="K104" s="93">
        <f t="shared" si="46"/>
        <v>7040000</v>
      </c>
      <c r="L104" s="166">
        <f t="shared" si="47"/>
        <v>56700000</v>
      </c>
      <c r="M104" s="155">
        <f t="shared" si="36"/>
        <v>105898610.46549705</v>
      </c>
      <c r="N104" s="77">
        <v>0</v>
      </c>
      <c r="O104" s="186">
        <f t="shared" si="48"/>
        <v>183434547.75000876</v>
      </c>
      <c r="P104" s="41">
        <v>1.7999999999999999E-2</v>
      </c>
      <c r="Q104" s="163">
        <f t="shared" si="34"/>
        <v>186736369.60950893</v>
      </c>
      <c r="R104" s="186">
        <f t="shared" si="49"/>
        <v>349334980.07500601</v>
      </c>
      <c r="S104" s="148">
        <f t="shared" si="50"/>
        <v>243436369.60950896</v>
      </c>
      <c r="T104" s="94"/>
      <c r="U104" s="11"/>
    </row>
    <row r="105" spans="1:28" s="41" customFormat="1" x14ac:dyDescent="0.3">
      <c r="A105" s="184">
        <f t="shared" si="37"/>
        <v>57000000</v>
      </c>
      <c r="C105" s="249"/>
      <c r="D105" s="88">
        <v>6</v>
      </c>
      <c r="E105" s="89">
        <v>2500000</v>
      </c>
      <c r="F105" s="90">
        <v>0</v>
      </c>
      <c r="G105" s="90">
        <v>400000</v>
      </c>
      <c r="H105" s="90">
        <f t="shared" si="45"/>
        <v>2100000</v>
      </c>
      <c r="I105" s="91">
        <v>0</v>
      </c>
      <c r="J105" s="92">
        <f t="shared" si="51"/>
        <v>11340000</v>
      </c>
      <c r="K105" s="93">
        <f t="shared" si="46"/>
        <v>13440000</v>
      </c>
      <c r="L105" s="166">
        <f t="shared" si="47"/>
        <v>45360000</v>
      </c>
      <c r="M105" s="155">
        <f t="shared" si="36"/>
        <v>108211985.45387599</v>
      </c>
      <c r="N105" s="77">
        <v>0</v>
      </c>
      <c r="O105" s="186">
        <f t="shared" si="48"/>
        <v>200176369.60950893</v>
      </c>
      <c r="P105" s="41">
        <v>1.7999999999999999E-2</v>
      </c>
      <c r="Q105" s="163">
        <f t="shared" si="34"/>
        <v>203779544.26248008</v>
      </c>
      <c r="R105" s="186">
        <f t="shared" si="49"/>
        <v>357351529.71635604</v>
      </c>
      <c r="S105" s="148">
        <f t="shared" si="50"/>
        <v>249139544.26248005</v>
      </c>
      <c r="T105" s="94"/>
      <c r="U105" s="11"/>
    </row>
    <row r="106" spans="1:28" s="41" customFormat="1" x14ac:dyDescent="0.3">
      <c r="A106" s="184">
        <f t="shared" si="37"/>
        <v>58000000</v>
      </c>
      <c r="C106" s="249"/>
      <c r="D106" s="88">
        <v>7</v>
      </c>
      <c r="E106" s="89">
        <v>2500000</v>
      </c>
      <c r="F106" s="90">
        <v>0</v>
      </c>
      <c r="G106" s="90">
        <v>400000</v>
      </c>
      <c r="H106" s="90">
        <f t="shared" si="45"/>
        <v>2100000</v>
      </c>
      <c r="I106" s="91">
        <v>0</v>
      </c>
      <c r="J106" s="92">
        <f t="shared" si="51"/>
        <v>11340000</v>
      </c>
      <c r="K106" s="93">
        <f t="shared" si="46"/>
        <v>13440000</v>
      </c>
      <c r="L106" s="166">
        <f t="shared" si="47"/>
        <v>34020000</v>
      </c>
      <c r="M106" s="155">
        <f t="shared" si="36"/>
        <v>110567001.19204576</v>
      </c>
      <c r="N106" s="77">
        <v>0</v>
      </c>
      <c r="O106" s="186">
        <f t="shared" si="48"/>
        <v>217219544.26248008</v>
      </c>
      <c r="P106" s="41">
        <v>1.7999999999999999E-2</v>
      </c>
      <c r="Q106" s="163">
        <f t="shared" si="34"/>
        <v>221129496.05920473</v>
      </c>
      <c r="R106" s="186">
        <f t="shared" si="49"/>
        <v>365716497.25125051</v>
      </c>
      <c r="S106" s="148">
        <f t="shared" si="50"/>
        <v>255149496.05920476</v>
      </c>
      <c r="T106" s="94"/>
      <c r="U106" s="11"/>
    </row>
    <row r="107" spans="1:28" s="41" customFormat="1" x14ac:dyDescent="0.3">
      <c r="A107" s="184">
        <f t="shared" si="37"/>
        <v>59000000</v>
      </c>
      <c r="C107" s="249"/>
      <c r="D107" s="88">
        <v>8</v>
      </c>
      <c r="E107" s="89">
        <v>2500000</v>
      </c>
      <c r="F107" s="90">
        <v>0</v>
      </c>
      <c r="G107" s="90">
        <v>400000</v>
      </c>
      <c r="H107" s="90">
        <f t="shared" si="45"/>
        <v>2100000</v>
      </c>
      <c r="I107" s="91">
        <v>0</v>
      </c>
      <c r="J107" s="92">
        <f t="shared" si="51"/>
        <v>11340000</v>
      </c>
      <c r="K107" s="93">
        <f t="shared" si="46"/>
        <v>13440000</v>
      </c>
      <c r="L107" s="166">
        <f t="shared" si="47"/>
        <v>22680000</v>
      </c>
      <c r="M107" s="155">
        <f t="shared" si="36"/>
        <v>112964407.21350259</v>
      </c>
      <c r="N107" s="77">
        <v>0</v>
      </c>
      <c r="O107" s="186">
        <f t="shared" si="48"/>
        <v>234569496.05920473</v>
      </c>
      <c r="P107" s="41">
        <v>1.7999999999999999E-2</v>
      </c>
      <c r="Q107" s="163">
        <f t="shared" si="34"/>
        <v>238791746.9882704</v>
      </c>
      <c r="R107" s="186">
        <f t="shared" si="49"/>
        <v>374436154.20177299</v>
      </c>
      <c r="S107" s="148">
        <f t="shared" si="50"/>
        <v>261471746.9882704</v>
      </c>
      <c r="T107" s="94"/>
      <c r="U107" s="11"/>
    </row>
    <row r="108" spans="1:28" s="41" customFormat="1" x14ac:dyDescent="0.3">
      <c r="A108" s="184">
        <f t="shared" si="37"/>
        <v>60000000</v>
      </c>
      <c r="C108" s="249"/>
      <c r="D108" s="88">
        <v>9</v>
      </c>
      <c r="E108" s="89">
        <v>2500000</v>
      </c>
      <c r="F108" s="90">
        <v>0</v>
      </c>
      <c r="G108" s="90">
        <v>400000</v>
      </c>
      <c r="H108" s="90">
        <f t="shared" si="45"/>
        <v>2100000</v>
      </c>
      <c r="I108" s="91">
        <v>0</v>
      </c>
      <c r="J108" s="92">
        <f t="shared" si="51"/>
        <v>11340000</v>
      </c>
      <c r="K108" s="93">
        <f t="shared" si="46"/>
        <v>13440000</v>
      </c>
      <c r="L108" s="166">
        <f t="shared" si="47"/>
        <v>11340000</v>
      </c>
      <c r="M108" s="155">
        <f t="shared" si="36"/>
        <v>115404966.54334563</v>
      </c>
      <c r="N108" s="77">
        <v>0</v>
      </c>
      <c r="O108" s="186">
        <f t="shared" si="48"/>
        <v>252231746.9882704</v>
      </c>
      <c r="P108" s="41">
        <v>1.7999999999999999E-2</v>
      </c>
      <c r="Q108" s="163">
        <f t="shared" si="34"/>
        <v>256771918.43405926</v>
      </c>
      <c r="R108" s="186">
        <f t="shared" si="49"/>
        <v>383516884.97740489</v>
      </c>
      <c r="S108" s="148">
        <f t="shared" si="50"/>
        <v>268111918.43405926</v>
      </c>
      <c r="T108" s="94"/>
      <c r="U108" s="11"/>
    </row>
    <row r="109" spans="1:28" s="41" customFormat="1" x14ac:dyDescent="0.3">
      <c r="A109" s="184">
        <f t="shared" si="37"/>
        <v>61000000</v>
      </c>
      <c r="C109" s="249"/>
      <c r="D109" s="88">
        <v>10</v>
      </c>
      <c r="E109" s="89">
        <v>2500000</v>
      </c>
      <c r="F109" s="90">
        <v>0</v>
      </c>
      <c r="G109" s="90">
        <v>400000</v>
      </c>
      <c r="H109" s="90">
        <f t="shared" si="45"/>
        <v>2100000</v>
      </c>
      <c r="I109" s="91">
        <v>0</v>
      </c>
      <c r="J109" s="92">
        <f xml:space="preserve"> J108</f>
        <v>11340000</v>
      </c>
      <c r="K109" s="93">
        <f t="shared" si="46"/>
        <v>13440000</v>
      </c>
      <c r="L109" s="166">
        <f t="shared" si="47"/>
        <v>0</v>
      </c>
      <c r="M109" s="155">
        <f t="shared" si="36"/>
        <v>117889455.94112585</v>
      </c>
      <c r="N109" s="77">
        <v>0</v>
      </c>
      <c r="O109" s="186">
        <f t="shared" si="48"/>
        <v>270211918.43405926</v>
      </c>
      <c r="P109" s="41">
        <v>1.7999999999999999E-2</v>
      </c>
      <c r="Q109" s="163">
        <f t="shared" si="34"/>
        <v>275075732.96587235</v>
      </c>
      <c r="R109" s="186">
        <f t="shared" si="49"/>
        <v>392965188.90699822</v>
      </c>
      <c r="S109" s="148">
        <f t="shared" si="50"/>
        <v>275075732.96587235</v>
      </c>
      <c r="T109" s="94"/>
      <c r="U109" s="11"/>
    </row>
    <row r="110" spans="1:28" s="41" customFormat="1" ht="17.25" thickBot="1" x14ac:dyDescent="0.35">
      <c r="A110" s="184">
        <f t="shared" si="37"/>
        <v>62000000</v>
      </c>
      <c r="C110" s="249"/>
      <c r="D110" s="96">
        <v>11</v>
      </c>
      <c r="E110" s="97">
        <v>2500000</v>
      </c>
      <c r="F110" s="98">
        <v>0</v>
      </c>
      <c r="G110" s="98">
        <v>400000</v>
      </c>
      <c r="H110" s="98">
        <f t="shared" si="45"/>
        <v>2100000</v>
      </c>
      <c r="I110" s="99">
        <v>71400000</v>
      </c>
      <c r="J110" s="100">
        <v>0</v>
      </c>
      <c r="K110" s="101">
        <f t="shared" si="46"/>
        <v>-69300000</v>
      </c>
      <c r="L110" s="166">
        <f t="shared" si="47"/>
        <v>71400000</v>
      </c>
      <c r="M110" s="156">
        <f t="shared" si="36"/>
        <v>120418666.14806612</v>
      </c>
      <c r="N110" s="77">
        <v>0</v>
      </c>
      <c r="O110" s="187">
        <f t="shared" si="48"/>
        <v>205775732.96587235</v>
      </c>
      <c r="P110" s="95">
        <v>1.7999999999999999E-2</v>
      </c>
      <c r="Q110" s="163">
        <f t="shared" si="34"/>
        <v>209479696.15925804</v>
      </c>
      <c r="R110" s="186">
        <f t="shared" si="49"/>
        <v>401298362.30732417</v>
      </c>
      <c r="S110" s="148">
        <f t="shared" si="50"/>
        <v>280879696.15925807</v>
      </c>
      <c r="T110" s="94"/>
      <c r="U110" s="11"/>
    </row>
    <row r="111" spans="1:28" s="195" customFormat="1" ht="17.25" thickBot="1" x14ac:dyDescent="0.35">
      <c r="A111" s="193">
        <f t="shared" si="37"/>
        <v>63000000</v>
      </c>
      <c r="C111" s="249"/>
      <c r="D111" s="48">
        <v>12</v>
      </c>
      <c r="E111" s="49">
        <v>2500000</v>
      </c>
      <c r="F111" s="50">
        <v>0</v>
      </c>
      <c r="G111" s="50">
        <v>400000</v>
      </c>
      <c r="H111" s="50">
        <f t="shared" si="45"/>
        <v>2100000</v>
      </c>
      <c r="I111" s="51">
        <v>71400000</v>
      </c>
      <c r="J111" s="53">
        <v>0</v>
      </c>
      <c r="K111" s="56">
        <f t="shared" si="46"/>
        <v>-69300000</v>
      </c>
      <c r="L111" s="169">
        <f t="shared" si="47"/>
        <v>142800000</v>
      </c>
      <c r="M111" s="159">
        <f t="shared" si="36"/>
        <v>122993402.1387313</v>
      </c>
      <c r="N111" s="58">
        <v>0</v>
      </c>
      <c r="O111" s="144">
        <f t="shared" si="48"/>
        <v>140179696.15925804</v>
      </c>
      <c r="P111" s="54">
        <v>1.7999999999999999E-2</v>
      </c>
      <c r="Q111" s="225">
        <f t="shared" si="34"/>
        <v>142702930.69012469</v>
      </c>
      <c r="R111" s="145">
        <f t="shared" si="49"/>
        <v>408496332.82885599</v>
      </c>
      <c r="S111" s="151">
        <f t="shared" si="50"/>
        <v>285502930.69012469</v>
      </c>
      <c r="T111" s="194">
        <f xml:space="preserve"> S111 / 4</f>
        <v>71375732.672531173</v>
      </c>
      <c r="U111" s="55">
        <f>SUM(E4:E111)</f>
        <v>272300000</v>
      </c>
      <c r="V111" s="55">
        <f>SUM(F4:F111)</f>
        <v>94526544</v>
      </c>
      <c r="W111" s="57">
        <f xml:space="preserve"> U111 - V111</f>
        <v>177773456</v>
      </c>
      <c r="X111" s="57">
        <f>R111-W111</f>
        <v>230722876.82885599</v>
      </c>
      <c r="Y111" s="129">
        <f xml:space="preserve"> X111 / W111 * 100</f>
        <v>129.78477328407004</v>
      </c>
      <c r="Z111" s="57">
        <f xml:space="preserve"> (X111 - 2500000) * 0.16</f>
        <v>36515660.292616956</v>
      </c>
      <c r="AA111" s="229">
        <f xml:space="preserve"> R111 - ((2500000 * 12) + R99)</f>
        <v>55193455.887886286</v>
      </c>
      <c r="AB111" s="229">
        <f xml:space="preserve"> (AA111 -2500000) * 0.16</f>
        <v>8430952.9420618061</v>
      </c>
    </row>
    <row r="112" spans="1:28" s="41" customFormat="1" x14ac:dyDescent="0.3">
      <c r="A112" s="184">
        <f t="shared" si="37"/>
        <v>64000000</v>
      </c>
      <c r="B112" s="41">
        <v>10</v>
      </c>
      <c r="C112" s="249">
        <v>2031</v>
      </c>
      <c r="D112" s="80">
        <v>1</v>
      </c>
      <c r="E112" s="81">
        <v>2500000</v>
      </c>
      <c r="F112" s="82">
        <v>0</v>
      </c>
      <c r="G112" s="82">
        <v>400000</v>
      </c>
      <c r="H112" s="82">
        <f t="shared" ref="H112:H123" si="52" xml:space="preserve"> E112 - G112 - F112</f>
        <v>2100000</v>
      </c>
      <c r="I112" s="83">
        <v>0</v>
      </c>
      <c r="J112" s="84">
        <f xml:space="preserve"> L111 / 10</f>
        <v>14280000</v>
      </c>
      <c r="K112" s="85">
        <f t="shared" ref="K112:K123" si="53" xml:space="preserve"> H112 + J112 - I112</f>
        <v>16380000</v>
      </c>
      <c r="L112" s="76">
        <f t="shared" ref="L112:L123" si="54" xml:space="preserve"> L111 +I112 - J112 - N112</f>
        <v>128520000</v>
      </c>
      <c r="M112" s="154">
        <f t="shared" ref="M112:M143" si="55" xml:space="preserve"> (M111 + 400000) + ((M111 + 400000) * P112 )</f>
        <v>123886975.74728623</v>
      </c>
      <c r="N112" s="77">
        <v>0</v>
      </c>
      <c r="O112" s="189">
        <f t="shared" ref="O112:O123" si="56" xml:space="preserve"> Q111 + K112</f>
        <v>159082930.69012469</v>
      </c>
      <c r="P112" s="79">
        <v>4.0000000000000001E-3</v>
      </c>
      <c r="Q112" s="163">
        <f t="shared" si="34"/>
        <v>159719262.41288519</v>
      </c>
      <c r="R112" s="189">
        <f t="shared" ref="R112:R123" si="57" xml:space="preserve"> M112 + Q112 + L112</f>
        <v>412126238.16017139</v>
      </c>
      <c r="S112" s="147">
        <f t="shared" ref="S112:S123" si="58" xml:space="preserve"> R112 - M112</f>
        <v>288239262.41288519</v>
      </c>
      <c r="T112" s="86"/>
      <c r="U112" s="11"/>
    </row>
    <row r="113" spans="1:28" s="41" customFormat="1" x14ac:dyDescent="0.3">
      <c r="A113" s="184">
        <f t="shared" si="37"/>
        <v>65000000</v>
      </c>
      <c r="C113" s="249"/>
      <c r="D113" s="88">
        <v>2</v>
      </c>
      <c r="E113" s="89">
        <v>2500000</v>
      </c>
      <c r="F113" s="90">
        <v>0</v>
      </c>
      <c r="G113" s="90">
        <v>400000</v>
      </c>
      <c r="H113" s="90">
        <f t="shared" si="52"/>
        <v>2100000</v>
      </c>
      <c r="I113" s="91">
        <v>0</v>
      </c>
      <c r="J113" s="92">
        <f xml:space="preserve"> J112</f>
        <v>14280000</v>
      </c>
      <c r="K113" s="93">
        <f t="shared" si="53"/>
        <v>16380000</v>
      </c>
      <c r="L113" s="166">
        <f t="shared" si="54"/>
        <v>114240000</v>
      </c>
      <c r="M113" s="155">
        <f t="shared" si="55"/>
        <v>126524141.31073739</v>
      </c>
      <c r="N113" s="77">
        <v>0</v>
      </c>
      <c r="O113" s="186">
        <f t="shared" si="56"/>
        <v>176099262.41288519</v>
      </c>
      <c r="P113" s="41">
        <v>1.7999999999999999E-2</v>
      </c>
      <c r="Q113" s="163">
        <f t="shared" si="34"/>
        <v>179269049.13631713</v>
      </c>
      <c r="R113" s="186">
        <f t="shared" si="57"/>
        <v>420033190.44705451</v>
      </c>
      <c r="S113" s="148">
        <f t="shared" si="58"/>
        <v>293509049.13631713</v>
      </c>
      <c r="T113" s="94"/>
      <c r="U113" s="11"/>
    </row>
    <row r="114" spans="1:28" s="41" customFormat="1" x14ac:dyDescent="0.3">
      <c r="A114" s="184">
        <f t="shared" si="37"/>
        <v>66000000</v>
      </c>
      <c r="C114" s="249"/>
      <c r="D114" s="88">
        <v>3</v>
      </c>
      <c r="E114" s="89">
        <v>2500000</v>
      </c>
      <c r="F114" s="90">
        <v>0</v>
      </c>
      <c r="G114" s="90">
        <v>400000</v>
      </c>
      <c r="H114" s="90">
        <f t="shared" si="52"/>
        <v>2100000</v>
      </c>
      <c r="I114" s="91">
        <v>0</v>
      </c>
      <c r="J114" s="92">
        <f t="shared" ref="J114:J120" si="59" xml:space="preserve"> J113</f>
        <v>14280000</v>
      </c>
      <c r="K114" s="93">
        <f t="shared" si="53"/>
        <v>16380000</v>
      </c>
      <c r="L114" s="166">
        <f t="shared" si="54"/>
        <v>99960000</v>
      </c>
      <c r="M114" s="155">
        <f t="shared" si="55"/>
        <v>129208775.85433066</v>
      </c>
      <c r="N114" s="77">
        <v>0</v>
      </c>
      <c r="O114" s="186">
        <f t="shared" si="56"/>
        <v>195649049.13631713</v>
      </c>
      <c r="P114" s="41">
        <v>1.7999999999999999E-2</v>
      </c>
      <c r="Q114" s="163">
        <f t="shared" si="34"/>
        <v>199170732.02077085</v>
      </c>
      <c r="R114" s="186">
        <f t="shared" si="57"/>
        <v>428339507.87510151</v>
      </c>
      <c r="S114" s="148">
        <f t="shared" si="58"/>
        <v>299130732.02077085</v>
      </c>
      <c r="T114" s="94"/>
      <c r="U114" s="11"/>
    </row>
    <row r="115" spans="1:28" s="41" customFormat="1" x14ac:dyDescent="0.3">
      <c r="A115" s="184">
        <f t="shared" si="37"/>
        <v>67000000</v>
      </c>
      <c r="C115" s="249"/>
      <c r="D115" s="88">
        <v>4</v>
      </c>
      <c r="E115" s="89">
        <v>2500000</v>
      </c>
      <c r="F115" s="90">
        <v>0</v>
      </c>
      <c r="G115" s="90">
        <v>400000</v>
      </c>
      <c r="H115" s="90">
        <f t="shared" si="52"/>
        <v>2100000</v>
      </c>
      <c r="I115" s="91">
        <v>0</v>
      </c>
      <c r="J115" s="92">
        <f t="shared" si="59"/>
        <v>14280000</v>
      </c>
      <c r="K115" s="93">
        <f t="shared" si="53"/>
        <v>16380000</v>
      </c>
      <c r="L115" s="166">
        <f t="shared" si="54"/>
        <v>85680000</v>
      </c>
      <c r="M115" s="155">
        <f t="shared" si="55"/>
        <v>131941733.81970862</v>
      </c>
      <c r="N115" s="77">
        <v>0</v>
      </c>
      <c r="O115" s="186">
        <f t="shared" si="56"/>
        <v>215550732.02077085</v>
      </c>
      <c r="P115" s="41">
        <v>1.7999999999999999E-2</v>
      </c>
      <c r="Q115" s="163">
        <f t="shared" si="34"/>
        <v>219430645.19714472</v>
      </c>
      <c r="R115" s="186">
        <f t="shared" si="57"/>
        <v>437052379.01685333</v>
      </c>
      <c r="S115" s="148">
        <f t="shared" si="58"/>
        <v>305110645.19714475</v>
      </c>
      <c r="T115" s="94"/>
      <c r="U115" s="11"/>
    </row>
    <row r="116" spans="1:28" s="41" customFormat="1" x14ac:dyDescent="0.3">
      <c r="A116" s="184">
        <f t="shared" si="37"/>
        <v>68000000</v>
      </c>
      <c r="C116" s="249"/>
      <c r="D116" s="88">
        <v>5</v>
      </c>
      <c r="E116" s="89">
        <v>2500000</v>
      </c>
      <c r="F116" s="90">
        <v>8170000</v>
      </c>
      <c r="G116" s="90">
        <v>400000</v>
      </c>
      <c r="H116" s="90">
        <f t="shared" si="52"/>
        <v>-6070000</v>
      </c>
      <c r="I116" s="91">
        <v>0</v>
      </c>
      <c r="J116" s="92">
        <f t="shared" si="59"/>
        <v>14280000</v>
      </c>
      <c r="K116" s="93">
        <f t="shared" si="53"/>
        <v>8210000</v>
      </c>
      <c r="L116" s="166">
        <f t="shared" si="54"/>
        <v>71400000</v>
      </c>
      <c r="M116" s="155">
        <f t="shared" si="55"/>
        <v>134723885.02846336</v>
      </c>
      <c r="N116" s="77">
        <v>0</v>
      </c>
      <c r="O116" s="186">
        <f t="shared" si="56"/>
        <v>227640645.19714472</v>
      </c>
      <c r="P116" s="41">
        <v>1.7999999999999999E-2</v>
      </c>
      <c r="Q116" s="163">
        <f t="shared" si="34"/>
        <v>231738176.81069332</v>
      </c>
      <c r="R116" s="186">
        <f t="shared" si="57"/>
        <v>437862061.83915669</v>
      </c>
      <c r="S116" s="148">
        <f t="shared" si="58"/>
        <v>303138176.81069332</v>
      </c>
      <c r="T116" s="94"/>
      <c r="U116" s="11"/>
    </row>
    <row r="117" spans="1:28" s="41" customFormat="1" x14ac:dyDescent="0.3">
      <c r="A117" s="184">
        <f t="shared" si="37"/>
        <v>69000000</v>
      </c>
      <c r="C117" s="249"/>
      <c r="D117" s="88">
        <v>6</v>
      </c>
      <c r="E117" s="89">
        <v>2500000</v>
      </c>
      <c r="F117" s="90">
        <v>0</v>
      </c>
      <c r="G117" s="90">
        <v>400000</v>
      </c>
      <c r="H117" s="90">
        <f t="shared" si="52"/>
        <v>2100000</v>
      </c>
      <c r="I117" s="91">
        <v>0</v>
      </c>
      <c r="J117" s="92">
        <f t="shared" si="59"/>
        <v>14280000</v>
      </c>
      <c r="K117" s="93">
        <f t="shared" si="53"/>
        <v>16380000</v>
      </c>
      <c r="L117" s="166">
        <f t="shared" si="54"/>
        <v>57120000</v>
      </c>
      <c r="M117" s="155">
        <f t="shared" si="55"/>
        <v>137556114.9589757</v>
      </c>
      <c r="N117" s="77">
        <v>0</v>
      </c>
      <c r="O117" s="186">
        <f t="shared" si="56"/>
        <v>248118176.81069332</v>
      </c>
      <c r="P117" s="41">
        <v>1.7999999999999999E-2</v>
      </c>
      <c r="Q117" s="163">
        <f t="shared" si="34"/>
        <v>252584303.9932858</v>
      </c>
      <c r="R117" s="186">
        <f t="shared" si="57"/>
        <v>447260418.95226151</v>
      </c>
      <c r="S117" s="148">
        <f t="shared" si="58"/>
        <v>309704303.99328578</v>
      </c>
      <c r="T117" s="94"/>
      <c r="U117" s="11"/>
    </row>
    <row r="118" spans="1:28" s="41" customFormat="1" x14ac:dyDescent="0.3">
      <c r="A118" s="184">
        <f t="shared" si="37"/>
        <v>70000000</v>
      </c>
      <c r="C118" s="249"/>
      <c r="D118" s="88">
        <v>7</v>
      </c>
      <c r="E118" s="89">
        <v>2500000</v>
      </c>
      <c r="F118" s="90">
        <v>0</v>
      </c>
      <c r="G118" s="90">
        <v>400000</v>
      </c>
      <c r="H118" s="90">
        <f t="shared" si="52"/>
        <v>2100000</v>
      </c>
      <c r="I118" s="91">
        <v>0</v>
      </c>
      <c r="J118" s="92">
        <f t="shared" si="59"/>
        <v>14280000</v>
      </c>
      <c r="K118" s="93">
        <f t="shared" si="53"/>
        <v>16380000</v>
      </c>
      <c r="L118" s="166">
        <f t="shared" si="54"/>
        <v>42840000</v>
      </c>
      <c r="M118" s="155">
        <f t="shared" si="55"/>
        <v>140439325.02823725</v>
      </c>
      <c r="N118" s="77">
        <v>0</v>
      </c>
      <c r="O118" s="186">
        <f t="shared" si="56"/>
        <v>268964303.99328578</v>
      </c>
      <c r="P118" s="41">
        <v>1.7999999999999999E-2</v>
      </c>
      <c r="Q118" s="163">
        <f t="shared" si="34"/>
        <v>273805661.4651649</v>
      </c>
      <c r="R118" s="186">
        <f t="shared" si="57"/>
        <v>457084986.49340212</v>
      </c>
      <c r="S118" s="148">
        <f t="shared" si="58"/>
        <v>316645661.4651649</v>
      </c>
      <c r="T118" s="94"/>
      <c r="U118" s="11"/>
    </row>
    <row r="119" spans="1:28" s="41" customFormat="1" x14ac:dyDescent="0.3">
      <c r="A119" s="184">
        <f t="shared" si="37"/>
        <v>71000000</v>
      </c>
      <c r="C119" s="249"/>
      <c r="D119" s="88">
        <v>8</v>
      </c>
      <c r="E119" s="89">
        <v>2500000</v>
      </c>
      <c r="F119" s="90">
        <v>0</v>
      </c>
      <c r="G119" s="90">
        <v>400000</v>
      </c>
      <c r="H119" s="90">
        <f t="shared" si="52"/>
        <v>2100000</v>
      </c>
      <c r="I119" s="91">
        <v>0</v>
      </c>
      <c r="J119" s="92">
        <f t="shared" si="59"/>
        <v>14280000</v>
      </c>
      <c r="K119" s="93">
        <f t="shared" si="53"/>
        <v>16380000</v>
      </c>
      <c r="L119" s="166">
        <f t="shared" si="54"/>
        <v>28560000</v>
      </c>
      <c r="M119" s="155">
        <f t="shared" si="55"/>
        <v>143374432.87874553</v>
      </c>
      <c r="N119" s="77">
        <v>0</v>
      </c>
      <c r="O119" s="186">
        <f t="shared" si="56"/>
        <v>290185661.4651649</v>
      </c>
      <c r="P119" s="41">
        <v>1.7999999999999999E-2</v>
      </c>
      <c r="Q119" s="163">
        <f t="shared" si="34"/>
        <v>295409003.37153786</v>
      </c>
      <c r="R119" s="186">
        <f t="shared" si="57"/>
        <v>467343436.25028336</v>
      </c>
      <c r="S119" s="148">
        <f t="shared" si="58"/>
        <v>323969003.3715378</v>
      </c>
      <c r="T119" s="94"/>
      <c r="U119" s="11"/>
    </row>
    <row r="120" spans="1:28" s="41" customFormat="1" x14ac:dyDescent="0.3">
      <c r="A120" s="184">
        <f t="shared" si="37"/>
        <v>72000000</v>
      </c>
      <c r="C120" s="249"/>
      <c r="D120" s="88">
        <v>9</v>
      </c>
      <c r="E120" s="89">
        <v>2500000</v>
      </c>
      <c r="F120" s="90">
        <v>0</v>
      </c>
      <c r="G120" s="90">
        <v>400000</v>
      </c>
      <c r="H120" s="90">
        <f t="shared" si="52"/>
        <v>2100000</v>
      </c>
      <c r="I120" s="91">
        <v>0</v>
      </c>
      <c r="J120" s="92">
        <f t="shared" si="59"/>
        <v>14280000</v>
      </c>
      <c r="K120" s="93">
        <f t="shared" si="53"/>
        <v>16380000</v>
      </c>
      <c r="L120" s="166">
        <f t="shared" si="54"/>
        <v>14280000</v>
      </c>
      <c r="M120" s="155">
        <f t="shared" si="55"/>
        <v>146362372.67056295</v>
      </c>
      <c r="N120" s="77">
        <v>0</v>
      </c>
      <c r="O120" s="186">
        <f t="shared" si="56"/>
        <v>311789003.37153786</v>
      </c>
      <c r="P120" s="41">
        <v>1.7999999999999999E-2</v>
      </c>
      <c r="Q120" s="163">
        <f t="shared" si="34"/>
        <v>317401205.43222553</v>
      </c>
      <c r="R120" s="186">
        <f t="shared" si="57"/>
        <v>478043578.10278845</v>
      </c>
      <c r="S120" s="148">
        <f t="shared" si="58"/>
        <v>331681205.43222547</v>
      </c>
      <c r="T120" s="94"/>
      <c r="U120" s="11"/>
    </row>
    <row r="121" spans="1:28" s="41" customFormat="1" x14ac:dyDescent="0.3">
      <c r="A121" s="184">
        <f t="shared" si="37"/>
        <v>73000000</v>
      </c>
      <c r="C121" s="249"/>
      <c r="D121" s="88">
        <v>10</v>
      </c>
      <c r="E121" s="89">
        <v>2500000</v>
      </c>
      <c r="F121" s="90">
        <v>0</v>
      </c>
      <c r="G121" s="90">
        <v>400000</v>
      </c>
      <c r="H121" s="90">
        <f t="shared" si="52"/>
        <v>2100000</v>
      </c>
      <c r="I121" s="91">
        <v>0</v>
      </c>
      <c r="J121" s="92">
        <f xml:space="preserve"> J120</f>
        <v>14280000</v>
      </c>
      <c r="K121" s="93">
        <f t="shared" si="53"/>
        <v>16380000</v>
      </c>
      <c r="L121" s="166">
        <f t="shared" si="54"/>
        <v>0</v>
      </c>
      <c r="M121" s="155">
        <f t="shared" si="55"/>
        <v>149404095.37863308</v>
      </c>
      <c r="N121" s="77">
        <v>0</v>
      </c>
      <c r="O121" s="186">
        <f t="shared" si="56"/>
        <v>333781205.43222553</v>
      </c>
      <c r="P121" s="41">
        <v>1.7999999999999999E-2</v>
      </c>
      <c r="Q121" s="163">
        <f t="shared" si="34"/>
        <v>339789267.1300056</v>
      </c>
      <c r="R121" s="186">
        <f t="shared" si="57"/>
        <v>489193362.50863868</v>
      </c>
      <c r="S121" s="148">
        <f t="shared" si="58"/>
        <v>339789267.1300056</v>
      </c>
      <c r="T121" s="94"/>
      <c r="U121" s="11"/>
    </row>
    <row r="122" spans="1:28" s="41" customFormat="1" ht="17.25" thickBot="1" x14ac:dyDescent="0.35">
      <c r="A122" s="184">
        <f t="shared" si="37"/>
        <v>74000000</v>
      </c>
      <c r="C122" s="249"/>
      <c r="D122" s="96">
        <v>11</v>
      </c>
      <c r="E122" s="97">
        <v>2500000</v>
      </c>
      <c r="F122" s="98">
        <v>0</v>
      </c>
      <c r="G122" s="98">
        <v>400000</v>
      </c>
      <c r="H122" s="98">
        <f t="shared" si="52"/>
        <v>2100000</v>
      </c>
      <c r="I122" s="99">
        <v>88000000</v>
      </c>
      <c r="J122" s="100">
        <v>0</v>
      </c>
      <c r="K122" s="101">
        <f t="shared" si="53"/>
        <v>-85900000</v>
      </c>
      <c r="L122" s="166">
        <f t="shared" si="54"/>
        <v>88000000</v>
      </c>
      <c r="M122" s="156">
        <f t="shared" si="55"/>
        <v>152500569.09544846</v>
      </c>
      <c r="N122" s="77">
        <v>0</v>
      </c>
      <c r="O122" s="187">
        <f t="shared" si="56"/>
        <v>253889267.1300056</v>
      </c>
      <c r="P122" s="95">
        <v>1.7999999999999999E-2</v>
      </c>
      <c r="Q122" s="163">
        <f t="shared" si="34"/>
        <v>258459273.9383457</v>
      </c>
      <c r="R122" s="186">
        <f t="shared" si="57"/>
        <v>498959843.03379416</v>
      </c>
      <c r="S122" s="148">
        <f t="shared" si="58"/>
        <v>346459273.93834567</v>
      </c>
      <c r="T122" s="94"/>
      <c r="U122" s="11"/>
    </row>
    <row r="123" spans="1:28" s="41" customFormat="1" ht="17.25" thickBot="1" x14ac:dyDescent="0.35">
      <c r="A123" s="184">
        <f t="shared" si="37"/>
        <v>75000000</v>
      </c>
      <c r="C123" s="249"/>
      <c r="D123" s="48">
        <v>12</v>
      </c>
      <c r="E123" s="49">
        <v>2500000</v>
      </c>
      <c r="F123" s="50">
        <v>0</v>
      </c>
      <c r="G123" s="50">
        <v>400000</v>
      </c>
      <c r="H123" s="50">
        <f t="shared" si="52"/>
        <v>2100000</v>
      </c>
      <c r="I123" s="51">
        <v>88000000</v>
      </c>
      <c r="J123" s="53">
        <v>0</v>
      </c>
      <c r="K123" s="56">
        <f t="shared" si="53"/>
        <v>-85900000</v>
      </c>
      <c r="L123" s="169">
        <f t="shared" si="54"/>
        <v>176000000</v>
      </c>
      <c r="M123" s="157">
        <f t="shared" si="55"/>
        <v>155652779.33916652</v>
      </c>
      <c r="N123" s="58">
        <v>0</v>
      </c>
      <c r="O123" s="188">
        <f t="shared" si="56"/>
        <v>172559273.9383457</v>
      </c>
      <c r="P123" s="54">
        <v>1.7999999999999999E-2</v>
      </c>
      <c r="Q123" s="163">
        <f t="shared" si="34"/>
        <v>175665340.86923593</v>
      </c>
      <c r="R123" s="186">
        <f t="shared" si="57"/>
        <v>507318120.20840245</v>
      </c>
      <c r="S123" s="151">
        <f t="shared" si="58"/>
        <v>351665340.86923593</v>
      </c>
      <c r="T123" s="94">
        <f xml:space="preserve"> S123 / 4</f>
        <v>87916335.217308983</v>
      </c>
      <c r="U123" s="55">
        <f>SUM(E4:E123)</f>
        <v>302300000</v>
      </c>
      <c r="V123" s="55">
        <f>SUM(F4:F123)</f>
        <v>102696544</v>
      </c>
      <c r="W123" s="57">
        <f xml:space="preserve"> U123 - V123</f>
        <v>199603456</v>
      </c>
      <c r="X123" s="57">
        <f>R123-W123</f>
        <v>307714664.20840245</v>
      </c>
      <c r="Y123" s="129">
        <f xml:space="preserve"> X123 / W123 * 100</f>
        <v>154.16299415597416</v>
      </c>
      <c r="Z123" s="57">
        <f xml:space="preserve"> (X123 - 2500000) * 0.16</f>
        <v>48834346.27334439</v>
      </c>
      <c r="AA123" s="229">
        <f xml:space="preserve"> R123 - ((2500000 * 12) + R111)</f>
        <v>68821787.379546463</v>
      </c>
      <c r="AB123" s="229">
        <f xml:space="preserve"> (AA123 -2500000) * 0.16</f>
        <v>10611485.980727434</v>
      </c>
    </row>
    <row r="124" spans="1:28" s="41" customFormat="1" x14ac:dyDescent="0.3">
      <c r="A124" s="184">
        <f t="shared" si="37"/>
        <v>76000000</v>
      </c>
      <c r="B124" s="41">
        <v>11</v>
      </c>
      <c r="C124" s="249">
        <v>2032</v>
      </c>
      <c r="D124" s="80">
        <v>1</v>
      </c>
      <c r="E124" s="81">
        <v>2500000</v>
      </c>
      <c r="F124" s="82">
        <v>0</v>
      </c>
      <c r="G124" s="82">
        <v>400000</v>
      </c>
      <c r="H124" s="82">
        <f t="shared" ref="H124:H135" si="60" xml:space="preserve"> E124 - G124 - F124</f>
        <v>2100000</v>
      </c>
      <c r="I124" s="83">
        <v>0</v>
      </c>
      <c r="J124" s="84">
        <f xml:space="preserve"> L123 / 10</f>
        <v>17600000</v>
      </c>
      <c r="K124" s="85">
        <f t="shared" ref="K124:K135" si="61" xml:space="preserve"> H124 + J124 - I124</f>
        <v>19700000</v>
      </c>
      <c r="L124" s="76">
        <f t="shared" ref="L124:L135" si="62" xml:space="preserve"> L123 +I124 - J124 - N124</f>
        <v>158400000</v>
      </c>
      <c r="M124" s="154">
        <f t="shared" si="55"/>
        <v>156676990.45652318</v>
      </c>
      <c r="N124" s="77">
        <v>0</v>
      </c>
      <c r="O124" s="189">
        <f t="shared" ref="O124:O135" si="63" xml:space="preserve"> Q123 + K124</f>
        <v>195365340.86923593</v>
      </c>
      <c r="P124" s="79">
        <v>4.0000000000000001E-3</v>
      </c>
      <c r="Q124" s="163">
        <f t="shared" si="34"/>
        <v>196146802.23271286</v>
      </c>
      <c r="R124" s="189">
        <f t="shared" ref="R124:R135" si="64" xml:space="preserve"> M124 + Q124 + L124</f>
        <v>511223792.68923604</v>
      </c>
      <c r="S124" s="147">
        <f t="shared" ref="S124:S135" si="65" xml:space="preserve"> R124 - M124</f>
        <v>354546802.23271286</v>
      </c>
      <c r="T124" s="86"/>
      <c r="U124" s="11"/>
    </row>
    <row r="125" spans="1:28" s="41" customFormat="1" x14ac:dyDescent="0.3">
      <c r="A125" s="184">
        <f t="shared" si="37"/>
        <v>77000000</v>
      </c>
      <c r="C125" s="249"/>
      <c r="D125" s="88">
        <v>2</v>
      </c>
      <c r="E125" s="89">
        <v>2500000</v>
      </c>
      <c r="F125" s="90">
        <v>0</v>
      </c>
      <c r="G125" s="90">
        <v>400000</v>
      </c>
      <c r="H125" s="90">
        <f t="shared" si="60"/>
        <v>2100000</v>
      </c>
      <c r="I125" s="91">
        <v>0</v>
      </c>
      <c r="J125" s="92">
        <f xml:space="preserve"> J124</f>
        <v>17600000</v>
      </c>
      <c r="K125" s="93">
        <f t="shared" si="61"/>
        <v>19700000</v>
      </c>
      <c r="L125" s="166">
        <f t="shared" si="62"/>
        <v>140800000</v>
      </c>
      <c r="M125" s="155">
        <f t="shared" si="55"/>
        <v>159904376.2847406</v>
      </c>
      <c r="N125" s="77">
        <v>0</v>
      </c>
      <c r="O125" s="186">
        <f t="shared" si="63"/>
        <v>215846802.23271286</v>
      </c>
      <c r="P125" s="41">
        <v>1.7999999999999999E-2</v>
      </c>
      <c r="Q125" s="163">
        <f t="shared" si="34"/>
        <v>219732044.67290169</v>
      </c>
      <c r="R125" s="186">
        <f t="shared" si="64"/>
        <v>520436420.95764232</v>
      </c>
      <c r="S125" s="148">
        <f t="shared" si="65"/>
        <v>360532044.67290175</v>
      </c>
      <c r="T125" s="94"/>
      <c r="U125" s="11"/>
    </row>
    <row r="126" spans="1:28" s="41" customFormat="1" x14ac:dyDescent="0.3">
      <c r="A126" s="184">
        <f t="shared" si="37"/>
        <v>78000000</v>
      </c>
      <c r="C126" s="249"/>
      <c r="D126" s="88">
        <v>3</v>
      </c>
      <c r="E126" s="89">
        <v>2500000</v>
      </c>
      <c r="F126" s="90">
        <v>0</v>
      </c>
      <c r="G126" s="90">
        <v>400000</v>
      </c>
      <c r="H126" s="90">
        <f t="shared" si="60"/>
        <v>2100000</v>
      </c>
      <c r="I126" s="91">
        <v>0</v>
      </c>
      <c r="J126" s="92">
        <f t="shared" ref="J126:J132" si="66" xml:space="preserve"> J125</f>
        <v>17600000</v>
      </c>
      <c r="K126" s="93">
        <f t="shared" si="61"/>
        <v>19700000</v>
      </c>
      <c r="L126" s="166">
        <f t="shared" si="62"/>
        <v>123200000</v>
      </c>
      <c r="M126" s="155">
        <f t="shared" si="55"/>
        <v>163189855.05786592</v>
      </c>
      <c r="N126" s="77">
        <v>0</v>
      </c>
      <c r="O126" s="186">
        <f t="shared" si="63"/>
        <v>239432044.67290169</v>
      </c>
      <c r="P126" s="41">
        <v>1.7999999999999999E-2</v>
      </c>
      <c r="Q126" s="163">
        <f t="shared" si="34"/>
        <v>243741821.47701392</v>
      </c>
      <c r="R126" s="186">
        <f t="shared" si="64"/>
        <v>530131676.5348798</v>
      </c>
      <c r="S126" s="148">
        <f t="shared" si="65"/>
        <v>366941821.47701389</v>
      </c>
      <c r="T126" s="94"/>
      <c r="U126" s="11"/>
    </row>
    <row r="127" spans="1:28" s="41" customFormat="1" x14ac:dyDescent="0.3">
      <c r="A127" s="184">
        <f t="shared" si="37"/>
        <v>79000000</v>
      </c>
      <c r="C127" s="249"/>
      <c r="D127" s="88">
        <v>4</v>
      </c>
      <c r="E127" s="89">
        <v>2500000</v>
      </c>
      <c r="F127" s="90">
        <v>0</v>
      </c>
      <c r="G127" s="90">
        <v>400000</v>
      </c>
      <c r="H127" s="90">
        <f t="shared" si="60"/>
        <v>2100000</v>
      </c>
      <c r="I127" s="91">
        <v>0</v>
      </c>
      <c r="J127" s="92">
        <f t="shared" si="66"/>
        <v>17600000</v>
      </c>
      <c r="K127" s="93">
        <f t="shared" si="61"/>
        <v>19700000</v>
      </c>
      <c r="L127" s="166">
        <f t="shared" si="62"/>
        <v>105600000</v>
      </c>
      <c r="M127" s="155">
        <f t="shared" si="55"/>
        <v>166534472.44890749</v>
      </c>
      <c r="N127" s="77">
        <v>0</v>
      </c>
      <c r="O127" s="186">
        <f t="shared" si="63"/>
        <v>263441821.47701392</v>
      </c>
      <c r="P127" s="41">
        <v>1.7999999999999999E-2</v>
      </c>
      <c r="Q127" s="163">
        <f t="shared" si="34"/>
        <v>268183774.26360017</v>
      </c>
      <c r="R127" s="186">
        <f t="shared" si="64"/>
        <v>540318246.71250772</v>
      </c>
      <c r="S127" s="148">
        <f t="shared" si="65"/>
        <v>373783774.26360023</v>
      </c>
      <c r="T127" s="94"/>
      <c r="U127" s="11"/>
    </row>
    <row r="128" spans="1:28" s="41" customFormat="1" x14ac:dyDescent="0.3">
      <c r="A128" s="184">
        <f t="shared" si="37"/>
        <v>80000000</v>
      </c>
      <c r="C128" s="249"/>
      <c r="D128" s="88">
        <v>5</v>
      </c>
      <c r="E128" s="89">
        <v>2500000</v>
      </c>
      <c r="F128" s="90">
        <v>10190000</v>
      </c>
      <c r="G128" s="90">
        <v>400000</v>
      </c>
      <c r="H128" s="90">
        <f t="shared" si="60"/>
        <v>-8090000</v>
      </c>
      <c r="I128" s="91">
        <v>0</v>
      </c>
      <c r="J128" s="92">
        <f t="shared" si="66"/>
        <v>17600000</v>
      </c>
      <c r="K128" s="93">
        <f t="shared" si="61"/>
        <v>9510000</v>
      </c>
      <c r="L128" s="166">
        <f t="shared" si="62"/>
        <v>88000000</v>
      </c>
      <c r="M128" s="155">
        <f t="shared" si="55"/>
        <v>169939292.95298782</v>
      </c>
      <c r="N128" s="77">
        <v>0</v>
      </c>
      <c r="O128" s="186">
        <f t="shared" si="63"/>
        <v>277693774.26360017</v>
      </c>
      <c r="P128" s="41">
        <v>1.7999999999999999E-2</v>
      </c>
      <c r="Q128" s="163">
        <f t="shared" si="34"/>
        <v>282692262.20034498</v>
      </c>
      <c r="R128" s="186">
        <f t="shared" si="64"/>
        <v>540631555.15333283</v>
      </c>
      <c r="S128" s="148">
        <f t="shared" si="65"/>
        <v>370692262.20034504</v>
      </c>
      <c r="T128" s="94"/>
      <c r="U128" s="11"/>
    </row>
    <row r="129" spans="1:28" s="41" customFormat="1" x14ac:dyDescent="0.3">
      <c r="A129" s="184">
        <f t="shared" si="37"/>
        <v>81000000</v>
      </c>
      <c r="C129" s="249"/>
      <c r="D129" s="88">
        <v>6</v>
      </c>
      <c r="E129" s="89">
        <v>2500000</v>
      </c>
      <c r="F129" s="90">
        <v>0</v>
      </c>
      <c r="G129" s="90">
        <v>400000</v>
      </c>
      <c r="H129" s="90">
        <f t="shared" si="60"/>
        <v>2100000</v>
      </c>
      <c r="I129" s="91">
        <v>0</v>
      </c>
      <c r="J129" s="92">
        <f t="shared" si="66"/>
        <v>17600000</v>
      </c>
      <c r="K129" s="93">
        <f t="shared" si="61"/>
        <v>19700000</v>
      </c>
      <c r="L129" s="166">
        <f t="shared" si="62"/>
        <v>70400000</v>
      </c>
      <c r="M129" s="155">
        <f t="shared" si="55"/>
        <v>173405400.2261416</v>
      </c>
      <c r="N129" s="77">
        <v>0</v>
      </c>
      <c r="O129" s="186">
        <f t="shared" si="63"/>
        <v>302392262.20034498</v>
      </c>
      <c r="P129" s="41">
        <v>1.7999999999999999E-2</v>
      </c>
      <c r="Q129" s="163">
        <f t="shared" si="34"/>
        <v>307835322.9199512</v>
      </c>
      <c r="R129" s="186">
        <f t="shared" si="64"/>
        <v>551640723.14609277</v>
      </c>
      <c r="S129" s="148">
        <f t="shared" si="65"/>
        <v>378235322.9199512</v>
      </c>
      <c r="T129" s="94"/>
      <c r="U129" s="11"/>
    </row>
    <row r="130" spans="1:28" s="41" customFormat="1" x14ac:dyDescent="0.3">
      <c r="A130" s="184">
        <f t="shared" si="37"/>
        <v>82000000</v>
      </c>
      <c r="C130" s="249"/>
      <c r="D130" s="88">
        <v>7</v>
      </c>
      <c r="E130" s="89">
        <v>2500000</v>
      </c>
      <c r="F130" s="90">
        <v>0</v>
      </c>
      <c r="G130" s="90">
        <v>400000</v>
      </c>
      <c r="H130" s="90">
        <f t="shared" si="60"/>
        <v>2100000</v>
      </c>
      <c r="I130" s="91">
        <v>0</v>
      </c>
      <c r="J130" s="92">
        <f t="shared" si="66"/>
        <v>17600000</v>
      </c>
      <c r="K130" s="93">
        <f t="shared" si="61"/>
        <v>19700000</v>
      </c>
      <c r="L130" s="166">
        <f t="shared" si="62"/>
        <v>52800000</v>
      </c>
      <c r="M130" s="155">
        <f t="shared" si="55"/>
        <v>176933897.43021214</v>
      </c>
      <c r="N130" s="77">
        <v>0</v>
      </c>
      <c r="O130" s="186">
        <f t="shared" si="63"/>
        <v>327535322.9199512</v>
      </c>
      <c r="P130" s="41">
        <v>1.7999999999999999E-2</v>
      </c>
      <c r="Q130" s="163">
        <f t="shared" si="34"/>
        <v>333430958.73251033</v>
      </c>
      <c r="R130" s="186">
        <f t="shared" si="64"/>
        <v>563164856.16272247</v>
      </c>
      <c r="S130" s="148">
        <f t="shared" si="65"/>
        <v>386230958.73251033</v>
      </c>
      <c r="T130" s="94"/>
      <c r="U130" s="11"/>
    </row>
    <row r="131" spans="1:28" s="41" customFormat="1" x14ac:dyDescent="0.3">
      <c r="A131" s="184">
        <f t="shared" si="37"/>
        <v>83000000</v>
      </c>
      <c r="C131" s="249"/>
      <c r="D131" s="88">
        <v>8</v>
      </c>
      <c r="E131" s="89">
        <v>2500000</v>
      </c>
      <c r="F131" s="90">
        <v>0</v>
      </c>
      <c r="G131" s="90">
        <v>400000</v>
      </c>
      <c r="H131" s="90">
        <f t="shared" si="60"/>
        <v>2100000</v>
      </c>
      <c r="I131" s="91">
        <v>0</v>
      </c>
      <c r="J131" s="92">
        <f t="shared" si="66"/>
        <v>17600000</v>
      </c>
      <c r="K131" s="93">
        <f t="shared" si="61"/>
        <v>19700000</v>
      </c>
      <c r="L131" s="166">
        <f t="shared" si="62"/>
        <v>35200000</v>
      </c>
      <c r="M131" s="155">
        <f t="shared" si="55"/>
        <v>180525907.58395594</v>
      </c>
      <c r="N131" s="77">
        <v>0</v>
      </c>
      <c r="O131" s="186">
        <f t="shared" si="63"/>
        <v>353130958.73251033</v>
      </c>
      <c r="P131" s="41">
        <v>1.7999999999999999E-2</v>
      </c>
      <c r="Q131" s="163">
        <f t="shared" si="34"/>
        <v>359487315.98969549</v>
      </c>
      <c r="R131" s="186">
        <f t="shared" si="64"/>
        <v>575213223.57365143</v>
      </c>
      <c r="S131" s="148">
        <f t="shared" si="65"/>
        <v>394687315.98969549</v>
      </c>
      <c r="T131" s="94"/>
      <c r="U131" s="11"/>
    </row>
    <row r="132" spans="1:28" s="41" customFormat="1" x14ac:dyDescent="0.3">
      <c r="A132" s="184">
        <f t="shared" si="37"/>
        <v>84000000</v>
      </c>
      <c r="C132" s="249"/>
      <c r="D132" s="88">
        <v>9</v>
      </c>
      <c r="E132" s="89">
        <v>2500000</v>
      </c>
      <c r="F132" s="90">
        <v>0</v>
      </c>
      <c r="G132" s="90">
        <v>400000</v>
      </c>
      <c r="H132" s="90">
        <f t="shared" si="60"/>
        <v>2100000</v>
      </c>
      <c r="I132" s="91">
        <v>0</v>
      </c>
      <c r="J132" s="92">
        <f t="shared" si="66"/>
        <v>17600000</v>
      </c>
      <c r="K132" s="93">
        <f t="shared" si="61"/>
        <v>19700000</v>
      </c>
      <c r="L132" s="166">
        <f t="shared" si="62"/>
        <v>17600000</v>
      </c>
      <c r="M132" s="155">
        <f t="shared" si="55"/>
        <v>184182573.92046714</v>
      </c>
      <c r="N132" s="77">
        <v>0</v>
      </c>
      <c r="O132" s="186">
        <f t="shared" si="63"/>
        <v>379187315.98969549</v>
      </c>
      <c r="P132" s="41">
        <v>1.7999999999999999E-2</v>
      </c>
      <c r="Q132" s="163">
        <f t="shared" si="34"/>
        <v>386012687.67751002</v>
      </c>
      <c r="R132" s="186">
        <f t="shared" si="64"/>
        <v>587795261.59797716</v>
      </c>
      <c r="S132" s="148">
        <f t="shared" si="65"/>
        <v>403612687.67751002</v>
      </c>
      <c r="T132" s="94"/>
      <c r="U132" s="11"/>
    </row>
    <row r="133" spans="1:28" s="41" customFormat="1" x14ac:dyDescent="0.3">
      <c r="A133" s="184">
        <f t="shared" si="37"/>
        <v>85000000</v>
      </c>
      <c r="C133" s="249"/>
      <c r="D133" s="88">
        <v>10</v>
      </c>
      <c r="E133" s="89">
        <v>2500000</v>
      </c>
      <c r="F133" s="90">
        <v>0</v>
      </c>
      <c r="G133" s="90">
        <v>400000</v>
      </c>
      <c r="H133" s="90">
        <f t="shared" si="60"/>
        <v>2100000</v>
      </c>
      <c r="I133" s="91">
        <v>0</v>
      </c>
      <c r="J133" s="92">
        <f xml:space="preserve"> J132</f>
        <v>17600000</v>
      </c>
      <c r="K133" s="93">
        <f t="shared" si="61"/>
        <v>19700000</v>
      </c>
      <c r="L133" s="166">
        <f t="shared" si="62"/>
        <v>0</v>
      </c>
      <c r="M133" s="155">
        <f t="shared" si="55"/>
        <v>187905060.25103554</v>
      </c>
      <c r="N133" s="77">
        <v>0</v>
      </c>
      <c r="O133" s="186">
        <f t="shared" si="63"/>
        <v>405712687.67751002</v>
      </c>
      <c r="P133" s="41">
        <v>1.7999999999999999E-2</v>
      </c>
      <c r="Q133" s="163">
        <f t="shared" si="34"/>
        <v>413015516.05570519</v>
      </c>
      <c r="R133" s="186">
        <f t="shared" si="64"/>
        <v>600920576.30674076</v>
      </c>
      <c r="S133" s="148">
        <f t="shared" si="65"/>
        <v>413015516.05570519</v>
      </c>
      <c r="T133" s="94"/>
      <c r="U133" s="11"/>
    </row>
    <row r="134" spans="1:28" s="41" customFormat="1" ht="17.25" thickBot="1" x14ac:dyDescent="0.35">
      <c r="A134" s="184">
        <f t="shared" si="37"/>
        <v>86000000</v>
      </c>
      <c r="C134" s="249"/>
      <c r="D134" s="96">
        <v>11</v>
      </c>
      <c r="E134" s="97">
        <v>2500000</v>
      </c>
      <c r="F134" s="98">
        <v>0</v>
      </c>
      <c r="G134" s="98">
        <v>400000</v>
      </c>
      <c r="H134" s="98">
        <f t="shared" si="60"/>
        <v>2100000</v>
      </c>
      <c r="I134" s="99">
        <v>106500000</v>
      </c>
      <c r="J134" s="100">
        <v>0</v>
      </c>
      <c r="K134" s="101">
        <f t="shared" si="61"/>
        <v>-104400000</v>
      </c>
      <c r="L134" s="166">
        <f t="shared" si="62"/>
        <v>106500000</v>
      </c>
      <c r="M134" s="156">
        <f t="shared" si="55"/>
        <v>191694551.33555418</v>
      </c>
      <c r="N134" s="77">
        <v>0</v>
      </c>
      <c r="O134" s="187">
        <f t="shared" si="63"/>
        <v>308615516.05570519</v>
      </c>
      <c r="P134" s="95">
        <v>1.7999999999999999E-2</v>
      </c>
      <c r="Q134" s="163">
        <f t="shared" si="34"/>
        <v>314170595.34470791</v>
      </c>
      <c r="R134" s="186">
        <f t="shared" si="64"/>
        <v>612365146.68026209</v>
      </c>
      <c r="S134" s="148">
        <f t="shared" si="65"/>
        <v>420670595.34470791</v>
      </c>
      <c r="T134" s="94"/>
      <c r="U134" s="11"/>
    </row>
    <row r="135" spans="1:28" s="41" customFormat="1" ht="17.25" thickBot="1" x14ac:dyDescent="0.35">
      <c r="A135" s="184">
        <f t="shared" si="37"/>
        <v>87000000</v>
      </c>
      <c r="C135" s="249"/>
      <c r="D135" s="48">
        <v>12</v>
      </c>
      <c r="E135" s="49">
        <v>2500000</v>
      </c>
      <c r="F135" s="50">
        <v>0</v>
      </c>
      <c r="G135" s="50">
        <v>400000</v>
      </c>
      <c r="H135" s="50">
        <f t="shared" si="60"/>
        <v>2100000</v>
      </c>
      <c r="I135" s="51">
        <v>106500000</v>
      </c>
      <c r="J135" s="53">
        <v>0</v>
      </c>
      <c r="K135" s="56">
        <f t="shared" si="61"/>
        <v>-104400000</v>
      </c>
      <c r="L135" s="169">
        <f t="shared" si="62"/>
        <v>213000000</v>
      </c>
      <c r="M135" s="157">
        <f t="shared" si="55"/>
        <v>195552253.25959414</v>
      </c>
      <c r="N135" s="58">
        <v>0</v>
      </c>
      <c r="O135" s="188">
        <f t="shared" si="63"/>
        <v>209770595.34470791</v>
      </c>
      <c r="P135" s="54">
        <v>1.7999999999999999E-2</v>
      </c>
      <c r="Q135" s="163">
        <f t="shared" ref="Q135:Q198" si="67" xml:space="preserve"> ((O135 +N135) * P135) + (O135+N135)</f>
        <v>213546466.06091264</v>
      </c>
      <c r="R135" s="186">
        <f t="shared" si="64"/>
        <v>622098719.32050681</v>
      </c>
      <c r="S135" s="151">
        <f t="shared" si="65"/>
        <v>426546466.06091267</v>
      </c>
      <c r="T135" s="94">
        <f xml:space="preserve"> S135 / 4</f>
        <v>106636616.51522817</v>
      </c>
      <c r="U135" s="55">
        <f>SUM(E4:E135)</f>
        <v>332300000</v>
      </c>
      <c r="V135" s="55">
        <f>SUM(F4:F135)</f>
        <v>112886544</v>
      </c>
      <c r="W135" s="57">
        <f xml:space="preserve"> U135 - V135</f>
        <v>219413456</v>
      </c>
      <c r="X135" s="57">
        <f>R135-W135</f>
        <v>402685263.32050681</v>
      </c>
      <c r="Y135" s="129">
        <f xml:space="preserve"> X135 / W135 * 100</f>
        <v>183.52806188901505</v>
      </c>
      <c r="Z135" s="57">
        <f xml:space="preserve"> (X135 - 2500000) * 0.16</f>
        <v>64029642.131281093</v>
      </c>
      <c r="AA135" s="229">
        <f xml:space="preserve"> R135 - ((2500000 * 12) + R123)</f>
        <v>84780599.112104416</v>
      </c>
      <c r="AB135" s="229">
        <f xml:space="preserve"> (AA135 -2500000) * 0.16</f>
        <v>13164895.857936706</v>
      </c>
    </row>
    <row r="136" spans="1:28" s="140" customFormat="1" x14ac:dyDescent="0.3">
      <c r="A136" s="11"/>
      <c r="B136" s="110">
        <v>12</v>
      </c>
      <c r="C136" s="249">
        <v>2033</v>
      </c>
      <c r="D136" s="131">
        <v>1</v>
      </c>
      <c r="E136" s="132">
        <v>0</v>
      </c>
      <c r="F136" s="133">
        <v>48000000</v>
      </c>
      <c r="G136" s="133">
        <v>400000</v>
      </c>
      <c r="H136" s="133">
        <f t="shared" ref="H136:H147" si="68" xml:space="preserve"> E136 - G136 - F136</f>
        <v>-48400000</v>
      </c>
      <c r="I136" s="134">
        <v>0</v>
      </c>
      <c r="J136" s="135">
        <f xml:space="preserve"> L135 / 10</f>
        <v>21300000</v>
      </c>
      <c r="K136" s="136">
        <f t="shared" ref="K136:K147" si="69" xml:space="preserve"> H136 + J136 - I136</f>
        <v>-27100000</v>
      </c>
      <c r="L136" s="170">
        <f t="shared" ref="L136:L147" si="70" xml:space="preserve"> L135 +I136 - J136 - N136</f>
        <v>191700000</v>
      </c>
      <c r="M136" s="160">
        <f t="shared" si="55"/>
        <v>196736062.27263251</v>
      </c>
      <c r="N136" s="117">
        <v>0</v>
      </c>
      <c r="O136" s="189">
        <f t="shared" ref="O136:O147" si="71" xml:space="preserve"> Q135 + K136</f>
        <v>186446466.06091264</v>
      </c>
      <c r="P136" s="137">
        <v>4.0000000000000001E-3</v>
      </c>
      <c r="Q136" s="163">
        <f t="shared" si="67"/>
        <v>187192251.9251563</v>
      </c>
      <c r="R136" s="189">
        <f t="shared" ref="R136:R147" si="72" xml:space="preserve"> M136 + Q136 + L136</f>
        <v>575628314.19778883</v>
      </c>
      <c r="S136" s="152">
        <f t="shared" ref="S136:S147" si="73" xml:space="preserve"> R136 - M136</f>
        <v>378892251.92515635</v>
      </c>
      <c r="T136" s="138"/>
      <c r="U136" s="139"/>
    </row>
    <row r="137" spans="1:28" x14ac:dyDescent="0.3">
      <c r="A137" s="11"/>
      <c r="B137" s="41"/>
      <c r="C137" s="249"/>
      <c r="D137" s="88">
        <v>2</v>
      </c>
      <c r="E137" s="89">
        <v>0</v>
      </c>
      <c r="F137" s="90">
        <v>0</v>
      </c>
      <c r="G137" s="90">
        <v>400000</v>
      </c>
      <c r="H137" s="90">
        <f t="shared" si="68"/>
        <v>-400000</v>
      </c>
      <c r="I137" s="91">
        <v>0</v>
      </c>
      <c r="J137" s="92">
        <f xml:space="preserve"> J136</f>
        <v>21300000</v>
      </c>
      <c r="K137" s="93">
        <f t="shared" si="69"/>
        <v>20900000</v>
      </c>
      <c r="L137" s="166">
        <f t="shared" si="70"/>
        <v>170400000</v>
      </c>
      <c r="M137" s="155">
        <f t="shared" si="55"/>
        <v>200684511.39353991</v>
      </c>
      <c r="N137" s="77">
        <v>0</v>
      </c>
      <c r="O137" s="186">
        <f t="shared" si="71"/>
        <v>208092251.9251563</v>
      </c>
      <c r="P137" s="41">
        <v>1.7999999999999999E-2</v>
      </c>
      <c r="Q137" s="163">
        <f t="shared" si="67"/>
        <v>211837912.45980909</v>
      </c>
      <c r="R137" s="186">
        <f t="shared" si="72"/>
        <v>582922423.85334897</v>
      </c>
      <c r="S137" s="148">
        <f t="shared" si="73"/>
        <v>382237912.45980906</v>
      </c>
      <c r="T137" s="94"/>
    </row>
    <row r="138" spans="1:28" x14ac:dyDescent="0.3">
      <c r="A138" s="11"/>
      <c r="B138" s="41"/>
      <c r="C138" s="249"/>
      <c r="D138" s="88">
        <v>3</v>
      </c>
      <c r="E138" s="89">
        <v>0</v>
      </c>
      <c r="F138" s="90">
        <v>0</v>
      </c>
      <c r="G138" s="90">
        <v>400000</v>
      </c>
      <c r="H138" s="90">
        <f t="shared" si="68"/>
        <v>-400000</v>
      </c>
      <c r="I138" s="91">
        <v>0</v>
      </c>
      <c r="J138" s="92">
        <f t="shared" ref="J138:J144" si="74" xml:space="preserve"> J137</f>
        <v>21300000</v>
      </c>
      <c r="K138" s="93">
        <f t="shared" si="69"/>
        <v>20900000</v>
      </c>
      <c r="L138" s="166">
        <f t="shared" si="70"/>
        <v>149100000</v>
      </c>
      <c r="M138" s="155">
        <f t="shared" si="55"/>
        <v>204704032.59862363</v>
      </c>
      <c r="N138" s="77">
        <v>0</v>
      </c>
      <c r="O138" s="186">
        <f t="shared" si="71"/>
        <v>232737912.45980909</v>
      </c>
      <c r="P138" s="41">
        <v>1.7999999999999999E-2</v>
      </c>
      <c r="Q138" s="163">
        <f t="shared" si="67"/>
        <v>236927194.88408566</v>
      </c>
      <c r="R138" s="186">
        <f t="shared" si="72"/>
        <v>590731227.48270929</v>
      </c>
      <c r="S138" s="148">
        <f t="shared" si="73"/>
        <v>386027194.88408566</v>
      </c>
      <c r="T138" s="94"/>
    </row>
    <row r="139" spans="1:28" x14ac:dyDescent="0.3">
      <c r="A139" s="11"/>
      <c r="B139" s="41"/>
      <c r="C139" s="249"/>
      <c r="D139" s="88">
        <v>4</v>
      </c>
      <c r="E139" s="89">
        <v>0</v>
      </c>
      <c r="F139" s="90">
        <v>0</v>
      </c>
      <c r="G139" s="90">
        <v>400000</v>
      </c>
      <c r="H139" s="90">
        <f t="shared" si="68"/>
        <v>-400000</v>
      </c>
      <c r="I139" s="91">
        <v>0</v>
      </c>
      <c r="J139" s="92">
        <f t="shared" si="74"/>
        <v>21300000</v>
      </c>
      <c r="K139" s="93">
        <f t="shared" si="69"/>
        <v>20900000</v>
      </c>
      <c r="L139" s="166">
        <f t="shared" si="70"/>
        <v>127800000</v>
      </c>
      <c r="M139" s="155">
        <f t="shared" si="55"/>
        <v>208795905.18539885</v>
      </c>
      <c r="N139" s="77">
        <v>0</v>
      </c>
      <c r="O139" s="186">
        <f t="shared" si="71"/>
        <v>257827194.88408566</v>
      </c>
      <c r="P139" s="41">
        <v>1.7999999999999999E-2</v>
      </c>
      <c r="Q139" s="163">
        <f t="shared" si="67"/>
        <v>262468084.39199919</v>
      </c>
      <c r="R139" s="186">
        <f t="shared" si="72"/>
        <v>599063989.57739806</v>
      </c>
      <c r="S139" s="148">
        <f t="shared" si="73"/>
        <v>390268084.39199924</v>
      </c>
      <c r="T139" s="94"/>
    </row>
    <row r="140" spans="1:28" x14ac:dyDescent="0.3">
      <c r="A140" s="11"/>
      <c r="B140" s="41"/>
      <c r="C140" s="249"/>
      <c r="D140" s="88">
        <v>5</v>
      </c>
      <c r="E140" s="89">
        <v>0</v>
      </c>
      <c r="F140" s="90">
        <v>0</v>
      </c>
      <c r="G140" s="90">
        <v>400000</v>
      </c>
      <c r="H140" s="90">
        <f t="shared" si="68"/>
        <v>-400000</v>
      </c>
      <c r="I140" s="91">
        <v>0</v>
      </c>
      <c r="J140" s="92">
        <f t="shared" si="74"/>
        <v>21300000</v>
      </c>
      <c r="K140" s="93">
        <f t="shared" si="69"/>
        <v>20900000</v>
      </c>
      <c r="L140" s="166">
        <f t="shared" si="70"/>
        <v>106500000</v>
      </c>
      <c r="M140" s="155">
        <f t="shared" si="55"/>
        <v>212961431.47873601</v>
      </c>
      <c r="N140" s="77">
        <v>0</v>
      </c>
      <c r="O140" s="186">
        <f t="shared" si="71"/>
        <v>283368084.39199919</v>
      </c>
      <c r="P140" s="41">
        <v>1.7999999999999999E-2</v>
      </c>
      <c r="Q140" s="163">
        <f t="shared" si="67"/>
        <v>288468709.91105515</v>
      </c>
      <c r="R140" s="186">
        <f t="shared" si="72"/>
        <v>607930141.38979113</v>
      </c>
      <c r="S140" s="148">
        <f t="shared" si="73"/>
        <v>394968709.91105509</v>
      </c>
      <c r="T140" s="94"/>
    </row>
    <row r="141" spans="1:28" x14ac:dyDescent="0.3">
      <c r="A141" s="11"/>
      <c r="B141" s="41"/>
      <c r="C141" s="249"/>
      <c r="D141" s="88">
        <v>6</v>
      </c>
      <c r="E141" s="89">
        <v>0</v>
      </c>
      <c r="F141" s="90">
        <v>0</v>
      </c>
      <c r="G141" s="90">
        <v>400000</v>
      </c>
      <c r="H141" s="90">
        <f t="shared" si="68"/>
        <v>-400000</v>
      </c>
      <c r="I141" s="91">
        <v>0</v>
      </c>
      <c r="J141" s="92">
        <f t="shared" si="74"/>
        <v>21300000</v>
      </c>
      <c r="K141" s="93">
        <f t="shared" si="69"/>
        <v>20900000</v>
      </c>
      <c r="L141" s="166">
        <f t="shared" si="70"/>
        <v>85200000</v>
      </c>
      <c r="M141" s="155">
        <f t="shared" si="55"/>
        <v>217201937.24535325</v>
      </c>
      <c r="N141" s="77">
        <v>0</v>
      </c>
      <c r="O141" s="186">
        <f t="shared" si="71"/>
        <v>309368709.91105515</v>
      </c>
      <c r="P141" s="41">
        <v>1.7999999999999999E-2</v>
      </c>
      <c r="Q141" s="163">
        <f t="shared" si="67"/>
        <v>314937346.68945414</v>
      </c>
      <c r="R141" s="186">
        <f t="shared" si="72"/>
        <v>617339283.93480742</v>
      </c>
      <c r="S141" s="148">
        <f t="shared" si="73"/>
        <v>400137346.6894542</v>
      </c>
      <c r="T141" s="94"/>
    </row>
    <row r="142" spans="1:28" x14ac:dyDescent="0.3">
      <c r="A142" s="11"/>
      <c r="B142" s="41"/>
      <c r="C142" s="249"/>
      <c r="D142" s="88">
        <v>7</v>
      </c>
      <c r="E142" s="89">
        <v>0</v>
      </c>
      <c r="F142" s="90">
        <v>0</v>
      </c>
      <c r="G142" s="90">
        <v>400000</v>
      </c>
      <c r="H142" s="90">
        <f t="shared" si="68"/>
        <v>-400000</v>
      </c>
      <c r="I142" s="91">
        <v>0</v>
      </c>
      <c r="J142" s="92">
        <f t="shared" si="74"/>
        <v>21300000</v>
      </c>
      <c r="K142" s="93">
        <f t="shared" si="69"/>
        <v>20900000</v>
      </c>
      <c r="L142" s="166">
        <f t="shared" si="70"/>
        <v>63900000</v>
      </c>
      <c r="M142" s="155">
        <f t="shared" si="55"/>
        <v>221518772.11576962</v>
      </c>
      <c r="N142" s="77">
        <v>0</v>
      </c>
      <c r="O142" s="186">
        <f t="shared" si="71"/>
        <v>335837346.68945414</v>
      </c>
      <c r="P142" s="41">
        <v>1.7999999999999999E-2</v>
      </c>
      <c r="Q142" s="163">
        <f t="shared" si="67"/>
        <v>341882418.92986429</v>
      </c>
      <c r="R142" s="186">
        <f t="shared" si="72"/>
        <v>627301191.04563391</v>
      </c>
      <c r="S142" s="148">
        <f t="shared" si="73"/>
        <v>405782418.92986429</v>
      </c>
      <c r="T142" s="94"/>
    </row>
    <row r="143" spans="1:28" x14ac:dyDescent="0.3">
      <c r="A143" s="11"/>
      <c r="B143" s="41"/>
      <c r="C143" s="249"/>
      <c r="D143" s="88">
        <v>8</v>
      </c>
      <c r="E143" s="89">
        <v>0</v>
      </c>
      <c r="F143" s="90">
        <v>0</v>
      </c>
      <c r="G143" s="90">
        <v>400000</v>
      </c>
      <c r="H143" s="90">
        <f t="shared" si="68"/>
        <v>-400000</v>
      </c>
      <c r="I143" s="91">
        <v>0</v>
      </c>
      <c r="J143" s="92">
        <f t="shared" si="74"/>
        <v>21300000</v>
      </c>
      <c r="K143" s="93">
        <f t="shared" si="69"/>
        <v>20900000</v>
      </c>
      <c r="L143" s="166">
        <f t="shared" si="70"/>
        <v>42600000</v>
      </c>
      <c r="M143" s="155">
        <f t="shared" si="55"/>
        <v>225913310.01385349</v>
      </c>
      <c r="N143" s="77">
        <v>0</v>
      </c>
      <c r="O143" s="186">
        <f t="shared" si="71"/>
        <v>362782418.92986429</v>
      </c>
      <c r="P143" s="41">
        <v>1.7999999999999999E-2</v>
      </c>
      <c r="Q143" s="163">
        <f t="shared" si="67"/>
        <v>369312502.47060186</v>
      </c>
      <c r="R143" s="186">
        <f t="shared" si="72"/>
        <v>637825812.48445535</v>
      </c>
      <c r="S143" s="148">
        <f t="shared" si="73"/>
        <v>411912502.47060186</v>
      </c>
      <c r="T143" s="94"/>
    </row>
    <row r="144" spans="1:28" x14ac:dyDescent="0.3">
      <c r="A144" s="11"/>
      <c r="B144" s="41"/>
      <c r="C144" s="249"/>
      <c r="D144" s="88">
        <v>9</v>
      </c>
      <c r="E144" s="89">
        <v>0</v>
      </c>
      <c r="F144" s="90">
        <v>0</v>
      </c>
      <c r="G144" s="90">
        <v>400000</v>
      </c>
      <c r="H144" s="90">
        <f t="shared" si="68"/>
        <v>-400000</v>
      </c>
      <c r="I144" s="91">
        <v>0</v>
      </c>
      <c r="J144" s="92">
        <f t="shared" si="74"/>
        <v>21300000</v>
      </c>
      <c r="K144" s="93">
        <f t="shared" si="69"/>
        <v>20900000</v>
      </c>
      <c r="L144" s="166">
        <f t="shared" si="70"/>
        <v>21300000</v>
      </c>
      <c r="M144" s="155">
        <f t="shared" ref="M144:M175" si="75" xml:space="preserve"> (M143 + 400000) + ((M143 + 400000) * P144 )</f>
        <v>230386949.59410286</v>
      </c>
      <c r="N144" s="77">
        <v>0</v>
      </c>
      <c r="O144" s="186">
        <f t="shared" si="71"/>
        <v>390212502.47060186</v>
      </c>
      <c r="P144" s="41">
        <v>1.7999999999999999E-2</v>
      </c>
      <c r="Q144" s="163">
        <f t="shared" si="67"/>
        <v>397236327.5150727</v>
      </c>
      <c r="R144" s="186">
        <f t="shared" si="72"/>
        <v>648923277.10917556</v>
      </c>
      <c r="S144" s="148">
        <f t="shared" si="73"/>
        <v>418536327.5150727</v>
      </c>
      <c r="T144" s="94"/>
    </row>
    <row r="145" spans="1:26" x14ac:dyDescent="0.3">
      <c r="A145" s="11"/>
      <c r="B145" s="41"/>
      <c r="C145" s="249"/>
      <c r="D145" s="88">
        <v>10</v>
      </c>
      <c r="E145" s="89">
        <v>0</v>
      </c>
      <c r="F145" s="90">
        <v>0</v>
      </c>
      <c r="G145" s="90">
        <v>400000</v>
      </c>
      <c r="H145" s="90">
        <f t="shared" si="68"/>
        <v>-400000</v>
      </c>
      <c r="I145" s="91">
        <v>0</v>
      </c>
      <c r="J145" s="92">
        <f xml:space="preserve"> J144</f>
        <v>21300000</v>
      </c>
      <c r="K145" s="93">
        <f t="shared" si="69"/>
        <v>20900000</v>
      </c>
      <c r="L145" s="166">
        <f t="shared" si="70"/>
        <v>0</v>
      </c>
      <c r="M145" s="155">
        <f t="shared" si="75"/>
        <v>234941114.68679672</v>
      </c>
      <c r="N145" s="77">
        <v>0</v>
      </c>
      <c r="O145" s="186">
        <f t="shared" si="71"/>
        <v>418136327.5150727</v>
      </c>
      <c r="P145" s="41">
        <v>1.7999999999999999E-2</v>
      </c>
      <c r="Q145" s="163">
        <f t="shared" si="67"/>
        <v>425662781.410344</v>
      </c>
      <c r="R145" s="186">
        <f t="shared" si="72"/>
        <v>660603896.09714079</v>
      </c>
      <c r="S145" s="148">
        <f t="shared" si="73"/>
        <v>425662781.41034406</v>
      </c>
      <c r="T145" s="94"/>
    </row>
    <row r="146" spans="1:26" ht="17.25" thickBot="1" x14ac:dyDescent="0.35">
      <c r="A146" s="11"/>
      <c r="B146" s="41"/>
      <c r="C146" s="249"/>
      <c r="D146" s="96">
        <v>11</v>
      </c>
      <c r="E146" s="97">
        <v>0</v>
      </c>
      <c r="F146" s="98">
        <v>0</v>
      </c>
      <c r="G146" s="98">
        <v>400000</v>
      </c>
      <c r="H146" s="98">
        <f t="shared" si="68"/>
        <v>-400000</v>
      </c>
      <c r="I146" s="99">
        <v>108400000</v>
      </c>
      <c r="J146" s="100">
        <v>0</v>
      </c>
      <c r="K146" s="101">
        <f t="shared" si="69"/>
        <v>-108800000</v>
      </c>
      <c r="L146" s="166">
        <f t="shared" si="70"/>
        <v>108400000</v>
      </c>
      <c r="M146" s="156">
        <f t="shared" si="75"/>
        <v>239577254.75115907</v>
      </c>
      <c r="N146" s="77">
        <v>0</v>
      </c>
      <c r="O146" s="187">
        <f t="shared" si="71"/>
        <v>316862781.410344</v>
      </c>
      <c r="P146" s="95">
        <v>1.7999999999999999E-2</v>
      </c>
      <c r="Q146" s="163">
        <f t="shared" si="67"/>
        <v>322566311.47573018</v>
      </c>
      <c r="R146" s="186">
        <f t="shared" si="72"/>
        <v>670543566.22688925</v>
      </c>
      <c r="S146" s="148">
        <f t="shared" si="73"/>
        <v>430966311.47573018</v>
      </c>
      <c r="T146" s="94"/>
    </row>
    <row r="147" spans="1:26" ht="17.25" thickBot="1" x14ac:dyDescent="0.35">
      <c r="A147" s="11"/>
      <c r="B147" s="41"/>
      <c r="C147" s="249"/>
      <c r="D147" s="48">
        <v>12</v>
      </c>
      <c r="E147" s="49">
        <v>0</v>
      </c>
      <c r="F147" s="50">
        <v>0</v>
      </c>
      <c r="G147" s="50">
        <v>400000</v>
      </c>
      <c r="H147" s="50">
        <f t="shared" si="68"/>
        <v>-400000</v>
      </c>
      <c r="I147" s="51">
        <v>108400000</v>
      </c>
      <c r="J147" s="53">
        <v>0</v>
      </c>
      <c r="K147" s="56">
        <f t="shared" si="69"/>
        <v>-108800000</v>
      </c>
      <c r="L147" s="169">
        <f t="shared" si="70"/>
        <v>216800000</v>
      </c>
      <c r="M147" s="157">
        <f t="shared" si="75"/>
        <v>244296845.33667994</v>
      </c>
      <c r="N147" s="58">
        <v>0</v>
      </c>
      <c r="O147" s="188">
        <f t="shared" si="71"/>
        <v>213766311.47573018</v>
      </c>
      <c r="P147" s="54">
        <v>1.7999999999999999E-2</v>
      </c>
      <c r="Q147" s="163">
        <f t="shared" si="67"/>
        <v>217614105.08229333</v>
      </c>
      <c r="R147" s="186">
        <f t="shared" si="72"/>
        <v>678710950.41897321</v>
      </c>
      <c r="S147" s="151">
        <f t="shared" si="73"/>
        <v>434414105.08229327</v>
      </c>
      <c r="T147" s="94">
        <f xml:space="preserve"> S147 / 4</f>
        <v>108603526.27057332</v>
      </c>
      <c r="U147" s="55">
        <f>SUM(E4:E147)</f>
        <v>332300000</v>
      </c>
      <c r="V147" s="55">
        <f>SUM(F4:F147)</f>
        <v>160886544</v>
      </c>
      <c r="W147" s="57">
        <f xml:space="preserve"> U147 - V147</f>
        <v>171413456</v>
      </c>
      <c r="X147" s="57">
        <f>R147-W147</f>
        <v>507297494.41897321</v>
      </c>
      <c r="Y147" s="129">
        <f xml:space="preserve"> X147 / W147 * 100</f>
        <v>295.94963327673247</v>
      </c>
      <c r="Z147" s="57">
        <f xml:space="preserve"> (X147 - 2500000) * 0.16</f>
        <v>80767599.107035711</v>
      </c>
    </row>
    <row r="148" spans="1:26" x14ac:dyDescent="0.3">
      <c r="A148" s="11"/>
      <c r="B148" s="41">
        <v>13</v>
      </c>
      <c r="C148" s="249">
        <v>2034</v>
      </c>
      <c r="D148" s="80">
        <v>1</v>
      </c>
      <c r="E148" s="81">
        <v>0</v>
      </c>
      <c r="F148" s="82">
        <v>48000000</v>
      </c>
      <c r="G148" s="82">
        <v>400000</v>
      </c>
      <c r="H148" s="82">
        <f t="shared" ref="H148:H207" si="76" xml:space="preserve"> E148 - G148 - F148</f>
        <v>-48400000</v>
      </c>
      <c r="I148" s="83">
        <v>0</v>
      </c>
      <c r="J148" s="84">
        <f xml:space="preserve"> L147 / 10</f>
        <v>21680000</v>
      </c>
      <c r="K148" s="85">
        <f t="shared" ref="K148:K195" si="77" xml:space="preserve"> H148 + J148 - I148</f>
        <v>-26720000</v>
      </c>
      <c r="L148" s="76">
        <f t="shared" ref="L148:L195" si="78" xml:space="preserve"> L147 +I148 - J148 - N148</f>
        <v>195120000</v>
      </c>
      <c r="M148" s="154">
        <f t="shared" si="75"/>
        <v>245675632.71802667</v>
      </c>
      <c r="N148" s="77">
        <v>0</v>
      </c>
      <c r="O148" s="189">
        <f t="shared" ref="O148:O195" si="79" xml:space="preserve"> Q147 + K148</f>
        <v>190894105.08229333</v>
      </c>
      <c r="P148" s="79">
        <v>4.0000000000000001E-3</v>
      </c>
      <c r="Q148" s="163">
        <f t="shared" si="67"/>
        <v>191657681.50262251</v>
      </c>
      <c r="R148" s="189">
        <f t="shared" ref="R148:R195" si="80" xml:space="preserve"> M148 + Q148 + L148</f>
        <v>632453314.22064924</v>
      </c>
      <c r="S148" s="147">
        <f t="shared" ref="S148:S195" si="81" xml:space="preserve"> R148 - M148</f>
        <v>386777681.5026226</v>
      </c>
      <c r="T148" s="86"/>
    </row>
    <row r="149" spans="1:26" x14ac:dyDescent="0.3">
      <c r="A149" s="11"/>
      <c r="B149" s="41"/>
      <c r="C149" s="249"/>
      <c r="D149" s="88">
        <v>2</v>
      </c>
      <c r="E149" s="89">
        <v>0</v>
      </c>
      <c r="F149" s="90">
        <v>0</v>
      </c>
      <c r="G149" s="90">
        <v>400000</v>
      </c>
      <c r="H149" s="90">
        <f t="shared" si="76"/>
        <v>-400000</v>
      </c>
      <c r="I149" s="91">
        <v>0</v>
      </c>
      <c r="J149" s="92">
        <f xml:space="preserve"> J148</f>
        <v>21680000</v>
      </c>
      <c r="K149" s="93">
        <f t="shared" si="77"/>
        <v>21280000</v>
      </c>
      <c r="L149" s="166">
        <f t="shared" si="78"/>
        <v>173440000</v>
      </c>
      <c r="M149" s="155">
        <f t="shared" si="75"/>
        <v>250504994.10695115</v>
      </c>
      <c r="N149" s="77">
        <v>0</v>
      </c>
      <c r="O149" s="186">
        <f t="shared" si="79"/>
        <v>212937681.50262251</v>
      </c>
      <c r="P149" s="41">
        <v>1.7999999999999999E-2</v>
      </c>
      <c r="Q149" s="163">
        <f t="shared" si="67"/>
        <v>216770559.76966971</v>
      </c>
      <c r="R149" s="186">
        <f t="shared" si="80"/>
        <v>640715553.87662089</v>
      </c>
      <c r="S149" s="148">
        <f t="shared" si="81"/>
        <v>390210559.76966977</v>
      </c>
      <c r="T149" s="94"/>
    </row>
    <row r="150" spans="1:26" x14ac:dyDescent="0.3">
      <c r="A150" s="11"/>
      <c r="B150" s="41"/>
      <c r="C150" s="249"/>
      <c r="D150" s="88">
        <v>3</v>
      </c>
      <c r="E150" s="89">
        <v>0</v>
      </c>
      <c r="F150" s="90">
        <v>0</v>
      </c>
      <c r="G150" s="90">
        <v>400000</v>
      </c>
      <c r="H150" s="90">
        <f t="shared" si="76"/>
        <v>-400000</v>
      </c>
      <c r="I150" s="91">
        <v>0</v>
      </c>
      <c r="J150" s="92">
        <f t="shared" ref="J150:J156" si="82" xml:space="preserve"> J149</f>
        <v>21680000</v>
      </c>
      <c r="K150" s="93">
        <f t="shared" si="77"/>
        <v>21280000</v>
      </c>
      <c r="L150" s="166">
        <f t="shared" si="78"/>
        <v>151760000</v>
      </c>
      <c r="M150" s="155">
        <f t="shared" si="75"/>
        <v>255421284.00087628</v>
      </c>
      <c r="N150" s="77">
        <v>0</v>
      </c>
      <c r="O150" s="186">
        <f t="shared" si="79"/>
        <v>238050559.76966971</v>
      </c>
      <c r="P150" s="41">
        <v>1.7999999999999999E-2</v>
      </c>
      <c r="Q150" s="163">
        <f t="shared" si="67"/>
        <v>242335469.84552377</v>
      </c>
      <c r="R150" s="186">
        <f t="shared" si="80"/>
        <v>649516753.84640002</v>
      </c>
      <c r="S150" s="148">
        <f t="shared" si="81"/>
        <v>394095469.84552372</v>
      </c>
      <c r="T150" s="94"/>
    </row>
    <row r="151" spans="1:26" x14ac:dyDescent="0.3">
      <c r="A151" s="11"/>
      <c r="B151" s="41"/>
      <c r="C151" s="249"/>
      <c r="D151" s="88">
        <v>4</v>
      </c>
      <c r="E151" s="89">
        <v>0</v>
      </c>
      <c r="F151" s="90">
        <v>0</v>
      </c>
      <c r="G151" s="90">
        <v>400000</v>
      </c>
      <c r="H151" s="90">
        <f t="shared" si="76"/>
        <v>-400000</v>
      </c>
      <c r="I151" s="91">
        <v>0</v>
      </c>
      <c r="J151" s="92">
        <f t="shared" si="82"/>
        <v>21680000</v>
      </c>
      <c r="K151" s="93">
        <f t="shared" si="77"/>
        <v>21280000</v>
      </c>
      <c r="L151" s="166">
        <f t="shared" si="78"/>
        <v>130080000</v>
      </c>
      <c r="M151" s="155">
        <f t="shared" si="75"/>
        <v>260426067.11289206</v>
      </c>
      <c r="N151" s="77">
        <v>0</v>
      </c>
      <c r="O151" s="186">
        <f t="shared" si="79"/>
        <v>263615469.84552377</v>
      </c>
      <c r="P151" s="41">
        <v>1.7999999999999999E-2</v>
      </c>
      <c r="Q151" s="163">
        <f t="shared" si="67"/>
        <v>268360548.3027432</v>
      </c>
      <c r="R151" s="186">
        <f t="shared" si="80"/>
        <v>658866615.41563523</v>
      </c>
      <c r="S151" s="148">
        <f t="shared" si="81"/>
        <v>398440548.3027432</v>
      </c>
      <c r="T151" s="94"/>
    </row>
    <row r="152" spans="1:26" x14ac:dyDescent="0.3">
      <c r="A152" s="11"/>
      <c r="B152" s="41"/>
      <c r="C152" s="249"/>
      <c r="D152" s="88">
        <v>5</v>
      </c>
      <c r="E152" s="89">
        <v>0</v>
      </c>
      <c r="F152" s="90">
        <v>0</v>
      </c>
      <c r="G152" s="90">
        <v>400000</v>
      </c>
      <c r="H152" s="90">
        <f t="shared" si="76"/>
        <v>-400000</v>
      </c>
      <c r="I152" s="91">
        <v>0</v>
      </c>
      <c r="J152" s="92">
        <f t="shared" si="82"/>
        <v>21680000</v>
      </c>
      <c r="K152" s="93">
        <f t="shared" si="77"/>
        <v>21280000</v>
      </c>
      <c r="L152" s="166">
        <f t="shared" si="78"/>
        <v>108400000</v>
      </c>
      <c r="M152" s="155">
        <f t="shared" si="75"/>
        <v>265520936.3209241</v>
      </c>
      <c r="N152" s="77">
        <v>0</v>
      </c>
      <c r="O152" s="186">
        <f t="shared" si="79"/>
        <v>289640548.3027432</v>
      </c>
      <c r="P152" s="41">
        <v>1.7999999999999999E-2</v>
      </c>
      <c r="Q152" s="163">
        <f t="shared" si="67"/>
        <v>294854078.17219257</v>
      </c>
      <c r="R152" s="186">
        <f t="shared" si="80"/>
        <v>668775014.49311662</v>
      </c>
      <c r="S152" s="148">
        <f t="shared" si="81"/>
        <v>403254078.17219251</v>
      </c>
      <c r="T152" s="94"/>
    </row>
    <row r="153" spans="1:26" x14ac:dyDescent="0.3">
      <c r="A153" s="11"/>
      <c r="B153" s="41"/>
      <c r="C153" s="249"/>
      <c r="D153" s="88">
        <v>6</v>
      </c>
      <c r="E153" s="89">
        <v>0</v>
      </c>
      <c r="F153" s="90">
        <v>0</v>
      </c>
      <c r="G153" s="90">
        <v>400000</v>
      </c>
      <c r="H153" s="90">
        <f t="shared" si="76"/>
        <v>-400000</v>
      </c>
      <c r="I153" s="91">
        <v>0</v>
      </c>
      <c r="J153" s="92">
        <f t="shared" si="82"/>
        <v>21680000</v>
      </c>
      <c r="K153" s="93">
        <f t="shared" si="77"/>
        <v>21280000</v>
      </c>
      <c r="L153" s="166">
        <f t="shared" si="78"/>
        <v>86720000</v>
      </c>
      <c r="M153" s="155">
        <f t="shared" si="75"/>
        <v>270707513.17470074</v>
      </c>
      <c r="N153" s="77">
        <v>0</v>
      </c>
      <c r="O153" s="186">
        <f t="shared" si="79"/>
        <v>316134078.17219257</v>
      </c>
      <c r="P153" s="41">
        <v>1.7999999999999999E-2</v>
      </c>
      <c r="Q153" s="163">
        <f t="shared" si="67"/>
        <v>321824491.57929206</v>
      </c>
      <c r="R153" s="186">
        <f t="shared" si="80"/>
        <v>679252004.7539928</v>
      </c>
      <c r="S153" s="148">
        <f t="shared" si="81"/>
        <v>408544491.57929206</v>
      </c>
      <c r="T153" s="94"/>
    </row>
    <row r="154" spans="1:26" x14ac:dyDescent="0.3">
      <c r="A154" s="11"/>
      <c r="B154" s="41"/>
      <c r="C154" s="249"/>
      <c r="D154" s="88">
        <v>7</v>
      </c>
      <c r="E154" s="89">
        <v>0</v>
      </c>
      <c r="F154" s="90">
        <v>0</v>
      </c>
      <c r="G154" s="90">
        <v>400000</v>
      </c>
      <c r="H154" s="90">
        <f t="shared" si="76"/>
        <v>-400000</v>
      </c>
      <c r="I154" s="91">
        <v>0</v>
      </c>
      <c r="J154" s="92">
        <f t="shared" si="82"/>
        <v>21680000</v>
      </c>
      <c r="K154" s="93">
        <f t="shared" si="77"/>
        <v>21280000</v>
      </c>
      <c r="L154" s="166">
        <f t="shared" si="78"/>
        <v>65040000</v>
      </c>
      <c r="M154" s="155">
        <f t="shared" si="75"/>
        <v>275987448.41184533</v>
      </c>
      <c r="N154" s="77">
        <v>0</v>
      </c>
      <c r="O154" s="186">
        <f t="shared" si="79"/>
        <v>343104491.57929206</v>
      </c>
      <c r="P154" s="41">
        <v>1.7999999999999999E-2</v>
      </c>
      <c r="Q154" s="163">
        <f t="shared" si="67"/>
        <v>349280372.4277193</v>
      </c>
      <c r="R154" s="186">
        <f t="shared" si="80"/>
        <v>690307820.83956456</v>
      </c>
      <c r="S154" s="148">
        <f t="shared" si="81"/>
        <v>414320372.42771924</v>
      </c>
      <c r="T154" s="94"/>
    </row>
    <row r="155" spans="1:26" x14ac:dyDescent="0.3">
      <c r="A155" s="11"/>
      <c r="B155" s="41"/>
      <c r="C155" s="249"/>
      <c r="D155" s="88">
        <v>8</v>
      </c>
      <c r="E155" s="89">
        <v>0</v>
      </c>
      <c r="F155" s="90">
        <v>0</v>
      </c>
      <c r="G155" s="90">
        <v>400000</v>
      </c>
      <c r="H155" s="90">
        <f t="shared" si="76"/>
        <v>-400000</v>
      </c>
      <c r="I155" s="91">
        <v>0</v>
      </c>
      <c r="J155" s="92">
        <f t="shared" si="82"/>
        <v>21680000</v>
      </c>
      <c r="K155" s="93">
        <f t="shared" si="77"/>
        <v>21280000</v>
      </c>
      <c r="L155" s="166">
        <f t="shared" si="78"/>
        <v>43360000</v>
      </c>
      <c r="M155" s="155">
        <f t="shared" si="75"/>
        <v>281362422.48325855</v>
      </c>
      <c r="N155" s="77">
        <v>0</v>
      </c>
      <c r="O155" s="186">
        <f t="shared" si="79"/>
        <v>370560372.4277193</v>
      </c>
      <c r="P155" s="41">
        <v>1.7999999999999999E-2</v>
      </c>
      <c r="Q155" s="163">
        <f t="shared" si="67"/>
        <v>377230459.13141823</v>
      </c>
      <c r="R155" s="186">
        <f t="shared" si="80"/>
        <v>701952881.61467671</v>
      </c>
      <c r="S155" s="148">
        <f t="shared" si="81"/>
        <v>420590459.13141817</v>
      </c>
      <c r="T155" s="94"/>
    </row>
    <row r="156" spans="1:26" x14ac:dyDescent="0.3">
      <c r="A156" s="11"/>
      <c r="B156" s="41"/>
      <c r="C156" s="249"/>
      <c r="D156" s="88">
        <v>9</v>
      </c>
      <c r="E156" s="89">
        <v>0</v>
      </c>
      <c r="F156" s="90">
        <v>0</v>
      </c>
      <c r="G156" s="90">
        <v>400000</v>
      </c>
      <c r="H156" s="90">
        <f t="shared" si="76"/>
        <v>-400000</v>
      </c>
      <c r="I156" s="91">
        <v>0</v>
      </c>
      <c r="J156" s="92">
        <f t="shared" si="82"/>
        <v>21680000</v>
      </c>
      <c r="K156" s="93">
        <f t="shared" si="77"/>
        <v>21280000</v>
      </c>
      <c r="L156" s="166">
        <f t="shared" si="78"/>
        <v>21680000</v>
      </c>
      <c r="M156" s="155">
        <f t="shared" si="75"/>
        <v>286834146.0879572</v>
      </c>
      <c r="N156" s="77">
        <v>0</v>
      </c>
      <c r="O156" s="186">
        <f t="shared" si="79"/>
        <v>398510459.13141823</v>
      </c>
      <c r="P156" s="41">
        <v>1.7999999999999999E-2</v>
      </c>
      <c r="Q156" s="163">
        <f t="shared" si="67"/>
        <v>405683647.39578378</v>
      </c>
      <c r="R156" s="186">
        <f t="shared" si="80"/>
        <v>714197793.48374104</v>
      </c>
      <c r="S156" s="148">
        <f t="shared" si="81"/>
        <v>427363647.39578384</v>
      </c>
      <c r="T156" s="94"/>
    </row>
    <row r="157" spans="1:26" x14ac:dyDescent="0.3">
      <c r="A157" s="11"/>
      <c r="B157" s="41"/>
      <c r="C157" s="249"/>
      <c r="D157" s="88">
        <v>10</v>
      </c>
      <c r="E157" s="89">
        <v>0</v>
      </c>
      <c r="F157" s="90">
        <v>0</v>
      </c>
      <c r="G157" s="90">
        <v>400000</v>
      </c>
      <c r="H157" s="90">
        <f t="shared" si="76"/>
        <v>-400000</v>
      </c>
      <c r="I157" s="91">
        <v>0</v>
      </c>
      <c r="J157" s="92">
        <f xml:space="preserve"> J156</f>
        <v>21680000</v>
      </c>
      <c r="K157" s="93">
        <f t="shared" si="77"/>
        <v>21280000</v>
      </c>
      <c r="L157" s="166">
        <f t="shared" si="78"/>
        <v>0</v>
      </c>
      <c r="M157" s="155">
        <f t="shared" si="75"/>
        <v>292404360.71754044</v>
      </c>
      <c r="N157" s="77">
        <v>0</v>
      </c>
      <c r="O157" s="186">
        <f t="shared" si="79"/>
        <v>426963647.39578378</v>
      </c>
      <c r="P157" s="41">
        <v>1.7999999999999999E-2</v>
      </c>
      <c r="Q157" s="163">
        <f t="shared" si="67"/>
        <v>434648993.04890788</v>
      </c>
      <c r="R157" s="186">
        <f t="shared" si="80"/>
        <v>727053353.76644826</v>
      </c>
      <c r="S157" s="148">
        <f t="shared" si="81"/>
        <v>434648993.04890782</v>
      </c>
      <c r="T157" s="94"/>
    </row>
    <row r="158" spans="1:26" ht="17.25" thickBot="1" x14ac:dyDescent="0.35">
      <c r="A158" s="11"/>
      <c r="B158" s="41"/>
      <c r="C158" s="249"/>
      <c r="D158" s="96">
        <v>11</v>
      </c>
      <c r="E158" s="97">
        <v>0</v>
      </c>
      <c r="F158" s="98">
        <v>0</v>
      </c>
      <c r="G158" s="98">
        <v>400000</v>
      </c>
      <c r="H158" s="98">
        <f t="shared" si="76"/>
        <v>-400000</v>
      </c>
      <c r="I158" s="99">
        <v>110600000</v>
      </c>
      <c r="J158" s="100">
        <v>0</v>
      </c>
      <c r="K158" s="101">
        <f t="shared" si="77"/>
        <v>-111000000</v>
      </c>
      <c r="L158" s="166">
        <f t="shared" si="78"/>
        <v>110600000</v>
      </c>
      <c r="M158" s="156">
        <f t="shared" si="75"/>
        <v>298074839.21045619</v>
      </c>
      <c r="N158" s="77">
        <v>0</v>
      </c>
      <c r="O158" s="187">
        <f t="shared" si="79"/>
        <v>323648993.04890788</v>
      </c>
      <c r="P158" s="95">
        <v>1.7999999999999999E-2</v>
      </c>
      <c r="Q158" s="163">
        <f t="shared" si="67"/>
        <v>329474674.92378819</v>
      </c>
      <c r="R158" s="186">
        <f t="shared" si="80"/>
        <v>738149514.13424444</v>
      </c>
      <c r="S158" s="148">
        <f t="shared" si="81"/>
        <v>440074674.92378825</v>
      </c>
      <c r="T158" s="94"/>
    </row>
    <row r="159" spans="1:26" ht="17.25" thickBot="1" x14ac:dyDescent="0.35">
      <c r="A159" s="11"/>
      <c r="B159" s="41"/>
      <c r="C159" s="249"/>
      <c r="D159" s="48">
        <v>12</v>
      </c>
      <c r="E159" s="49">
        <v>0</v>
      </c>
      <c r="F159" s="50">
        <v>0</v>
      </c>
      <c r="G159" s="50">
        <v>400000</v>
      </c>
      <c r="H159" s="50">
        <f t="shared" si="76"/>
        <v>-400000</v>
      </c>
      <c r="I159" s="51">
        <v>110600000</v>
      </c>
      <c r="J159" s="53">
        <v>0</v>
      </c>
      <c r="K159" s="56">
        <f t="shared" si="77"/>
        <v>-111000000</v>
      </c>
      <c r="L159" s="169">
        <f t="shared" si="78"/>
        <v>221200000</v>
      </c>
      <c r="M159" s="157">
        <f t="shared" si="75"/>
        <v>303847386.31624442</v>
      </c>
      <c r="N159" s="58">
        <v>0</v>
      </c>
      <c r="O159" s="188">
        <f t="shared" si="79"/>
        <v>218474674.92378819</v>
      </c>
      <c r="P159" s="54">
        <v>1.7999999999999999E-2</v>
      </c>
      <c r="Q159" s="163">
        <f t="shared" si="67"/>
        <v>222407219.07241637</v>
      </c>
      <c r="R159" s="186">
        <f t="shared" si="80"/>
        <v>747454605.38866079</v>
      </c>
      <c r="S159" s="151">
        <f t="shared" si="81"/>
        <v>443607219.07241637</v>
      </c>
      <c r="T159" s="94">
        <f xml:space="preserve"> S159 / 4</f>
        <v>110901804.76810409</v>
      </c>
      <c r="U159" s="55">
        <f>SUM(E4:E159)</f>
        <v>332300000</v>
      </c>
      <c r="V159" s="55">
        <f>SUM(F4:F159)</f>
        <v>208886544</v>
      </c>
      <c r="W159" s="57">
        <f xml:space="preserve"> U159 - V159</f>
        <v>123413456</v>
      </c>
      <c r="X159" s="57">
        <f>R159-W159</f>
        <v>624041149.38866079</v>
      </c>
      <c r="Y159" s="129">
        <f xml:space="preserve"> X159 / W159 * 100</f>
        <v>505.65081767798546</v>
      </c>
    </row>
    <row r="160" spans="1:26" x14ac:dyDescent="0.3">
      <c r="A160" s="11"/>
      <c r="B160" s="41">
        <v>14</v>
      </c>
      <c r="C160" s="249">
        <v>2035</v>
      </c>
      <c r="D160" s="80">
        <v>1</v>
      </c>
      <c r="E160" s="81">
        <v>0</v>
      </c>
      <c r="F160" s="82">
        <v>48000000</v>
      </c>
      <c r="G160" s="82">
        <v>400000</v>
      </c>
      <c r="H160" s="82">
        <f t="shared" si="76"/>
        <v>-48400000</v>
      </c>
      <c r="I160" s="83">
        <v>0</v>
      </c>
      <c r="J160" s="84">
        <f xml:space="preserve"> L159 / 10</f>
        <v>22120000</v>
      </c>
      <c r="K160" s="85">
        <f t="shared" si="77"/>
        <v>-26280000</v>
      </c>
      <c r="L160" s="76">
        <f t="shared" si="78"/>
        <v>199080000</v>
      </c>
      <c r="M160" s="154">
        <f t="shared" si="75"/>
        <v>305464375.86150938</v>
      </c>
      <c r="N160" s="77">
        <v>0</v>
      </c>
      <c r="O160" s="189">
        <f t="shared" si="79"/>
        <v>196127219.07241637</v>
      </c>
      <c r="P160" s="79">
        <v>4.0000000000000001E-3</v>
      </c>
      <c r="Q160" s="163">
        <f t="shared" si="67"/>
        <v>196911727.94870603</v>
      </c>
      <c r="R160" s="189">
        <f t="shared" si="80"/>
        <v>701456103.81021547</v>
      </c>
      <c r="S160" s="147">
        <f t="shared" si="81"/>
        <v>395991727.94870609</v>
      </c>
      <c r="T160" s="86"/>
    </row>
    <row r="161" spans="1:25" x14ac:dyDescent="0.3">
      <c r="A161" s="11"/>
      <c r="B161" s="41"/>
      <c r="C161" s="249"/>
      <c r="D161" s="88">
        <v>2</v>
      </c>
      <c r="E161" s="89">
        <v>0</v>
      </c>
      <c r="F161" s="90">
        <v>0</v>
      </c>
      <c r="G161" s="90">
        <v>400000</v>
      </c>
      <c r="H161" s="90">
        <f t="shared" si="76"/>
        <v>-400000</v>
      </c>
      <c r="I161" s="91">
        <v>0</v>
      </c>
      <c r="J161" s="92">
        <f xml:space="preserve"> J160</f>
        <v>22120000</v>
      </c>
      <c r="K161" s="93">
        <f t="shared" si="77"/>
        <v>21720000</v>
      </c>
      <c r="L161" s="166">
        <f t="shared" si="78"/>
        <v>176960000</v>
      </c>
      <c r="M161" s="155">
        <f t="shared" si="75"/>
        <v>311369934.62701654</v>
      </c>
      <c r="N161" s="77">
        <v>0</v>
      </c>
      <c r="O161" s="186">
        <f t="shared" si="79"/>
        <v>218631727.94870603</v>
      </c>
      <c r="P161" s="41">
        <v>1.7999999999999999E-2</v>
      </c>
      <c r="Q161" s="163">
        <f t="shared" si="67"/>
        <v>222567099.05178273</v>
      </c>
      <c r="R161" s="186">
        <f t="shared" si="80"/>
        <v>710897033.67879927</v>
      </c>
      <c r="S161" s="148">
        <f t="shared" si="81"/>
        <v>399527099.05178273</v>
      </c>
      <c r="T161" s="94"/>
    </row>
    <row r="162" spans="1:25" x14ac:dyDescent="0.3">
      <c r="A162" s="11"/>
      <c r="B162" s="41"/>
      <c r="C162" s="249"/>
      <c r="D162" s="88">
        <v>3</v>
      </c>
      <c r="E162" s="89">
        <v>0</v>
      </c>
      <c r="F162" s="90">
        <v>0</v>
      </c>
      <c r="G162" s="90">
        <v>400000</v>
      </c>
      <c r="H162" s="90">
        <f t="shared" si="76"/>
        <v>-400000</v>
      </c>
      <c r="I162" s="91">
        <v>0</v>
      </c>
      <c r="J162" s="92">
        <f t="shared" ref="J162:J168" si="83" xml:space="preserve"> J161</f>
        <v>22120000</v>
      </c>
      <c r="K162" s="93">
        <f t="shared" si="77"/>
        <v>21720000</v>
      </c>
      <c r="L162" s="166">
        <f t="shared" si="78"/>
        <v>154840000</v>
      </c>
      <c r="M162" s="155">
        <f t="shared" si="75"/>
        <v>317381793.45030284</v>
      </c>
      <c r="N162" s="77">
        <v>0</v>
      </c>
      <c r="O162" s="186">
        <f t="shared" si="79"/>
        <v>244287099.05178273</v>
      </c>
      <c r="P162" s="41">
        <v>1.7999999999999999E-2</v>
      </c>
      <c r="Q162" s="163">
        <f t="shared" si="67"/>
        <v>248684266.83471483</v>
      </c>
      <c r="R162" s="186">
        <f t="shared" si="80"/>
        <v>720906060.28501773</v>
      </c>
      <c r="S162" s="148">
        <f t="shared" si="81"/>
        <v>403524266.83471489</v>
      </c>
      <c r="T162" s="94"/>
    </row>
    <row r="163" spans="1:25" x14ac:dyDescent="0.3">
      <c r="A163" s="11"/>
      <c r="B163" s="41"/>
      <c r="C163" s="249"/>
      <c r="D163" s="88">
        <v>4</v>
      </c>
      <c r="E163" s="89">
        <v>0</v>
      </c>
      <c r="F163" s="90">
        <v>0</v>
      </c>
      <c r="G163" s="90">
        <v>400000</v>
      </c>
      <c r="H163" s="90">
        <f t="shared" si="76"/>
        <v>-400000</v>
      </c>
      <c r="I163" s="91">
        <v>0</v>
      </c>
      <c r="J163" s="92">
        <f t="shared" si="83"/>
        <v>22120000</v>
      </c>
      <c r="K163" s="93">
        <f t="shared" si="77"/>
        <v>21720000</v>
      </c>
      <c r="L163" s="166">
        <f t="shared" si="78"/>
        <v>132720000</v>
      </c>
      <c r="M163" s="155">
        <f t="shared" si="75"/>
        <v>323501865.73240829</v>
      </c>
      <c r="N163" s="77">
        <v>0</v>
      </c>
      <c r="O163" s="186">
        <f t="shared" si="79"/>
        <v>270404266.83471483</v>
      </c>
      <c r="P163" s="41">
        <v>1.7999999999999999E-2</v>
      </c>
      <c r="Q163" s="163">
        <f t="shared" si="67"/>
        <v>275271543.63773972</v>
      </c>
      <c r="R163" s="186">
        <f t="shared" si="80"/>
        <v>731493409.37014794</v>
      </c>
      <c r="S163" s="148">
        <f t="shared" si="81"/>
        <v>407991543.63773966</v>
      </c>
      <c r="T163" s="94"/>
    </row>
    <row r="164" spans="1:25" x14ac:dyDescent="0.3">
      <c r="A164" s="11"/>
      <c r="B164" s="41"/>
      <c r="C164" s="249"/>
      <c r="D164" s="88">
        <v>5</v>
      </c>
      <c r="E164" s="89">
        <v>0</v>
      </c>
      <c r="F164" s="90">
        <v>0</v>
      </c>
      <c r="G164" s="90">
        <v>400000</v>
      </c>
      <c r="H164" s="90">
        <f t="shared" si="76"/>
        <v>-400000</v>
      </c>
      <c r="I164" s="91">
        <v>0</v>
      </c>
      <c r="J164" s="92">
        <f t="shared" si="83"/>
        <v>22120000</v>
      </c>
      <c r="K164" s="93">
        <f t="shared" si="77"/>
        <v>21720000</v>
      </c>
      <c r="L164" s="166">
        <f t="shared" si="78"/>
        <v>110600000</v>
      </c>
      <c r="M164" s="155">
        <f t="shared" si="75"/>
        <v>329732099.31559163</v>
      </c>
      <c r="N164" s="77">
        <v>0</v>
      </c>
      <c r="O164" s="186">
        <f t="shared" si="79"/>
        <v>296991543.63773972</v>
      </c>
      <c r="P164" s="41">
        <v>1.7999999999999999E-2</v>
      </c>
      <c r="Q164" s="163">
        <f t="shared" si="67"/>
        <v>302337391.42321903</v>
      </c>
      <c r="R164" s="186">
        <f t="shared" si="80"/>
        <v>742669490.73881066</v>
      </c>
      <c r="S164" s="148">
        <f t="shared" si="81"/>
        <v>412937391.42321903</v>
      </c>
      <c r="T164" s="94"/>
    </row>
    <row r="165" spans="1:25" x14ac:dyDescent="0.3">
      <c r="A165" s="11"/>
      <c r="B165" s="41"/>
      <c r="C165" s="249"/>
      <c r="D165" s="88">
        <v>6</v>
      </c>
      <c r="E165" s="89">
        <v>0</v>
      </c>
      <c r="F165" s="90">
        <v>0</v>
      </c>
      <c r="G165" s="90">
        <v>400000</v>
      </c>
      <c r="H165" s="90">
        <f t="shared" si="76"/>
        <v>-400000</v>
      </c>
      <c r="I165" s="91">
        <v>0</v>
      </c>
      <c r="J165" s="92">
        <f t="shared" si="83"/>
        <v>22120000</v>
      </c>
      <c r="K165" s="93">
        <f t="shared" si="77"/>
        <v>21720000</v>
      </c>
      <c r="L165" s="166">
        <f t="shared" si="78"/>
        <v>88480000</v>
      </c>
      <c r="M165" s="155">
        <f t="shared" si="75"/>
        <v>336074477.10327226</v>
      </c>
      <c r="N165" s="77">
        <v>0</v>
      </c>
      <c r="O165" s="186">
        <f t="shared" si="79"/>
        <v>324057391.42321903</v>
      </c>
      <c r="P165" s="41">
        <v>1.7999999999999999E-2</v>
      </c>
      <c r="Q165" s="163">
        <f t="shared" si="67"/>
        <v>329890424.46883696</v>
      </c>
      <c r="R165" s="186">
        <f t="shared" si="80"/>
        <v>754444901.57210922</v>
      </c>
      <c r="S165" s="148">
        <f t="shared" si="81"/>
        <v>418370424.46883696</v>
      </c>
      <c r="T165" s="94"/>
    </row>
    <row r="166" spans="1:25" x14ac:dyDescent="0.3">
      <c r="A166" s="11"/>
      <c r="B166" s="41"/>
      <c r="C166" s="249"/>
      <c r="D166" s="88">
        <v>7</v>
      </c>
      <c r="E166" s="89">
        <v>0</v>
      </c>
      <c r="F166" s="90">
        <v>0</v>
      </c>
      <c r="G166" s="90">
        <v>400000</v>
      </c>
      <c r="H166" s="90">
        <f t="shared" si="76"/>
        <v>-400000</v>
      </c>
      <c r="I166" s="91">
        <v>0</v>
      </c>
      <c r="J166" s="92">
        <f t="shared" si="83"/>
        <v>22120000</v>
      </c>
      <c r="K166" s="93">
        <f t="shared" si="77"/>
        <v>21720000</v>
      </c>
      <c r="L166" s="166">
        <f t="shared" si="78"/>
        <v>66360000</v>
      </c>
      <c r="M166" s="155">
        <f t="shared" si="75"/>
        <v>342531017.69113117</v>
      </c>
      <c r="N166" s="77">
        <v>0</v>
      </c>
      <c r="O166" s="186">
        <f t="shared" si="79"/>
        <v>351610424.46883696</v>
      </c>
      <c r="P166" s="41">
        <v>1.7999999999999999E-2</v>
      </c>
      <c r="Q166" s="163">
        <f t="shared" si="67"/>
        <v>357939412.10927606</v>
      </c>
      <c r="R166" s="186">
        <f t="shared" si="80"/>
        <v>766830429.80040717</v>
      </c>
      <c r="S166" s="148">
        <f t="shared" si="81"/>
        <v>424299412.109276</v>
      </c>
      <c r="T166" s="94"/>
    </row>
    <row r="167" spans="1:25" x14ac:dyDescent="0.3">
      <c r="A167" s="11"/>
      <c r="B167" s="41"/>
      <c r="C167" s="249"/>
      <c r="D167" s="88">
        <v>8</v>
      </c>
      <c r="E167" s="89">
        <v>0</v>
      </c>
      <c r="F167" s="90">
        <v>0</v>
      </c>
      <c r="G167" s="90">
        <v>400000</v>
      </c>
      <c r="H167" s="90">
        <f t="shared" si="76"/>
        <v>-400000</v>
      </c>
      <c r="I167" s="91">
        <v>0</v>
      </c>
      <c r="J167" s="92">
        <f t="shared" si="83"/>
        <v>22120000</v>
      </c>
      <c r="K167" s="93">
        <f t="shared" si="77"/>
        <v>21720000</v>
      </c>
      <c r="L167" s="166">
        <f t="shared" si="78"/>
        <v>44240000</v>
      </c>
      <c r="M167" s="155">
        <f t="shared" si="75"/>
        <v>349103776.00957155</v>
      </c>
      <c r="N167" s="77">
        <v>0</v>
      </c>
      <c r="O167" s="186">
        <f t="shared" si="79"/>
        <v>379659412.10927606</v>
      </c>
      <c r="P167" s="41">
        <v>1.7999999999999999E-2</v>
      </c>
      <c r="Q167" s="163">
        <f t="shared" si="67"/>
        <v>386493281.52724302</v>
      </c>
      <c r="R167" s="186">
        <f t="shared" si="80"/>
        <v>779837057.53681457</v>
      </c>
      <c r="S167" s="148">
        <f t="shared" si="81"/>
        <v>430733281.52724302</v>
      </c>
      <c r="T167" s="94"/>
    </row>
    <row r="168" spans="1:25" x14ac:dyDescent="0.3">
      <c r="A168" s="11"/>
      <c r="B168" s="41"/>
      <c r="C168" s="249"/>
      <c r="D168" s="88">
        <v>9</v>
      </c>
      <c r="E168" s="89">
        <v>0</v>
      </c>
      <c r="F168" s="90">
        <v>0</v>
      </c>
      <c r="G168" s="90">
        <v>400000</v>
      </c>
      <c r="H168" s="90">
        <f t="shared" si="76"/>
        <v>-400000</v>
      </c>
      <c r="I168" s="91">
        <v>0</v>
      </c>
      <c r="J168" s="92">
        <f t="shared" si="83"/>
        <v>22120000</v>
      </c>
      <c r="K168" s="93">
        <f t="shared" si="77"/>
        <v>21720000</v>
      </c>
      <c r="L168" s="166">
        <f t="shared" si="78"/>
        <v>22120000</v>
      </c>
      <c r="M168" s="155">
        <f t="shared" si="75"/>
        <v>355794843.97774386</v>
      </c>
      <c r="N168" s="77">
        <v>0</v>
      </c>
      <c r="O168" s="186">
        <f t="shared" si="79"/>
        <v>408213281.52724302</v>
      </c>
      <c r="P168" s="41">
        <v>1.7999999999999999E-2</v>
      </c>
      <c r="Q168" s="163">
        <f t="shared" si="67"/>
        <v>415561120.59473342</v>
      </c>
      <c r="R168" s="186">
        <f t="shared" si="80"/>
        <v>793475964.57247734</v>
      </c>
      <c r="S168" s="148">
        <f t="shared" si="81"/>
        <v>437681120.59473348</v>
      </c>
      <c r="T168" s="94"/>
    </row>
    <row r="169" spans="1:25" x14ac:dyDescent="0.3">
      <c r="A169" s="11"/>
      <c r="B169" s="41"/>
      <c r="C169" s="249"/>
      <c r="D169" s="88">
        <v>10</v>
      </c>
      <c r="E169" s="89">
        <v>0</v>
      </c>
      <c r="F169" s="90">
        <v>0</v>
      </c>
      <c r="G169" s="90">
        <v>400000</v>
      </c>
      <c r="H169" s="90">
        <f t="shared" si="76"/>
        <v>-400000</v>
      </c>
      <c r="I169" s="91">
        <v>0</v>
      </c>
      <c r="J169" s="92">
        <f xml:space="preserve"> J168</f>
        <v>22120000</v>
      </c>
      <c r="K169" s="93">
        <f t="shared" si="77"/>
        <v>21720000</v>
      </c>
      <c r="L169" s="166">
        <f t="shared" si="78"/>
        <v>0</v>
      </c>
      <c r="M169" s="155">
        <f t="shared" si="75"/>
        <v>362606351.16934323</v>
      </c>
      <c r="N169" s="77">
        <v>0</v>
      </c>
      <c r="O169" s="186">
        <f t="shared" si="79"/>
        <v>437281120.59473342</v>
      </c>
      <c r="P169" s="41">
        <v>1.7999999999999999E-2</v>
      </c>
      <c r="Q169" s="163">
        <f t="shared" si="67"/>
        <v>445152180.76543862</v>
      </c>
      <c r="R169" s="186">
        <f t="shared" si="80"/>
        <v>807758531.93478179</v>
      </c>
      <c r="S169" s="148">
        <f t="shared" si="81"/>
        <v>445152180.76543856</v>
      </c>
      <c r="T169" s="94"/>
    </row>
    <row r="170" spans="1:25" ht="17.25" thickBot="1" x14ac:dyDescent="0.35">
      <c r="A170" s="11"/>
      <c r="B170" s="41"/>
      <c r="C170" s="249"/>
      <c r="D170" s="96">
        <v>11</v>
      </c>
      <c r="E170" s="97">
        <v>0</v>
      </c>
      <c r="F170" s="98">
        <v>0</v>
      </c>
      <c r="G170" s="98">
        <v>400000</v>
      </c>
      <c r="H170" s="98">
        <f t="shared" si="76"/>
        <v>-400000</v>
      </c>
      <c r="I170" s="99">
        <v>138972684</v>
      </c>
      <c r="J170" s="100">
        <v>0</v>
      </c>
      <c r="K170" s="101">
        <f t="shared" si="77"/>
        <v>-139372684</v>
      </c>
      <c r="L170" s="166">
        <f t="shared" si="78"/>
        <v>138972684</v>
      </c>
      <c r="M170" s="156">
        <f t="shared" si="75"/>
        <v>369540465.49039143</v>
      </c>
      <c r="N170" s="77">
        <v>0</v>
      </c>
      <c r="O170" s="187">
        <f t="shared" si="79"/>
        <v>305779496.76543862</v>
      </c>
      <c r="P170" s="95">
        <v>1.7999999999999999E-2</v>
      </c>
      <c r="Q170" s="163">
        <f t="shared" si="67"/>
        <v>311283527.7072165</v>
      </c>
      <c r="R170" s="186">
        <f t="shared" si="80"/>
        <v>819796677.19760799</v>
      </c>
      <c r="S170" s="148">
        <f t="shared" si="81"/>
        <v>450256211.70721656</v>
      </c>
      <c r="T170" s="94"/>
    </row>
    <row r="171" spans="1:25" ht="17.25" thickBot="1" x14ac:dyDescent="0.35">
      <c r="A171" s="11"/>
      <c r="B171" s="41"/>
      <c r="C171" s="249"/>
      <c r="D171" s="48">
        <v>12</v>
      </c>
      <c r="E171" s="49">
        <v>0</v>
      </c>
      <c r="F171" s="50">
        <v>0</v>
      </c>
      <c r="G171" s="50">
        <v>400000</v>
      </c>
      <c r="H171" s="50">
        <f t="shared" si="76"/>
        <v>-400000</v>
      </c>
      <c r="I171" s="51">
        <v>138972684</v>
      </c>
      <c r="J171" s="53">
        <v>0</v>
      </c>
      <c r="K171" s="56">
        <f t="shared" si="77"/>
        <v>-139372684</v>
      </c>
      <c r="L171" s="169">
        <f t="shared" si="78"/>
        <v>277945368</v>
      </c>
      <c r="M171" s="157">
        <f t="shared" si="75"/>
        <v>376599393.86921847</v>
      </c>
      <c r="N171" s="58">
        <v>0</v>
      </c>
      <c r="O171" s="188">
        <f t="shared" si="79"/>
        <v>171910843.7072165</v>
      </c>
      <c r="P171" s="54">
        <v>1.7999999999999999E-2</v>
      </c>
      <c r="Q171" s="163">
        <f t="shared" si="67"/>
        <v>175005238.89394641</v>
      </c>
      <c r="R171" s="186">
        <f t="shared" si="80"/>
        <v>829550000.76316488</v>
      </c>
      <c r="S171" s="151">
        <f t="shared" si="81"/>
        <v>452950606.89394641</v>
      </c>
      <c r="T171" s="94">
        <f xml:space="preserve"> S171 / 4</f>
        <v>113237651.7234866</v>
      </c>
      <c r="U171" s="55">
        <f>SUM(E4:E171)</f>
        <v>332300000</v>
      </c>
      <c r="V171" s="55">
        <f>SUM(F4:F171)</f>
        <v>256886544</v>
      </c>
      <c r="W171" s="57">
        <f xml:space="preserve"> U171 - V171</f>
        <v>75413456</v>
      </c>
      <c r="X171" s="57">
        <f>R171-W171</f>
        <v>754136544.76316488</v>
      </c>
      <c r="Y171" s="129">
        <f xml:space="preserve"> X171 / W171 * 100</f>
        <v>1000.0026318422071</v>
      </c>
    </row>
    <row r="172" spans="1:25" x14ac:dyDescent="0.3">
      <c r="A172" s="11"/>
      <c r="B172" s="41">
        <v>15</v>
      </c>
      <c r="C172" s="249">
        <v>2036</v>
      </c>
      <c r="D172" s="80">
        <v>1</v>
      </c>
      <c r="E172" s="81">
        <v>0</v>
      </c>
      <c r="F172" s="82">
        <v>48000000</v>
      </c>
      <c r="G172" s="82">
        <v>400000</v>
      </c>
      <c r="H172" s="82">
        <f t="shared" si="76"/>
        <v>-48400000</v>
      </c>
      <c r="I172" s="83">
        <v>0</v>
      </c>
      <c r="J172" s="84">
        <f xml:space="preserve"> L171 / 10</f>
        <v>27794536.800000001</v>
      </c>
      <c r="K172" s="85">
        <f t="shared" si="77"/>
        <v>-20605463.199999999</v>
      </c>
      <c r="L172" s="76">
        <f t="shared" si="78"/>
        <v>250150831.19999999</v>
      </c>
      <c r="M172" s="154">
        <f t="shared" si="75"/>
        <v>378507391.44469535</v>
      </c>
      <c r="N172" s="77">
        <v>0</v>
      </c>
      <c r="O172" s="189">
        <f t="shared" si="79"/>
        <v>154399775.69394642</v>
      </c>
      <c r="P172" s="79">
        <v>4.0000000000000001E-3</v>
      </c>
      <c r="Q172" s="163">
        <f t="shared" si="67"/>
        <v>155017374.7967222</v>
      </c>
      <c r="R172" s="189">
        <f t="shared" si="80"/>
        <v>783675597.44141746</v>
      </c>
      <c r="S172" s="147">
        <f t="shared" si="81"/>
        <v>405168205.9967221</v>
      </c>
      <c r="T172" s="86"/>
    </row>
    <row r="173" spans="1:25" x14ac:dyDescent="0.3">
      <c r="A173" s="11"/>
      <c r="B173" s="41"/>
      <c r="C173" s="249"/>
      <c r="D173" s="88">
        <v>2</v>
      </c>
      <c r="E173" s="89">
        <v>0</v>
      </c>
      <c r="F173" s="90">
        <v>0</v>
      </c>
      <c r="G173" s="90">
        <v>400000</v>
      </c>
      <c r="H173" s="90">
        <f t="shared" si="76"/>
        <v>-400000</v>
      </c>
      <c r="I173" s="91">
        <v>0</v>
      </c>
      <c r="J173" s="92">
        <f xml:space="preserve"> J172</f>
        <v>27794536.800000001</v>
      </c>
      <c r="K173" s="93">
        <f t="shared" si="77"/>
        <v>27394536.800000001</v>
      </c>
      <c r="L173" s="166">
        <f t="shared" si="78"/>
        <v>222356294.39999998</v>
      </c>
      <c r="M173" s="155">
        <f t="shared" si="75"/>
        <v>385727724.49069989</v>
      </c>
      <c r="N173" s="77">
        <v>0</v>
      </c>
      <c r="O173" s="186">
        <f t="shared" si="79"/>
        <v>182411911.59672222</v>
      </c>
      <c r="P173" s="41">
        <v>1.7999999999999999E-2</v>
      </c>
      <c r="Q173" s="163">
        <f t="shared" si="67"/>
        <v>185695326.00546321</v>
      </c>
      <c r="R173" s="186">
        <f t="shared" si="80"/>
        <v>793779344.89616311</v>
      </c>
      <c r="S173" s="148">
        <f t="shared" si="81"/>
        <v>408051620.40546322</v>
      </c>
      <c r="T173" s="94"/>
    </row>
    <row r="174" spans="1:25" x14ac:dyDescent="0.3">
      <c r="A174" s="11"/>
      <c r="B174" s="41"/>
      <c r="C174" s="249"/>
      <c r="D174" s="88">
        <v>3</v>
      </c>
      <c r="E174" s="89">
        <v>0</v>
      </c>
      <c r="F174" s="90">
        <v>0</v>
      </c>
      <c r="G174" s="90">
        <v>400000</v>
      </c>
      <c r="H174" s="90">
        <f t="shared" si="76"/>
        <v>-400000</v>
      </c>
      <c r="I174" s="91">
        <v>0</v>
      </c>
      <c r="J174" s="92">
        <f t="shared" ref="J174:J180" si="84" xml:space="preserve"> J173</f>
        <v>27794536.800000001</v>
      </c>
      <c r="K174" s="93">
        <f t="shared" si="77"/>
        <v>27394536.800000001</v>
      </c>
      <c r="L174" s="166">
        <f t="shared" si="78"/>
        <v>194561757.59999996</v>
      </c>
      <c r="M174" s="155">
        <f t="shared" si="75"/>
        <v>393078023.53153247</v>
      </c>
      <c r="N174" s="77">
        <v>0</v>
      </c>
      <c r="O174" s="186">
        <f t="shared" si="79"/>
        <v>213089862.80546322</v>
      </c>
      <c r="P174" s="41">
        <v>1.7999999999999999E-2</v>
      </c>
      <c r="Q174" s="163">
        <f t="shared" si="67"/>
        <v>216925480.33596155</v>
      </c>
      <c r="R174" s="186">
        <f t="shared" si="80"/>
        <v>804565261.46749401</v>
      </c>
      <c r="S174" s="148">
        <f t="shared" si="81"/>
        <v>411487237.93596154</v>
      </c>
      <c r="T174" s="94"/>
    </row>
    <row r="175" spans="1:25" x14ac:dyDescent="0.3">
      <c r="A175" s="11"/>
      <c r="B175" s="41"/>
      <c r="C175" s="249"/>
      <c r="D175" s="88">
        <v>4</v>
      </c>
      <c r="E175" s="89">
        <v>0</v>
      </c>
      <c r="F175" s="90">
        <v>0</v>
      </c>
      <c r="G175" s="90">
        <v>400000</v>
      </c>
      <c r="H175" s="90">
        <f t="shared" si="76"/>
        <v>-400000</v>
      </c>
      <c r="I175" s="91">
        <v>0</v>
      </c>
      <c r="J175" s="92">
        <f t="shared" si="84"/>
        <v>27794536.800000001</v>
      </c>
      <c r="K175" s="93">
        <f t="shared" si="77"/>
        <v>27394536.800000001</v>
      </c>
      <c r="L175" s="166">
        <f t="shared" si="78"/>
        <v>166767220.79999995</v>
      </c>
      <c r="M175" s="155">
        <f t="shared" si="75"/>
        <v>400560627.95510006</v>
      </c>
      <c r="N175" s="77">
        <v>0</v>
      </c>
      <c r="O175" s="186">
        <f t="shared" si="79"/>
        <v>244320017.13596156</v>
      </c>
      <c r="P175" s="41">
        <v>1.7999999999999999E-2</v>
      </c>
      <c r="Q175" s="163">
        <f t="shared" si="67"/>
        <v>248717777.44440886</v>
      </c>
      <c r="R175" s="186">
        <f t="shared" si="80"/>
        <v>816045626.19950891</v>
      </c>
      <c r="S175" s="148">
        <f t="shared" si="81"/>
        <v>415484998.24440885</v>
      </c>
      <c r="T175" s="94"/>
    </row>
    <row r="176" spans="1:25" x14ac:dyDescent="0.3">
      <c r="A176" s="11"/>
      <c r="B176" s="41"/>
      <c r="C176" s="249"/>
      <c r="D176" s="88">
        <v>5</v>
      </c>
      <c r="E176" s="89">
        <v>0</v>
      </c>
      <c r="F176" s="90">
        <v>0</v>
      </c>
      <c r="G176" s="90">
        <v>400000</v>
      </c>
      <c r="H176" s="90">
        <f t="shared" si="76"/>
        <v>-400000</v>
      </c>
      <c r="I176" s="91">
        <v>0</v>
      </c>
      <c r="J176" s="92">
        <f t="shared" si="84"/>
        <v>27794536.800000001</v>
      </c>
      <c r="K176" s="93">
        <f t="shared" si="77"/>
        <v>27394536.800000001</v>
      </c>
      <c r="L176" s="166">
        <f t="shared" si="78"/>
        <v>138972683.99999994</v>
      </c>
      <c r="M176" s="155">
        <f t="shared" ref="M176:M195" si="85" xml:space="preserve"> (M175 + 400000) + ((M175 + 400000) * P176 )</f>
        <v>408177919.25829184</v>
      </c>
      <c r="N176" s="77">
        <v>0</v>
      </c>
      <c r="O176" s="186">
        <f t="shared" si="79"/>
        <v>276112314.24440885</v>
      </c>
      <c r="P176" s="41">
        <v>1.7999999999999999E-2</v>
      </c>
      <c r="Q176" s="163">
        <f t="shared" si="67"/>
        <v>281082335.90080822</v>
      </c>
      <c r="R176" s="186">
        <f t="shared" si="80"/>
        <v>828232939.15910006</v>
      </c>
      <c r="S176" s="148">
        <f t="shared" si="81"/>
        <v>420055019.90080822</v>
      </c>
      <c r="T176" s="94"/>
    </row>
    <row r="177" spans="1:25" x14ac:dyDescent="0.3">
      <c r="A177" s="11"/>
      <c r="B177" s="41"/>
      <c r="C177" s="249"/>
      <c r="D177" s="88">
        <v>6</v>
      </c>
      <c r="E177" s="89">
        <v>0</v>
      </c>
      <c r="F177" s="90">
        <v>0</v>
      </c>
      <c r="G177" s="90">
        <v>400000</v>
      </c>
      <c r="H177" s="90">
        <f t="shared" si="76"/>
        <v>-400000</v>
      </c>
      <c r="I177" s="91">
        <v>0</v>
      </c>
      <c r="J177" s="92">
        <f t="shared" si="84"/>
        <v>27794536.800000001</v>
      </c>
      <c r="K177" s="93">
        <f t="shared" si="77"/>
        <v>27394536.800000001</v>
      </c>
      <c r="L177" s="166">
        <f t="shared" si="78"/>
        <v>111178147.19999994</v>
      </c>
      <c r="M177" s="155">
        <f t="shared" si="85"/>
        <v>415932321.80494112</v>
      </c>
      <c r="N177" s="77">
        <v>0</v>
      </c>
      <c r="O177" s="186">
        <f t="shared" si="79"/>
        <v>308476872.70080823</v>
      </c>
      <c r="P177" s="41">
        <v>1.7999999999999999E-2</v>
      </c>
      <c r="Q177" s="163">
        <f t="shared" si="67"/>
        <v>314029456.40942276</v>
      </c>
      <c r="R177" s="186">
        <f t="shared" si="80"/>
        <v>841139925.41436374</v>
      </c>
      <c r="S177" s="148">
        <f t="shared" si="81"/>
        <v>425207603.60942262</v>
      </c>
      <c r="T177" s="94"/>
    </row>
    <row r="178" spans="1:25" x14ac:dyDescent="0.3">
      <c r="A178" s="11"/>
      <c r="B178" s="41"/>
      <c r="C178" s="249"/>
      <c r="D178" s="88">
        <v>7</v>
      </c>
      <c r="E178" s="89">
        <v>0</v>
      </c>
      <c r="F178" s="90">
        <v>0</v>
      </c>
      <c r="G178" s="90">
        <v>400000</v>
      </c>
      <c r="H178" s="90">
        <f t="shared" si="76"/>
        <v>-400000</v>
      </c>
      <c r="I178" s="91">
        <v>0</v>
      </c>
      <c r="J178" s="92">
        <f t="shared" si="84"/>
        <v>27794536.800000001</v>
      </c>
      <c r="K178" s="93">
        <f t="shared" si="77"/>
        <v>27394536.800000001</v>
      </c>
      <c r="L178" s="166">
        <f t="shared" si="78"/>
        <v>83383610.399999946</v>
      </c>
      <c r="M178" s="155">
        <f t="shared" si="85"/>
        <v>423826303.59743005</v>
      </c>
      <c r="N178" s="77">
        <v>0</v>
      </c>
      <c r="O178" s="186">
        <f t="shared" si="79"/>
        <v>341423993.20942277</v>
      </c>
      <c r="P178" s="41">
        <v>1.7999999999999999E-2</v>
      </c>
      <c r="Q178" s="163">
        <f t="shared" si="67"/>
        <v>347569625.08719236</v>
      </c>
      <c r="R178" s="186">
        <f t="shared" si="80"/>
        <v>854779539.08462238</v>
      </c>
      <c r="S178" s="148">
        <f t="shared" si="81"/>
        <v>430953235.48719233</v>
      </c>
      <c r="T178" s="94"/>
    </row>
    <row r="179" spans="1:25" x14ac:dyDescent="0.3">
      <c r="A179" s="11"/>
      <c r="B179" s="41"/>
      <c r="C179" s="249"/>
      <c r="D179" s="88">
        <v>8</v>
      </c>
      <c r="E179" s="89">
        <v>0</v>
      </c>
      <c r="F179" s="90">
        <v>0</v>
      </c>
      <c r="G179" s="90">
        <v>400000</v>
      </c>
      <c r="H179" s="90">
        <f t="shared" si="76"/>
        <v>-400000</v>
      </c>
      <c r="I179" s="91">
        <v>0</v>
      </c>
      <c r="J179" s="92">
        <f t="shared" si="84"/>
        <v>27794536.800000001</v>
      </c>
      <c r="K179" s="93">
        <f t="shared" si="77"/>
        <v>27394536.800000001</v>
      </c>
      <c r="L179" s="166">
        <f t="shared" si="78"/>
        <v>55589073.599999949</v>
      </c>
      <c r="M179" s="155">
        <f t="shared" si="85"/>
        <v>431862377.0621838</v>
      </c>
      <c r="N179" s="77">
        <v>0</v>
      </c>
      <c r="O179" s="186">
        <f t="shared" si="79"/>
        <v>374964161.88719237</v>
      </c>
      <c r="P179" s="41">
        <v>1.7999999999999999E-2</v>
      </c>
      <c r="Q179" s="163">
        <f t="shared" si="67"/>
        <v>381713516.80116183</v>
      </c>
      <c r="R179" s="186">
        <f t="shared" si="80"/>
        <v>869164967.46334553</v>
      </c>
      <c r="S179" s="148">
        <f t="shared" si="81"/>
        <v>437302590.40116173</v>
      </c>
      <c r="T179" s="94"/>
    </row>
    <row r="180" spans="1:25" x14ac:dyDescent="0.3">
      <c r="A180" s="11"/>
      <c r="B180" s="41"/>
      <c r="C180" s="249"/>
      <c r="D180" s="88">
        <v>9</v>
      </c>
      <c r="E180" s="89">
        <v>0</v>
      </c>
      <c r="F180" s="90">
        <v>0</v>
      </c>
      <c r="G180" s="90">
        <v>400000</v>
      </c>
      <c r="H180" s="90">
        <f t="shared" si="76"/>
        <v>-400000</v>
      </c>
      <c r="I180" s="91">
        <v>0</v>
      </c>
      <c r="J180" s="92">
        <f t="shared" si="84"/>
        <v>27794536.800000001</v>
      </c>
      <c r="K180" s="93">
        <f t="shared" si="77"/>
        <v>27394536.800000001</v>
      </c>
      <c r="L180" s="166">
        <f t="shared" si="78"/>
        <v>27794536.799999949</v>
      </c>
      <c r="M180" s="155">
        <f t="shared" si="85"/>
        <v>440043099.84930313</v>
      </c>
      <c r="N180" s="77">
        <v>0</v>
      </c>
      <c r="O180" s="186">
        <f t="shared" si="79"/>
        <v>409108053.60116184</v>
      </c>
      <c r="P180" s="41">
        <v>1.7999999999999999E-2</v>
      </c>
      <c r="Q180" s="163">
        <f t="shared" si="67"/>
        <v>416471998.56598276</v>
      </c>
      <c r="R180" s="186">
        <f t="shared" si="80"/>
        <v>884309635.21528578</v>
      </c>
      <c r="S180" s="148">
        <f t="shared" si="81"/>
        <v>444266535.36598265</v>
      </c>
      <c r="T180" s="94"/>
    </row>
    <row r="181" spans="1:25" x14ac:dyDescent="0.3">
      <c r="A181" s="11"/>
      <c r="B181" s="41"/>
      <c r="C181" s="249"/>
      <c r="D181" s="88">
        <v>10</v>
      </c>
      <c r="E181" s="89">
        <v>0</v>
      </c>
      <c r="F181" s="90">
        <v>0</v>
      </c>
      <c r="G181" s="90">
        <v>400000</v>
      </c>
      <c r="H181" s="90">
        <f t="shared" si="76"/>
        <v>-400000</v>
      </c>
      <c r="I181" s="91">
        <v>0</v>
      </c>
      <c r="J181" s="92">
        <f xml:space="preserve"> J180</f>
        <v>27794536.800000001</v>
      </c>
      <c r="K181" s="93">
        <f t="shared" si="77"/>
        <v>27394536.800000001</v>
      </c>
      <c r="L181" s="166">
        <f t="shared" si="78"/>
        <v>-5.2154064178466797E-8</v>
      </c>
      <c r="M181" s="155">
        <f t="shared" si="85"/>
        <v>448371075.64659059</v>
      </c>
      <c r="N181" s="77">
        <v>0</v>
      </c>
      <c r="O181" s="186">
        <f t="shared" si="79"/>
        <v>443866535.36598277</v>
      </c>
      <c r="P181" s="41">
        <v>1.7999999999999999E-2</v>
      </c>
      <c r="Q181" s="163">
        <f t="shared" si="67"/>
        <v>451856133.00257045</v>
      </c>
      <c r="R181" s="186">
        <f t="shared" si="80"/>
        <v>900227208.6491611</v>
      </c>
      <c r="S181" s="148">
        <f t="shared" si="81"/>
        <v>451856133.00257051</v>
      </c>
      <c r="T181" s="94"/>
    </row>
    <row r="182" spans="1:25" ht="17.25" thickBot="1" x14ac:dyDescent="0.35">
      <c r="A182" s="11"/>
      <c r="B182" s="41"/>
      <c r="C182" s="249"/>
      <c r="D182" s="96">
        <v>11</v>
      </c>
      <c r="E182" s="97">
        <v>0</v>
      </c>
      <c r="F182" s="98">
        <v>0</v>
      </c>
      <c r="G182" s="98">
        <v>400000</v>
      </c>
      <c r="H182" s="98">
        <f t="shared" si="76"/>
        <v>-400000</v>
      </c>
      <c r="I182" s="99">
        <v>146209862</v>
      </c>
      <c r="J182" s="100">
        <v>0</v>
      </c>
      <c r="K182" s="101">
        <f t="shared" si="77"/>
        <v>-146609862</v>
      </c>
      <c r="L182" s="166">
        <f t="shared" si="78"/>
        <v>146209861.99999994</v>
      </c>
      <c r="M182" s="156">
        <f t="shared" si="85"/>
        <v>456848955.0082292</v>
      </c>
      <c r="N182" s="77">
        <v>0</v>
      </c>
      <c r="O182" s="187">
        <f t="shared" si="79"/>
        <v>305246271.00257045</v>
      </c>
      <c r="P182" s="95">
        <v>1.7999999999999999E-2</v>
      </c>
      <c r="Q182" s="163">
        <f t="shared" si="67"/>
        <v>310740703.88061672</v>
      </c>
      <c r="R182" s="186">
        <f t="shared" si="80"/>
        <v>913799520.88884592</v>
      </c>
      <c r="S182" s="148">
        <f t="shared" si="81"/>
        <v>456950565.88061672</v>
      </c>
      <c r="T182" s="94"/>
    </row>
    <row r="183" spans="1:25" ht="17.25" thickBot="1" x14ac:dyDescent="0.35">
      <c r="A183" s="11"/>
      <c r="B183" s="41"/>
      <c r="C183" s="249"/>
      <c r="D183" s="48">
        <v>12</v>
      </c>
      <c r="E183" s="49">
        <v>0</v>
      </c>
      <c r="F183" s="50">
        <v>0</v>
      </c>
      <c r="G183" s="50">
        <v>400000</v>
      </c>
      <c r="H183" s="50">
        <f t="shared" si="76"/>
        <v>-400000</v>
      </c>
      <c r="I183" s="51">
        <v>146209862</v>
      </c>
      <c r="J183" s="53">
        <v>0</v>
      </c>
      <c r="K183" s="56">
        <f t="shared" si="77"/>
        <v>-146609862</v>
      </c>
      <c r="L183" s="169">
        <f t="shared" si="78"/>
        <v>292419723.99999994</v>
      </c>
      <c r="M183" s="157">
        <f t="shared" si="85"/>
        <v>465479436.19837731</v>
      </c>
      <c r="N183" s="58">
        <v>0</v>
      </c>
      <c r="O183" s="188">
        <f t="shared" si="79"/>
        <v>164130841.88061672</v>
      </c>
      <c r="P183" s="54">
        <v>1.7999999999999999E-2</v>
      </c>
      <c r="Q183" s="163">
        <f t="shared" si="67"/>
        <v>167085197.03446782</v>
      </c>
      <c r="R183" s="186">
        <f t="shared" si="80"/>
        <v>924984357.23284507</v>
      </c>
      <c r="S183" s="151">
        <f t="shared" si="81"/>
        <v>459504921.03446776</v>
      </c>
      <c r="T183" s="94">
        <f xml:space="preserve"> S183 / 4</f>
        <v>114876230.25861694</v>
      </c>
      <c r="U183" s="55">
        <f>SUM(E4:E183)</f>
        <v>332300000</v>
      </c>
      <c r="V183" s="55">
        <f>SUM(F4:F183)</f>
        <v>304886544</v>
      </c>
      <c r="W183" s="57">
        <f xml:space="preserve"> U183 - V183</f>
        <v>27413456</v>
      </c>
      <c r="X183" s="57">
        <f>R183-W183</f>
        <v>897570901.23284507</v>
      </c>
      <c r="Y183" s="129">
        <f xml:space="preserve"> X183 / W183 * 100</f>
        <v>3274.1982668396317</v>
      </c>
    </row>
    <row r="184" spans="1:25" x14ac:dyDescent="0.3">
      <c r="A184" s="11"/>
      <c r="B184" s="41">
        <v>16</v>
      </c>
      <c r="C184" s="249">
        <v>2037</v>
      </c>
      <c r="D184" s="80">
        <v>1</v>
      </c>
      <c r="E184" s="81">
        <v>0</v>
      </c>
      <c r="F184" s="82">
        <v>48000000</v>
      </c>
      <c r="G184" s="82">
        <v>400000</v>
      </c>
      <c r="H184" s="82">
        <f t="shared" si="76"/>
        <v>-48400000</v>
      </c>
      <c r="I184" s="83">
        <v>0</v>
      </c>
      <c r="J184" s="84">
        <f xml:space="preserve"> L183 / 10</f>
        <v>29241972.399999995</v>
      </c>
      <c r="K184" s="85">
        <f t="shared" si="77"/>
        <v>-19158027.600000005</v>
      </c>
      <c r="L184" s="76">
        <f t="shared" si="78"/>
        <v>263177751.59999993</v>
      </c>
      <c r="M184" s="154">
        <f t="shared" si="85"/>
        <v>467742953.94317085</v>
      </c>
      <c r="N184" s="77">
        <v>0</v>
      </c>
      <c r="O184" s="189">
        <f t="shared" si="79"/>
        <v>147927169.43446782</v>
      </c>
      <c r="P184" s="79">
        <v>4.0000000000000001E-3</v>
      </c>
      <c r="Q184" s="163">
        <f t="shared" si="67"/>
        <v>148518878.11220568</v>
      </c>
      <c r="R184" s="189">
        <f t="shared" si="80"/>
        <v>879439583.65537643</v>
      </c>
      <c r="S184" s="147">
        <f t="shared" si="81"/>
        <v>411696629.71220559</v>
      </c>
      <c r="T184" s="86"/>
    </row>
    <row r="185" spans="1:25" x14ac:dyDescent="0.3">
      <c r="A185" s="11"/>
      <c r="B185" s="41"/>
      <c r="C185" s="249"/>
      <c r="D185" s="88">
        <v>2</v>
      </c>
      <c r="E185" s="89">
        <v>0</v>
      </c>
      <c r="F185" s="90">
        <v>0</v>
      </c>
      <c r="G185" s="90">
        <v>400000</v>
      </c>
      <c r="H185" s="90">
        <f t="shared" si="76"/>
        <v>-400000</v>
      </c>
      <c r="I185" s="91">
        <v>0</v>
      </c>
      <c r="J185" s="92">
        <f xml:space="preserve"> J184</f>
        <v>29241972.399999995</v>
      </c>
      <c r="K185" s="93">
        <f t="shared" si="77"/>
        <v>28841972.399999995</v>
      </c>
      <c r="L185" s="166">
        <f t="shared" si="78"/>
        <v>233935779.19999993</v>
      </c>
      <c r="M185" s="155">
        <f t="shared" si="85"/>
        <v>476569527.1141479</v>
      </c>
      <c r="N185" s="77">
        <v>0</v>
      </c>
      <c r="O185" s="186">
        <f t="shared" si="79"/>
        <v>177360850.51220569</v>
      </c>
      <c r="P185" s="41">
        <v>1.7999999999999999E-2</v>
      </c>
      <c r="Q185" s="163">
        <f t="shared" si="67"/>
        <v>180553345.82142538</v>
      </c>
      <c r="R185" s="186">
        <f t="shared" si="80"/>
        <v>891058652.13557327</v>
      </c>
      <c r="S185" s="148">
        <f t="shared" si="81"/>
        <v>414489125.02142537</v>
      </c>
      <c r="T185" s="94"/>
    </row>
    <row r="186" spans="1:25" x14ac:dyDescent="0.3">
      <c r="A186" s="11"/>
      <c r="B186" s="41"/>
      <c r="C186" s="249"/>
      <c r="D186" s="88">
        <v>3</v>
      </c>
      <c r="E186" s="89">
        <v>0</v>
      </c>
      <c r="F186" s="90">
        <v>0</v>
      </c>
      <c r="G186" s="90">
        <v>400000</v>
      </c>
      <c r="H186" s="90">
        <f t="shared" si="76"/>
        <v>-400000</v>
      </c>
      <c r="I186" s="91">
        <v>0</v>
      </c>
      <c r="J186" s="92">
        <f t="shared" ref="J186:J192" si="86" xml:space="preserve"> J185</f>
        <v>29241972.399999995</v>
      </c>
      <c r="K186" s="93">
        <f t="shared" si="77"/>
        <v>28841972.399999995</v>
      </c>
      <c r="L186" s="166">
        <f t="shared" si="78"/>
        <v>204693806.79999992</v>
      </c>
      <c r="M186" s="155">
        <f t="shared" si="85"/>
        <v>485554978.60220253</v>
      </c>
      <c r="N186" s="77">
        <v>0</v>
      </c>
      <c r="O186" s="186">
        <f t="shared" si="79"/>
        <v>209395318.22142538</v>
      </c>
      <c r="P186" s="41">
        <v>1.7999999999999999E-2</v>
      </c>
      <c r="Q186" s="163">
        <f t="shared" si="67"/>
        <v>213164433.94941103</v>
      </c>
      <c r="R186" s="186">
        <f t="shared" si="80"/>
        <v>903413219.35161352</v>
      </c>
      <c r="S186" s="148">
        <f t="shared" si="81"/>
        <v>417858240.74941099</v>
      </c>
      <c r="T186" s="94"/>
    </row>
    <row r="187" spans="1:25" x14ac:dyDescent="0.3">
      <c r="A187" s="11"/>
      <c r="B187" s="41"/>
      <c r="C187" s="249"/>
      <c r="D187" s="88">
        <v>4</v>
      </c>
      <c r="E187" s="89">
        <v>0</v>
      </c>
      <c r="F187" s="90">
        <v>0</v>
      </c>
      <c r="G187" s="90">
        <v>400000</v>
      </c>
      <c r="H187" s="90">
        <f t="shared" si="76"/>
        <v>-400000</v>
      </c>
      <c r="I187" s="91">
        <v>0</v>
      </c>
      <c r="J187" s="92">
        <f t="shared" si="86"/>
        <v>29241972.399999995</v>
      </c>
      <c r="K187" s="93">
        <f t="shared" si="77"/>
        <v>28841972.399999995</v>
      </c>
      <c r="L187" s="166">
        <f t="shared" si="78"/>
        <v>175451834.39999992</v>
      </c>
      <c r="M187" s="155">
        <f t="shared" si="85"/>
        <v>494702168.21704221</v>
      </c>
      <c r="N187" s="77">
        <v>0</v>
      </c>
      <c r="O187" s="186">
        <f t="shared" si="79"/>
        <v>242006406.34941104</v>
      </c>
      <c r="P187" s="41">
        <v>1.7999999999999999E-2</v>
      </c>
      <c r="Q187" s="163">
        <f t="shared" si="67"/>
        <v>246362521.66370043</v>
      </c>
      <c r="R187" s="186">
        <f t="shared" si="80"/>
        <v>916516524.28074265</v>
      </c>
      <c r="S187" s="148">
        <f t="shared" si="81"/>
        <v>421814356.06370044</v>
      </c>
      <c r="T187" s="94"/>
    </row>
    <row r="188" spans="1:25" x14ac:dyDescent="0.3">
      <c r="A188" s="11"/>
      <c r="B188" s="41"/>
      <c r="C188" s="249"/>
      <c r="D188" s="88">
        <v>5</v>
      </c>
      <c r="E188" s="89">
        <v>0</v>
      </c>
      <c r="F188" s="90">
        <v>0</v>
      </c>
      <c r="G188" s="90">
        <v>400000</v>
      </c>
      <c r="H188" s="90">
        <f t="shared" si="76"/>
        <v>-400000</v>
      </c>
      <c r="I188" s="91">
        <v>0</v>
      </c>
      <c r="J188" s="92">
        <f t="shared" si="86"/>
        <v>29241972.399999995</v>
      </c>
      <c r="K188" s="93">
        <f t="shared" si="77"/>
        <v>28841972.399999995</v>
      </c>
      <c r="L188" s="166">
        <f t="shared" si="78"/>
        <v>146209861.99999991</v>
      </c>
      <c r="M188" s="155">
        <f t="shared" si="85"/>
        <v>504014007.24494898</v>
      </c>
      <c r="N188" s="77">
        <v>0</v>
      </c>
      <c r="O188" s="186">
        <f t="shared" si="79"/>
        <v>275204494.06370044</v>
      </c>
      <c r="P188" s="41">
        <v>1.7999999999999999E-2</v>
      </c>
      <c r="Q188" s="163">
        <f t="shared" si="67"/>
        <v>280158174.95684707</v>
      </c>
      <c r="R188" s="186">
        <f t="shared" si="80"/>
        <v>930382044.20179594</v>
      </c>
      <c r="S188" s="148">
        <f t="shared" si="81"/>
        <v>426368036.95684695</v>
      </c>
      <c r="T188" s="94"/>
    </row>
    <row r="189" spans="1:25" x14ac:dyDescent="0.3">
      <c r="A189" s="11"/>
      <c r="B189" s="41"/>
      <c r="C189" s="249"/>
      <c r="D189" s="88">
        <v>6</v>
      </c>
      <c r="E189" s="89">
        <v>0</v>
      </c>
      <c r="F189" s="90">
        <v>0</v>
      </c>
      <c r="G189" s="90">
        <v>400000</v>
      </c>
      <c r="H189" s="90">
        <f t="shared" si="76"/>
        <v>-400000</v>
      </c>
      <c r="I189" s="91">
        <v>0</v>
      </c>
      <c r="J189" s="92">
        <f t="shared" si="86"/>
        <v>29241972.399999995</v>
      </c>
      <c r="K189" s="93">
        <f t="shared" si="77"/>
        <v>28841972.399999995</v>
      </c>
      <c r="L189" s="166">
        <f t="shared" si="78"/>
        <v>116967889.59999992</v>
      </c>
      <c r="M189" s="155">
        <f t="shared" si="85"/>
        <v>513493459.37535805</v>
      </c>
      <c r="N189" s="77">
        <v>0</v>
      </c>
      <c r="O189" s="186">
        <f t="shared" si="79"/>
        <v>309000147.35684705</v>
      </c>
      <c r="P189" s="41">
        <v>1.7999999999999999E-2</v>
      </c>
      <c r="Q189" s="163">
        <f t="shared" si="67"/>
        <v>314562150.00927031</v>
      </c>
      <c r="R189" s="186">
        <f t="shared" si="80"/>
        <v>945023498.9846282</v>
      </c>
      <c r="S189" s="148">
        <f t="shared" si="81"/>
        <v>431530039.60927016</v>
      </c>
      <c r="T189" s="94"/>
    </row>
    <row r="190" spans="1:25" x14ac:dyDescent="0.3">
      <c r="A190" s="11"/>
      <c r="B190" s="41"/>
      <c r="C190" s="249"/>
      <c r="D190" s="88">
        <v>7</v>
      </c>
      <c r="E190" s="89">
        <v>0</v>
      </c>
      <c r="F190" s="90">
        <v>0</v>
      </c>
      <c r="G190" s="90">
        <v>400000</v>
      </c>
      <c r="H190" s="90">
        <f t="shared" si="76"/>
        <v>-400000</v>
      </c>
      <c r="I190" s="91">
        <v>0</v>
      </c>
      <c r="J190" s="92">
        <f t="shared" si="86"/>
        <v>29241972.399999995</v>
      </c>
      <c r="K190" s="93">
        <f t="shared" si="77"/>
        <v>28841972.399999995</v>
      </c>
      <c r="L190" s="166">
        <f t="shared" si="78"/>
        <v>87725917.199999928</v>
      </c>
      <c r="M190" s="155">
        <f t="shared" si="85"/>
        <v>523143541.64411449</v>
      </c>
      <c r="N190" s="77">
        <v>0</v>
      </c>
      <c r="O190" s="186">
        <f t="shared" si="79"/>
        <v>343404122.40927029</v>
      </c>
      <c r="P190" s="41">
        <v>1.7999999999999999E-2</v>
      </c>
      <c r="Q190" s="163">
        <f t="shared" si="67"/>
        <v>349585396.61263716</v>
      </c>
      <c r="R190" s="186">
        <f t="shared" si="80"/>
        <v>960454855.45675159</v>
      </c>
      <c r="S190" s="148">
        <f t="shared" si="81"/>
        <v>437311313.81263709</v>
      </c>
      <c r="T190" s="94"/>
    </row>
    <row r="191" spans="1:25" x14ac:dyDescent="0.3">
      <c r="A191" s="11"/>
      <c r="B191" s="41"/>
      <c r="C191" s="249"/>
      <c r="D191" s="88">
        <v>8</v>
      </c>
      <c r="E191" s="89">
        <v>0</v>
      </c>
      <c r="F191" s="90">
        <v>0</v>
      </c>
      <c r="G191" s="90">
        <v>400000</v>
      </c>
      <c r="H191" s="90">
        <f t="shared" si="76"/>
        <v>-400000</v>
      </c>
      <c r="I191" s="91">
        <v>0</v>
      </c>
      <c r="J191" s="92">
        <f t="shared" si="86"/>
        <v>29241972.399999995</v>
      </c>
      <c r="K191" s="93">
        <f t="shared" si="77"/>
        <v>28841972.399999995</v>
      </c>
      <c r="L191" s="166">
        <f t="shared" si="78"/>
        <v>58483944.799999937</v>
      </c>
      <c r="M191" s="155">
        <f t="shared" si="85"/>
        <v>532967325.39370853</v>
      </c>
      <c r="N191" s="77">
        <v>0</v>
      </c>
      <c r="O191" s="186">
        <f t="shared" si="79"/>
        <v>378427369.01263714</v>
      </c>
      <c r="P191" s="41">
        <v>1.7999999999999999E-2</v>
      </c>
      <c r="Q191" s="163">
        <f t="shared" si="67"/>
        <v>385239061.65486461</v>
      </c>
      <c r="R191" s="186">
        <f t="shared" si="80"/>
        <v>976690331.84857309</v>
      </c>
      <c r="S191" s="148">
        <f t="shared" si="81"/>
        <v>443723006.45486456</v>
      </c>
      <c r="T191" s="94"/>
    </row>
    <row r="192" spans="1:25" x14ac:dyDescent="0.3">
      <c r="A192" s="11"/>
      <c r="B192" s="41"/>
      <c r="C192" s="249"/>
      <c r="D192" s="88">
        <v>9</v>
      </c>
      <c r="E192" s="89">
        <v>0</v>
      </c>
      <c r="F192" s="90">
        <v>0</v>
      </c>
      <c r="G192" s="90">
        <v>400000</v>
      </c>
      <c r="H192" s="90">
        <f t="shared" si="76"/>
        <v>-400000</v>
      </c>
      <c r="I192" s="91">
        <v>0</v>
      </c>
      <c r="J192" s="92">
        <f t="shared" si="86"/>
        <v>29241972.399999995</v>
      </c>
      <c r="K192" s="93">
        <f t="shared" si="77"/>
        <v>28841972.399999995</v>
      </c>
      <c r="L192" s="166">
        <f t="shared" si="78"/>
        <v>29241972.399999943</v>
      </c>
      <c r="M192" s="155">
        <f t="shared" si="85"/>
        <v>542967937.25079525</v>
      </c>
      <c r="N192" s="77">
        <v>0</v>
      </c>
      <c r="O192" s="186">
        <f t="shared" si="79"/>
        <v>414081034.05486459</v>
      </c>
      <c r="P192" s="41">
        <v>1.7999999999999999E-2</v>
      </c>
      <c r="Q192" s="163">
        <f t="shared" si="67"/>
        <v>421534492.66785216</v>
      </c>
      <c r="R192" s="186">
        <f t="shared" si="80"/>
        <v>993744402.31864738</v>
      </c>
      <c r="S192" s="148">
        <f t="shared" si="81"/>
        <v>450776465.06785214</v>
      </c>
      <c r="T192" s="94"/>
    </row>
    <row r="193" spans="1:25" x14ac:dyDescent="0.3">
      <c r="A193" s="11"/>
      <c r="B193" s="41"/>
      <c r="C193" s="249"/>
      <c r="D193" s="88">
        <v>10</v>
      </c>
      <c r="E193" s="89">
        <v>0</v>
      </c>
      <c r="F193" s="90">
        <v>0</v>
      </c>
      <c r="G193" s="90">
        <v>400000</v>
      </c>
      <c r="H193" s="90">
        <f t="shared" si="76"/>
        <v>-400000</v>
      </c>
      <c r="I193" s="91">
        <v>0</v>
      </c>
      <c r="J193" s="92">
        <f xml:space="preserve"> J192</f>
        <v>29241972.399999995</v>
      </c>
      <c r="K193" s="93">
        <f t="shared" si="77"/>
        <v>28841972.399999995</v>
      </c>
      <c r="L193" s="166">
        <f t="shared" si="78"/>
        <v>-5.2154064178466797E-8</v>
      </c>
      <c r="M193" s="155">
        <f t="shared" si="85"/>
        <v>553148560.12130952</v>
      </c>
      <c r="N193" s="77">
        <v>0</v>
      </c>
      <c r="O193" s="186">
        <f t="shared" si="79"/>
        <v>450376465.06785214</v>
      </c>
      <c r="P193" s="41">
        <v>1.7999999999999999E-2</v>
      </c>
      <c r="Q193" s="163">
        <f t="shared" si="67"/>
        <v>458483241.4390735</v>
      </c>
      <c r="R193" s="186">
        <f t="shared" si="80"/>
        <v>1011631801.5603831</v>
      </c>
      <c r="S193" s="148">
        <f t="shared" si="81"/>
        <v>458483241.43907356</v>
      </c>
      <c r="T193" s="94"/>
    </row>
    <row r="194" spans="1:25" ht="17.25" thickBot="1" x14ac:dyDescent="0.35">
      <c r="A194" s="11"/>
      <c r="B194" s="95"/>
      <c r="C194" s="249"/>
      <c r="D194" s="96">
        <v>11</v>
      </c>
      <c r="E194" s="97">
        <v>0</v>
      </c>
      <c r="F194" s="98">
        <v>0</v>
      </c>
      <c r="G194" s="98">
        <v>400000</v>
      </c>
      <c r="H194" s="98">
        <f t="shared" si="76"/>
        <v>-400000</v>
      </c>
      <c r="I194" s="99">
        <v>116500000</v>
      </c>
      <c r="J194" s="100">
        <v>0</v>
      </c>
      <c r="K194" s="101">
        <f t="shared" si="77"/>
        <v>-116900000</v>
      </c>
      <c r="L194" s="167">
        <f t="shared" si="78"/>
        <v>116499999.99999994</v>
      </c>
      <c r="M194" s="156">
        <f t="shared" si="85"/>
        <v>563512434.20349312</v>
      </c>
      <c r="N194" s="109">
        <v>0</v>
      </c>
      <c r="O194" s="187">
        <f t="shared" si="79"/>
        <v>341583241.4390735</v>
      </c>
      <c r="P194" s="95">
        <v>1.7999999999999999E-2</v>
      </c>
      <c r="Q194" s="163">
        <f t="shared" si="67"/>
        <v>347731739.78497684</v>
      </c>
      <c r="R194" s="187">
        <f t="shared" si="80"/>
        <v>1027744173.9884698</v>
      </c>
      <c r="S194" s="149">
        <f t="shared" si="81"/>
        <v>464231739.78497672</v>
      </c>
      <c r="T194" s="102"/>
    </row>
    <row r="195" spans="1:25" s="122" customFormat="1" ht="17.25" thickBot="1" x14ac:dyDescent="0.35">
      <c r="A195" s="11"/>
      <c r="B195" s="104"/>
      <c r="C195" s="249"/>
      <c r="D195" s="48">
        <v>12</v>
      </c>
      <c r="E195" s="49">
        <v>0</v>
      </c>
      <c r="F195" s="50">
        <v>0</v>
      </c>
      <c r="G195" s="50">
        <v>400000</v>
      </c>
      <c r="H195" s="50">
        <f t="shared" si="76"/>
        <v>-400000</v>
      </c>
      <c r="I195" s="51">
        <v>116500000</v>
      </c>
      <c r="J195" s="53">
        <v>0</v>
      </c>
      <c r="K195" s="56">
        <f t="shared" si="77"/>
        <v>-116900000</v>
      </c>
      <c r="L195" s="165">
        <f t="shared" si="78"/>
        <v>232999999.99999994</v>
      </c>
      <c r="M195" s="157">
        <f t="shared" si="85"/>
        <v>574062858.01915598</v>
      </c>
      <c r="N195" s="59">
        <v>0</v>
      </c>
      <c r="O195" s="188">
        <f t="shared" si="79"/>
        <v>230831739.78497684</v>
      </c>
      <c r="P195" s="54">
        <v>1.7999999999999999E-2</v>
      </c>
      <c r="Q195" s="163">
        <f t="shared" si="67"/>
        <v>234986711.10110644</v>
      </c>
      <c r="R195" s="188">
        <f t="shared" si="80"/>
        <v>1042049569.1202624</v>
      </c>
      <c r="S195" s="146">
        <f t="shared" si="81"/>
        <v>467986711.10110641</v>
      </c>
      <c r="T195" s="105">
        <f xml:space="preserve"> S195 / 4</f>
        <v>116996677.7752766</v>
      </c>
      <c r="U195" s="55">
        <f>SUM(E4:E195)</f>
        <v>332300000</v>
      </c>
      <c r="V195" s="55">
        <f>SUM(F4:F195)</f>
        <v>352886544</v>
      </c>
      <c r="W195" s="57">
        <f xml:space="preserve"> U195 - V195</f>
        <v>-20586544</v>
      </c>
      <c r="X195" s="57">
        <f>R195-W195</f>
        <v>1062636113.1202624</v>
      </c>
      <c r="Y195" s="129">
        <f xml:space="preserve"> X195 / W195 * 100</f>
        <v>-5161.7994410342135</v>
      </c>
    </row>
    <row r="196" spans="1:25" x14ac:dyDescent="0.3">
      <c r="A196" s="11"/>
      <c r="B196" s="121" t="s">
        <v>197</v>
      </c>
      <c r="C196" s="248">
        <v>2038</v>
      </c>
      <c r="D196" s="80">
        <v>1</v>
      </c>
      <c r="E196" s="81">
        <v>3400000</v>
      </c>
      <c r="F196" s="90">
        <v>22600000</v>
      </c>
      <c r="G196" s="82">
        <v>0</v>
      </c>
      <c r="H196" s="90">
        <f t="shared" si="76"/>
        <v>-19200000</v>
      </c>
      <c r="I196" s="83">
        <v>0</v>
      </c>
      <c r="J196" s="84">
        <f xml:space="preserve"> L195 / 10</f>
        <v>23299999.999999993</v>
      </c>
      <c r="K196" s="85">
        <f t="shared" ref="K196:K207" si="87" xml:space="preserve"> H196 + J196 - I196</f>
        <v>4099999.9999999925</v>
      </c>
      <c r="L196" s="76">
        <f t="shared" ref="L196:L207" si="88" xml:space="preserve"> L195 +I196 - J196 - N196</f>
        <v>209699999.99999994</v>
      </c>
      <c r="M196" s="154">
        <v>485643178</v>
      </c>
      <c r="N196" s="77">
        <v>0</v>
      </c>
      <c r="O196" s="189">
        <f t="shared" ref="O196:O207" si="89" xml:space="preserve"> Q195 + K196</f>
        <v>239086711.10110644</v>
      </c>
      <c r="P196" s="79">
        <v>4.0000000000000001E-3</v>
      </c>
      <c r="Q196" s="163">
        <f t="shared" si="67"/>
        <v>240043057.94551086</v>
      </c>
      <c r="R196" s="189">
        <f t="shared" ref="R196:R207" si="90" xml:space="preserve"> M196 + Q196 + L196</f>
        <v>935386235.94551086</v>
      </c>
      <c r="S196" s="147">
        <f t="shared" ref="S196:S207" si="91" xml:space="preserve"> R196 - M196</f>
        <v>449743057.94551086</v>
      </c>
      <c r="T196" s="86"/>
    </row>
    <row r="197" spans="1:25" x14ac:dyDescent="0.3">
      <c r="A197" s="11"/>
      <c r="B197" s="120"/>
      <c r="C197" s="248"/>
      <c r="D197" s="88">
        <v>2</v>
      </c>
      <c r="E197" s="89">
        <v>3400000</v>
      </c>
      <c r="F197" s="90">
        <v>3400000</v>
      </c>
      <c r="G197" s="82">
        <v>0</v>
      </c>
      <c r="H197" s="90">
        <f t="shared" si="76"/>
        <v>0</v>
      </c>
      <c r="I197" s="91">
        <v>0</v>
      </c>
      <c r="J197" s="92">
        <f xml:space="preserve"> J196</f>
        <v>23299999.999999993</v>
      </c>
      <c r="K197" s="93">
        <f t="shared" si="87"/>
        <v>23299999.999999993</v>
      </c>
      <c r="L197" s="166">
        <f t="shared" si="88"/>
        <v>186399999.99999994</v>
      </c>
      <c r="M197" s="154">
        <v>485643178</v>
      </c>
      <c r="N197" s="77">
        <v>0</v>
      </c>
      <c r="O197" s="186">
        <f t="shared" si="89"/>
        <v>263343057.94551086</v>
      </c>
      <c r="P197" s="41">
        <v>1.7999999999999999E-2</v>
      </c>
      <c r="Q197" s="163">
        <f t="shared" si="67"/>
        <v>268083232.98853007</v>
      </c>
      <c r="R197" s="186">
        <f t="shared" si="90"/>
        <v>940126410.98852992</v>
      </c>
      <c r="S197" s="148">
        <f t="shared" si="91"/>
        <v>454483232.98852992</v>
      </c>
      <c r="T197" s="94"/>
    </row>
    <row r="198" spans="1:25" x14ac:dyDescent="0.3">
      <c r="A198" s="11"/>
      <c r="B198" s="120"/>
      <c r="C198" s="248"/>
      <c r="D198" s="88">
        <v>3</v>
      </c>
      <c r="E198" s="89">
        <v>3400000</v>
      </c>
      <c r="F198" s="90">
        <v>3400000</v>
      </c>
      <c r="G198" s="82">
        <v>0</v>
      </c>
      <c r="H198" s="90">
        <f t="shared" si="76"/>
        <v>0</v>
      </c>
      <c r="I198" s="91">
        <v>0</v>
      </c>
      <c r="J198" s="92">
        <f t="shared" ref="J198:J204" si="92" xml:space="preserve"> J197</f>
        <v>23299999.999999993</v>
      </c>
      <c r="K198" s="93">
        <f t="shared" si="87"/>
        <v>23299999.999999993</v>
      </c>
      <c r="L198" s="166">
        <f t="shared" si="88"/>
        <v>163099999.99999994</v>
      </c>
      <c r="M198" s="154">
        <v>485643178</v>
      </c>
      <c r="N198" s="77">
        <v>0</v>
      </c>
      <c r="O198" s="186">
        <f t="shared" si="89"/>
        <v>291383232.98853004</v>
      </c>
      <c r="P198" s="41">
        <v>1.7999999999999999E-2</v>
      </c>
      <c r="Q198" s="163">
        <f t="shared" si="67"/>
        <v>296628131.18232358</v>
      </c>
      <c r="R198" s="186">
        <f t="shared" si="90"/>
        <v>945371309.18232346</v>
      </c>
      <c r="S198" s="148">
        <f t="shared" si="91"/>
        <v>459728131.18232346</v>
      </c>
      <c r="T198" s="94"/>
    </row>
    <row r="199" spans="1:25" x14ac:dyDescent="0.3">
      <c r="A199" s="11"/>
      <c r="B199" s="120"/>
      <c r="C199" s="248"/>
      <c r="D199" s="88">
        <v>4</v>
      </c>
      <c r="E199" s="89">
        <v>3400000</v>
      </c>
      <c r="F199" s="90">
        <v>3400000</v>
      </c>
      <c r="G199" s="82">
        <v>0</v>
      </c>
      <c r="H199" s="90">
        <f t="shared" si="76"/>
        <v>0</v>
      </c>
      <c r="I199" s="91">
        <v>0</v>
      </c>
      <c r="J199" s="92">
        <f t="shared" si="92"/>
        <v>23299999.999999993</v>
      </c>
      <c r="K199" s="93">
        <f t="shared" si="87"/>
        <v>23299999.999999993</v>
      </c>
      <c r="L199" s="166">
        <f t="shared" si="88"/>
        <v>139799999.99999994</v>
      </c>
      <c r="M199" s="154">
        <v>485643178</v>
      </c>
      <c r="N199" s="77">
        <v>0</v>
      </c>
      <c r="O199" s="186">
        <f t="shared" si="89"/>
        <v>319928131.18232358</v>
      </c>
      <c r="P199" s="41">
        <v>1.7999999999999999E-2</v>
      </c>
      <c r="Q199" s="163">
        <f t="shared" ref="Q199:Q255" si="93" xml:space="preserve"> ((O199 +N199) * P199) + (O199+N199)</f>
        <v>325686837.54360539</v>
      </c>
      <c r="R199" s="186">
        <f t="shared" si="90"/>
        <v>951130015.54360533</v>
      </c>
      <c r="S199" s="148">
        <f t="shared" si="91"/>
        <v>465486837.54360533</v>
      </c>
      <c r="T199" s="94"/>
    </row>
    <row r="200" spans="1:25" x14ac:dyDescent="0.3">
      <c r="A200" s="11"/>
      <c r="B200" s="120"/>
      <c r="C200" s="248"/>
      <c r="D200" s="88">
        <v>5</v>
      </c>
      <c r="E200" s="89">
        <v>3400000</v>
      </c>
      <c r="F200" s="90">
        <v>3400000</v>
      </c>
      <c r="G200" s="82">
        <v>0</v>
      </c>
      <c r="H200" s="90">
        <f t="shared" si="76"/>
        <v>0</v>
      </c>
      <c r="I200" s="91">
        <v>0</v>
      </c>
      <c r="J200" s="92">
        <f t="shared" si="92"/>
        <v>23299999.999999993</v>
      </c>
      <c r="K200" s="93">
        <f t="shared" si="87"/>
        <v>23299999.999999993</v>
      </c>
      <c r="L200" s="166">
        <f t="shared" si="88"/>
        <v>116499999.99999994</v>
      </c>
      <c r="M200" s="154">
        <v>485643178</v>
      </c>
      <c r="N200" s="77">
        <v>0</v>
      </c>
      <c r="O200" s="186">
        <f t="shared" si="89"/>
        <v>348986837.54360539</v>
      </c>
      <c r="P200" s="41">
        <v>1.7999999999999999E-2</v>
      </c>
      <c r="Q200" s="163">
        <f t="shared" si="93"/>
        <v>355268600.61939031</v>
      </c>
      <c r="R200" s="186">
        <f t="shared" si="90"/>
        <v>957411778.61939025</v>
      </c>
      <c r="S200" s="148">
        <f t="shared" si="91"/>
        <v>471768600.61939025</v>
      </c>
      <c r="T200" s="94"/>
    </row>
    <row r="201" spans="1:25" x14ac:dyDescent="0.3">
      <c r="A201" s="11"/>
      <c r="B201" s="120"/>
      <c r="C201" s="248"/>
      <c r="D201" s="88">
        <v>6</v>
      </c>
      <c r="E201" s="89">
        <v>3400000</v>
      </c>
      <c r="F201" s="90">
        <v>3400000</v>
      </c>
      <c r="G201" s="82">
        <v>0</v>
      </c>
      <c r="H201" s="90">
        <f t="shared" si="76"/>
        <v>0</v>
      </c>
      <c r="I201" s="91">
        <v>0</v>
      </c>
      <c r="J201" s="92">
        <f t="shared" si="92"/>
        <v>23299999.999999993</v>
      </c>
      <c r="K201" s="93">
        <f t="shared" si="87"/>
        <v>23299999.999999993</v>
      </c>
      <c r="L201" s="166">
        <f t="shared" si="88"/>
        <v>93199999.99999994</v>
      </c>
      <c r="M201" s="154">
        <v>485643178</v>
      </c>
      <c r="N201" s="77">
        <v>0</v>
      </c>
      <c r="O201" s="186">
        <f t="shared" si="89"/>
        <v>378568600.61939031</v>
      </c>
      <c r="P201" s="41">
        <v>1.7999999999999999E-2</v>
      </c>
      <c r="Q201" s="163">
        <f t="shared" si="93"/>
        <v>385382835.43053931</v>
      </c>
      <c r="R201" s="186">
        <f t="shared" si="90"/>
        <v>964226013.43053937</v>
      </c>
      <c r="S201" s="148">
        <f t="shared" si="91"/>
        <v>478582835.43053937</v>
      </c>
      <c r="T201" s="94"/>
    </row>
    <row r="202" spans="1:25" x14ac:dyDescent="0.3">
      <c r="A202" s="11"/>
      <c r="B202" s="120"/>
      <c r="C202" s="248"/>
      <c r="D202" s="88">
        <v>7</v>
      </c>
      <c r="E202" s="89">
        <v>3400000</v>
      </c>
      <c r="F202" s="90">
        <v>3400000</v>
      </c>
      <c r="G202" s="82">
        <v>0</v>
      </c>
      <c r="H202" s="90">
        <f t="shared" si="76"/>
        <v>0</v>
      </c>
      <c r="I202" s="91">
        <v>0</v>
      </c>
      <c r="J202" s="92">
        <f t="shared" si="92"/>
        <v>23299999.999999993</v>
      </c>
      <c r="K202" s="93">
        <f t="shared" si="87"/>
        <v>23299999.999999993</v>
      </c>
      <c r="L202" s="166">
        <f t="shared" si="88"/>
        <v>69899999.99999994</v>
      </c>
      <c r="M202" s="154">
        <v>485643178</v>
      </c>
      <c r="N202" s="77">
        <v>0</v>
      </c>
      <c r="O202" s="186">
        <f t="shared" si="89"/>
        <v>408682835.43053931</v>
      </c>
      <c r="P202" s="41">
        <v>1.7999999999999999E-2</v>
      </c>
      <c r="Q202" s="163">
        <f t="shared" si="93"/>
        <v>416039126.46828902</v>
      </c>
      <c r="R202" s="186">
        <f t="shared" si="90"/>
        <v>971582304.4682889</v>
      </c>
      <c r="S202" s="148">
        <f t="shared" si="91"/>
        <v>485939126.4682889</v>
      </c>
      <c r="T202" s="94"/>
    </row>
    <row r="203" spans="1:25" x14ac:dyDescent="0.3">
      <c r="A203" s="11"/>
      <c r="B203" s="120"/>
      <c r="C203" s="248"/>
      <c r="D203" s="88">
        <v>8</v>
      </c>
      <c r="E203" s="89">
        <v>3400000</v>
      </c>
      <c r="F203" s="90">
        <v>3400000</v>
      </c>
      <c r="G203" s="82">
        <v>0</v>
      </c>
      <c r="H203" s="90">
        <f t="shared" si="76"/>
        <v>0</v>
      </c>
      <c r="I203" s="91">
        <v>0</v>
      </c>
      <c r="J203" s="92">
        <f t="shared" si="92"/>
        <v>23299999.999999993</v>
      </c>
      <c r="K203" s="93">
        <f t="shared" si="87"/>
        <v>23299999.999999993</v>
      </c>
      <c r="L203" s="166">
        <f t="shared" si="88"/>
        <v>46599999.999999948</v>
      </c>
      <c r="M203" s="154">
        <v>485643178</v>
      </c>
      <c r="N203" s="77">
        <v>0</v>
      </c>
      <c r="O203" s="186">
        <f t="shared" si="89"/>
        <v>439339126.46828902</v>
      </c>
      <c r="P203" s="41">
        <v>1.7999999999999999E-2</v>
      </c>
      <c r="Q203" s="163">
        <f t="shared" si="93"/>
        <v>447247230.74471819</v>
      </c>
      <c r="R203" s="186">
        <f t="shared" si="90"/>
        <v>979490408.74471819</v>
      </c>
      <c r="S203" s="148">
        <f t="shared" si="91"/>
        <v>493847230.74471819</v>
      </c>
      <c r="T203" s="94"/>
    </row>
    <row r="204" spans="1:25" x14ac:dyDescent="0.3">
      <c r="A204" s="11"/>
      <c r="B204" s="120"/>
      <c r="C204" s="248"/>
      <c r="D204" s="88">
        <v>9</v>
      </c>
      <c r="E204" s="89">
        <v>3400000</v>
      </c>
      <c r="F204" s="90">
        <v>3400000</v>
      </c>
      <c r="G204" s="82">
        <v>0</v>
      </c>
      <c r="H204" s="90">
        <f t="shared" si="76"/>
        <v>0</v>
      </c>
      <c r="I204" s="91">
        <v>0</v>
      </c>
      <c r="J204" s="92">
        <f t="shared" si="92"/>
        <v>23299999.999999993</v>
      </c>
      <c r="K204" s="93">
        <f t="shared" si="87"/>
        <v>23299999.999999993</v>
      </c>
      <c r="L204" s="166">
        <f t="shared" si="88"/>
        <v>23299999.999999955</v>
      </c>
      <c r="M204" s="154">
        <v>485643178</v>
      </c>
      <c r="N204" s="77">
        <v>0</v>
      </c>
      <c r="O204" s="186">
        <f t="shared" si="89"/>
        <v>470547230.74471819</v>
      </c>
      <c r="P204" s="41">
        <v>1.7999999999999999E-2</v>
      </c>
      <c r="Q204" s="163">
        <f t="shared" si="93"/>
        <v>479017080.89812315</v>
      </c>
      <c r="R204" s="186">
        <f t="shared" si="90"/>
        <v>987960258.89812315</v>
      </c>
      <c r="S204" s="148">
        <f t="shared" si="91"/>
        <v>502317080.89812315</v>
      </c>
      <c r="T204" s="94"/>
    </row>
    <row r="205" spans="1:25" x14ac:dyDescent="0.3">
      <c r="A205" s="11"/>
      <c r="B205" s="120"/>
      <c r="C205" s="248"/>
      <c r="D205" s="88">
        <v>10</v>
      </c>
      <c r="E205" s="89">
        <v>3400000</v>
      </c>
      <c r="F205" s="90">
        <v>3400000</v>
      </c>
      <c r="G205" s="82">
        <v>0</v>
      </c>
      <c r="H205" s="90">
        <f t="shared" si="76"/>
        <v>0</v>
      </c>
      <c r="I205" s="91">
        <v>0</v>
      </c>
      <c r="J205" s="92">
        <f xml:space="preserve"> J204</f>
        <v>23299999.999999993</v>
      </c>
      <c r="K205" s="93">
        <f t="shared" si="87"/>
        <v>23299999.999999993</v>
      </c>
      <c r="L205" s="166">
        <f t="shared" si="88"/>
        <v>-3.7252902984619141E-8</v>
      </c>
      <c r="M205" s="154">
        <v>485643178</v>
      </c>
      <c r="N205" s="77">
        <v>0</v>
      </c>
      <c r="O205" s="186">
        <f t="shared" si="89"/>
        <v>502317080.89812315</v>
      </c>
      <c r="P205" s="41">
        <v>1.7999999999999999E-2</v>
      </c>
      <c r="Q205" s="163">
        <f t="shared" si="93"/>
        <v>511358788.35428935</v>
      </c>
      <c r="R205" s="186">
        <f t="shared" si="90"/>
        <v>997001966.35428929</v>
      </c>
      <c r="S205" s="148">
        <f t="shared" si="91"/>
        <v>511358788.35428929</v>
      </c>
      <c r="T205" s="94"/>
    </row>
    <row r="206" spans="1:25" ht="17.25" thickBot="1" x14ac:dyDescent="0.35">
      <c r="A206" s="11"/>
      <c r="B206" s="123"/>
      <c r="C206" s="248"/>
      <c r="D206" s="96">
        <v>11</v>
      </c>
      <c r="E206" s="97">
        <v>3400000</v>
      </c>
      <c r="F206" s="90">
        <v>3400000</v>
      </c>
      <c r="G206" s="130">
        <v>0</v>
      </c>
      <c r="H206" s="98">
        <f t="shared" si="76"/>
        <v>0</v>
      </c>
      <c r="I206" s="99">
        <v>0</v>
      </c>
      <c r="J206" s="100">
        <v>0</v>
      </c>
      <c r="K206" s="101">
        <f t="shared" si="87"/>
        <v>0</v>
      </c>
      <c r="L206" s="167">
        <f t="shared" si="88"/>
        <v>-3.7252902984619141E-8</v>
      </c>
      <c r="M206" s="161">
        <v>485643178</v>
      </c>
      <c r="N206" s="109">
        <v>0</v>
      </c>
      <c r="O206" s="187">
        <f t="shared" si="89"/>
        <v>511358788.35428935</v>
      </c>
      <c r="P206" s="95">
        <v>1.7999999999999999E-2</v>
      </c>
      <c r="Q206" s="163">
        <f t="shared" si="93"/>
        <v>520563246.54466659</v>
      </c>
      <c r="R206" s="187">
        <f t="shared" si="90"/>
        <v>1006206424.5446665</v>
      </c>
      <c r="S206" s="149">
        <f t="shared" si="91"/>
        <v>520563246.54466653</v>
      </c>
      <c r="T206" s="102"/>
    </row>
    <row r="207" spans="1:25" s="124" customFormat="1" ht="17.25" thickBot="1" x14ac:dyDescent="0.35">
      <c r="A207" s="11"/>
      <c r="B207" s="47"/>
      <c r="C207" s="248"/>
      <c r="D207" s="48">
        <v>12</v>
      </c>
      <c r="E207" s="49">
        <v>3400000</v>
      </c>
      <c r="F207" s="50">
        <v>3400000</v>
      </c>
      <c r="G207" s="50">
        <v>0</v>
      </c>
      <c r="H207" s="50">
        <f t="shared" si="76"/>
        <v>0</v>
      </c>
      <c r="I207" s="51">
        <v>0</v>
      </c>
      <c r="J207" s="53">
        <v>0</v>
      </c>
      <c r="K207" s="56">
        <f t="shared" si="87"/>
        <v>0</v>
      </c>
      <c r="L207" s="165">
        <f t="shared" si="88"/>
        <v>-3.7252902984619141E-8</v>
      </c>
      <c r="M207" s="159">
        <v>485643178</v>
      </c>
      <c r="N207" s="59">
        <v>0</v>
      </c>
      <c r="O207" s="188">
        <f t="shared" si="89"/>
        <v>520563246.54466659</v>
      </c>
      <c r="P207" s="54">
        <v>1.7999999999999999E-2</v>
      </c>
      <c r="Q207" s="163">
        <f t="shared" si="93"/>
        <v>529933384.98247057</v>
      </c>
      <c r="R207" s="188">
        <f t="shared" si="90"/>
        <v>1015576562.9824705</v>
      </c>
      <c r="S207" s="146">
        <f t="shared" si="91"/>
        <v>529933384.98247051</v>
      </c>
      <c r="T207" s="55">
        <f xml:space="preserve"> S207 / 4</f>
        <v>132483346.24561763</v>
      </c>
      <c r="U207" s="55">
        <f>SUM(E4:E207)</f>
        <v>373100000</v>
      </c>
      <c r="V207" s="55">
        <f>SUM(F4:F207)</f>
        <v>412886544</v>
      </c>
      <c r="W207" s="57">
        <f xml:space="preserve"> U207 - V207</f>
        <v>-39786544</v>
      </c>
      <c r="X207" s="57">
        <f>R207-W207</f>
        <v>1055363106.9824705</v>
      </c>
      <c r="Y207" s="129">
        <f xml:space="preserve"> X207 / W207 * 100</f>
        <v>-2652.5629041378174</v>
      </c>
    </row>
    <row r="208" spans="1:25" x14ac:dyDescent="0.3">
      <c r="A208" s="11"/>
      <c r="B208" s="121">
        <v>18</v>
      </c>
      <c r="C208" s="248">
        <v>2039</v>
      </c>
      <c r="D208" s="80">
        <v>1</v>
      </c>
      <c r="E208" s="81">
        <v>3400000</v>
      </c>
      <c r="F208" s="90">
        <v>22600000</v>
      </c>
      <c r="G208" s="82">
        <v>0</v>
      </c>
      <c r="H208" s="90">
        <f t="shared" ref="H208:H255" si="94" xml:space="preserve"> E208 - G208 - F208</f>
        <v>-19200000</v>
      </c>
      <c r="I208" s="83">
        <v>0</v>
      </c>
      <c r="J208" s="84">
        <f xml:space="preserve"> L207 / 10</f>
        <v>-3.7252902984619141E-9</v>
      </c>
      <c r="K208" s="85">
        <f t="shared" ref="K208:K255" si="95" xml:space="preserve"> H208 + J208 - I208</f>
        <v>-19200000.000000004</v>
      </c>
      <c r="L208" s="76">
        <f t="shared" ref="L208:L255" si="96" xml:space="preserve"> L207 +I208 - J208 - N208</f>
        <v>-3.3527612686157227E-8</v>
      </c>
      <c r="M208" s="154">
        <v>485643178</v>
      </c>
      <c r="N208" s="77">
        <v>0</v>
      </c>
      <c r="O208" s="189">
        <f t="shared" ref="O208:O255" si="97" xml:space="preserve"> Q207 + K208</f>
        <v>510733384.98247057</v>
      </c>
      <c r="P208" s="79">
        <v>4.0000000000000001E-3</v>
      </c>
      <c r="Q208" s="163">
        <f t="shared" si="93"/>
        <v>512776318.52240044</v>
      </c>
      <c r="R208" s="189">
        <f t="shared" ref="R208:R255" si="98" xml:space="preserve"> M208 + Q208 + L208</f>
        <v>998419496.52240038</v>
      </c>
      <c r="S208" s="147">
        <f t="shared" ref="S208:S255" si="99" xml:space="preserve"> R208 - M208</f>
        <v>512776318.52240038</v>
      </c>
      <c r="T208" s="86"/>
    </row>
    <row r="209" spans="1:25" x14ac:dyDescent="0.3">
      <c r="A209" s="11"/>
      <c r="B209" s="120"/>
      <c r="C209" s="248"/>
      <c r="D209" s="88">
        <v>2</v>
      </c>
      <c r="E209" s="89">
        <v>3400000</v>
      </c>
      <c r="F209" s="90">
        <v>3400000</v>
      </c>
      <c r="G209" s="82">
        <v>0</v>
      </c>
      <c r="H209" s="90">
        <f t="shared" si="94"/>
        <v>0</v>
      </c>
      <c r="I209" s="91">
        <v>0</v>
      </c>
      <c r="J209" s="92">
        <f xml:space="preserve"> J208</f>
        <v>-3.7252902984619141E-9</v>
      </c>
      <c r="K209" s="93">
        <f t="shared" si="95"/>
        <v>-3.7252902984619141E-9</v>
      </c>
      <c r="L209" s="166">
        <f t="shared" si="96"/>
        <v>-2.9802322387695313E-8</v>
      </c>
      <c r="M209" s="154">
        <v>485643178</v>
      </c>
      <c r="N209" s="77">
        <v>0</v>
      </c>
      <c r="O209" s="186">
        <f t="shared" si="97"/>
        <v>512776318.52240044</v>
      </c>
      <c r="P209" s="41">
        <v>1.7999999999999999E-2</v>
      </c>
      <c r="Q209" s="163">
        <f t="shared" si="93"/>
        <v>522006292.25580364</v>
      </c>
      <c r="R209" s="186">
        <f t="shared" si="98"/>
        <v>1007649470.2558036</v>
      </c>
      <c r="S209" s="148">
        <f t="shared" si="99"/>
        <v>522006292.25580359</v>
      </c>
      <c r="T209" s="94"/>
    </row>
    <row r="210" spans="1:25" x14ac:dyDescent="0.3">
      <c r="A210" s="11"/>
      <c r="B210" s="120"/>
      <c r="C210" s="248"/>
      <c r="D210" s="88">
        <v>3</v>
      </c>
      <c r="E210" s="89">
        <v>3400000</v>
      </c>
      <c r="F210" s="90">
        <v>3400000</v>
      </c>
      <c r="G210" s="82">
        <v>0</v>
      </c>
      <c r="H210" s="90">
        <f t="shared" si="94"/>
        <v>0</v>
      </c>
      <c r="I210" s="91">
        <v>0</v>
      </c>
      <c r="J210" s="92">
        <f t="shared" ref="J210:J216" si="100" xml:space="preserve"> J209</f>
        <v>-3.7252902984619141E-9</v>
      </c>
      <c r="K210" s="93">
        <f t="shared" si="95"/>
        <v>-3.7252902984619141E-9</v>
      </c>
      <c r="L210" s="166">
        <f t="shared" si="96"/>
        <v>-2.6077032089233398E-8</v>
      </c>
      <c r="M210" s="154">
        <v>485643178</v>
      </c>
      <c r="N210" s="77">
        <v>0</v>
      </c>
      <c r="O210" s="186">
        <f t="shared" si="97"/>
        <v>522006292.25580364</v>
      </c>
      <c r="P210" s="41">
        <v>1.7999999999999999E-2</v>
      </c>
      <c r="Q210" s="163">
        <f t="shared" si="93"/>
        <v>531402405.51640809</v>
      </c>
      <c r="R210" s="186">
        <f t="shared" si="98"/>
        <v>1017045583.5164081</v>
      </c>
      <c r="S210" s="148">
        <f t="shared" si="99"/>
        <v>531402405.51640809</v>
      </c>
      <c r="T210" s="94"/>
    </row>
    <row r="211" spans="1:25" x14ac:dyDescent="0.3">
      <c r="A211" s="11"/>
      <c r="B211" s="120"/>
      <c r="C211" s="248"/>
      <c r="D211" s="88">
        <v>4</v>
      </c>
      <c r="E211" s="89">
        <v>3400000</v>
      </c>
      <c r="F211" s="90">
        <v>3400000</v>
      </c>
      <c r="G211" s="82">
        <v>0</v>
      </c>
      <c r="H211" s="90">
        <f t="shared" si="94"/>
        <v>0</v>
      </c>
      <c r="I211" s="91">
        <v>0</v>
      </c>
      <c r="J211" s="92">
        <f t="shared" si="100"/>
        <v>-3.7252902984619141E-9</v>
      </c>
      <c r="K211" s="93">
        <f t="shared" si="95"/>
        <v>-3.7252902984619141E-9</v>
      </c>
      <c r="L211" s="166">
        <f t="shared" si="96"/>
        <v>-2.2351741790771484E-8</v>
      </c>
      <c r="M211" s="154">
        <v>485643178</v>
      </c>
      <c r="N211" s="77">
        <v>0</v>
      </c>
      <c r="O211" s="186">
        <f t="shared" si="97"/>
        <v>531402405.51640809</v>
      </c>
      <c r="P211" s="41">
        <v>1.7999999999999999E-2</v>
      </c>
      <c r="Q211" s="163">
        <f t="shared" si="93"/>
        <v>540967648.81570339</v>
      </c>
      <c r="R211" s="186">
        <f t="shared" si="98"/>
        <v>1026610826.8157034</v>
      </c>
      <c r="S211" s="148">
        <f t="shared" si="99"/>
        <v>540967648.81570339</v>
      </c>
      <c r="T211" s="94"/>
    </row>
    <row r="212" spans="1:25" x14ac:dyDescent="0.3">
      <c r="A212" s="11"/>
      <c r="B212" s="120"/>
      <c r="C212" s="248"/>
      <c r="D212" s="88">
        <v>5</v>
      </c>
      <c r="E212" s="89">
        <v>3400000</v>
      </c>
      <c r="F212" s="90">
        <v>3400000</v>
      </c>
      <c r="G212" s="82">
        <v>0</v>
      </c>
      <c r="H212" s="90">
        <f t="shared" si="94"/>
        <v>0</v>
      </c>
      <c r="I212" s="91">
        <v>0</v>
      </c>
      <c r="J212" s="92">
        <f t="shared" si="100"/>
        <v>-3.7252902984619141E-9</v>
      </c>
      <c r="K212" s="93">
        <f t="shared" si="95"/>
        <v>-3.7252902984619141E-9</v>
      </c>
      <c r="L212" s="166">
        <f t="shared" si="96"/>
        <v>-1.862645149230957E-8</v>
      </c>
      <c r="M212" s="154">
        <v>485643178</v>
      </c>
      <c r="N212" s="77">
        <v>0</v>
      </c>
      <c r="O212" s="186">
        <f t="shared" si="97"/>
        <v>540967648.81570339</v>
      </c>
      <c r="P212" s="41">
        <v>1.7999999999999999E-2</v>
      </c>
      <c r="Q212" s="163">
        <f t="shared" si="93"/>
        <v>550705066.49438608</v>
      </c>
      <c r="R212" s="186">
        <f t="shared" si="98"/>
        <v>1036348244.4943861</v>
      </c>
      <c r="S212" s="148">
        <f t="shared" si="99"/>
        <v>550705066.49438608</v>
      </c>
      <c r="T212" s="94"/>
    </row>
    <row r="213" spans="1:25" x14ac:dyDescent="0.3">
      <c r="A213" s="11"/>
      <c r="B213" s="120"/>
      <c r="C213" s="248"/>
      <c r="D213" s="88">
        <v>6</v>
      </c>
      <c r="E213" s="89">
        <v>3400000</v>
      </c>
      <c r="F213" s="90">
        <v>3400000</v>
      </c>
      <c r="G213" s="82">
        <v>0</v>
      </c>
      <c r="H213" s="90">
        <f t="shared" si="94"/>
        <v>0</v>
      </c>
      <c r="I213" s="91">
        <v>0</v>
      </c>
      <c r="J213" s="92">
        <f t="shared" si="100"/>
        <v>-3.7252902984619141E-9</v>
      </c>
      <c r="K213" s="93">
        <f t="shared" si="95"/>
        <v>-3.7252902984619141E-9</v>
      </c>
      <c r="L213" s="166">
        <f t="shared" si="96"/>
        <v>-1.4901161193847656E-8</v>
      </c>
      <c r="M213" s="154">
        <v>485643178</v>
      </c>
      <c r="N213" s="77">
        <v>0</v>
      </c>
      <c r="O213" s="186">
        <f t="shared" si="97"/>
        <v>550705066.49438608</v>
      </c>
      <c r="P213" s="41">
        <v>1.7999999999999999E-2</v>
      </c>
      <c r="Q213" s="163">
        <f t="shared" si="93"/>
        <v>560617757.69128501</v>
      </c>
      <c r="R213" s="186">
        <f t="shared" si="98"/>
        <v>1046260935.691285</v>
      </c>
      <c r="S213" s="148">
        <f t="shared" si="99"/>
        <v>560617757.69128501</v>
      </c>
      <c r="T213" s="94"/>
    </row>
    <row r="214" spans="1:25" x14ac:dyDescent="0.3">
      <c r="A214" s="11"/>
      <c r="B214" s="120"/>
      <c r="C214" s="248"/>
      <c r="D214" s="88">
        <v>7</v>
      </c>
      <c r="E214" s="89">
        <v>3400000</v>
      </c>
      <c r="F214" s="90">
        <v>3400000</v>
      </c>
      <c r="G214" s="82">
        <v>0</v>
      </c>
      <c r="H214" s="90">
        <f t="shared" si="94"/>
        <v>0</v>
      </c>
      <c r="I214" s="91">
        <v>0</v>
      </c>
      <c r="J214" s="92">
        <f t="shared" si="100"/>
        <v>-3.7252902984619141E-9</v>
      </c>
      <c r="K214" s="93">
        <f t="shared" si="95"/>
        <v>-3.7252902984619141E-9</v>
      </c>
      <c r="L214" s="166">
        <f t="shared" si="96"/>
        <v>-1.1175870895385742E-8</v>
      </c>
      <c r="M214" s="154">
        <v>485643178</v>
      </c>
      <c r="N214" s="77">
        <v>0</v>
      </c>
      <c r="O214" s="186">
        <f t="shared" si="97"/>
        <v>560617757.69128501</v>
      </c>
      <c r="P214" s="41">
        <v>1.7999999999999999E-2</v>
      </c>
      <c r="Q214" s="163">
        <f t="shared" si="93"/>
        <v>570708877.32972813</v>
      </c>
      <c r="R214" s="186">
        <f t="shared" si="98"/>
        <v>1056352055.3297281</v>
      </c>
      <c r="S214" s="148">
        <f t="shared" si="99"/>
        <v>570708877.32972813</v>
      </c>
      <c r="T214" s="94"/>
    </row>
    <row r="215" spans="1:25" x14ac:dyDescent="0.3">
      <c r="A215" s="11"/>
      <c r="B215" s="120"/>
      <c r="C215" s="248"/>
      <c r="D215" s="88">
        <v>8</v>
      </c>
      <c r="E215" s="89">
        <v>3400000</v>
      </c>
      <c r="F215" s="90">
        <v>3400000</v>
      </c>
      <c r="G215" s="82">
        <v>0</v>
      </c>
      <c r="H215" s="90">
        <f t="shared" si="94"/>
        <v>0</v>
      </c>
      <c r="I215" s="91">
        <v>0</v>
      </c>
      <c r="J215" s="92">
        <f t="shared" si="100"/>
        <v>-3.7252902984619141E-9</v>
      </c>
      <c r="K215" s="93">
        <f t="shared" si="95"/>
        <v>-3.7252902984619141E-9</v>
      </c>
      <c r="L215" s="166">
        <f t="shared" si="96"/>
        <v>-7.4505805969238281E-9</v>
      </c>
      <c r="M215" s="154">
        <v>485643178</v>
      </c>
      <c r="N215" s="77">
        <v>0</v>
      </c>
      <c r="O215" s="186">
        <f t="shared" si="97"/>
        <v>570708877.32972813</v>
      </c>
      <c r="P215" s="41">
        <v>1.7999999999999999E-2</v>
      </c>
      <c r="Q215" s="163">
        <f t="shared" si="93"/>
        <v>580981637.12166321</v>
      </c>
      <c r="R215" s="186">
        <f t="shared" si="98"/>
        <v>1066624815.1216632</v>
      </c>
      <c r="S215" s="148">
        <f t="shared" si="99"/>
        <v>580981637.12166321</v>
      </c>
      <c r="T215" s="94"/>
    </row>
    <row r="216" spans="1:25" x14ac:dyDescent="0.3">
      <c r="A216" s="11"/>
      <c r="B216" s="120"/>
      <c r="C216" s="248"/>
      <c r="D216" s="88">
        <v>9</v>
      </c>
      <c r="E216" s="89">
        <v>3400000</v>
      </c>
      <c r="F216" s="90">
        <v>3400000</v>
      </c>
      <c r="G216" s="82">
        <v>0</v>
      </c>
      <c r="H216" s="90">
        <f t="shared" si="94"/>
        <v>0</v>
      </c>
      <c r="I216" s="91">
        <v>0</v>
      </c>
      <c r="J216" s="92">
        <f t="shared" si="100"/>
        <v>-3.7252902984619141E-9</v>
      </c>
      <c r="K216" s="93">
        <f t="shared" si="95"/>
        <v>-3.7252902984619141E-9</v>
      </c>
      <c r="L216" s="166">
        <f t="shared" si="96"/>
        <v>-3.7252902984619141E-9</v>
      </c>
      <c r="M216" s="154">
        <v>485643178</v>
      </c>
      <c r="N216" s="77">
        <v>0</v>
      </c>
      <c r="O216" s="186">
        <f t="shared" si="97"/>
        <v>580981637.12166321</v>
      </c>
      <c r="P216" s="41">
        <v>1.7999999999999999E-2</v>
      </c>
      <c r="Q216" s="163">
        <f t="shared" si="93"/>
        <v>591439306.58985317</v>
      </c>
      <c r="R216" s="186">
        <f t="shared" si="98"/>
        <v>1077082484.5898533</v>
      </c>
      <c r="S216" s="148">
        <f t="shared" si="99"/>
        <v>591439306.58985329</v>
      </c>
      <c r="T216" s="94"/>
    </row>
    <row r="217" spans="1:25" x14ac:dyDescent="0.3">
      <c r="A217" s="11"/>
      <c r="B217" s="120"/>
      <c r="C217" s="248"/>
      <c r="D217" s="88">
        <v>10</v>
      </c>
      <c r="E217" s="89">
        <v>3400000</v>
      </c>
      <c r="F217" s="90">
        <v>3400000</v>
      </c>
      <c r="G217" s="82">
        <v>0</v>
      </c>
      <c r="H217" s="90">
        <f t="shared" si="94"/>
        <v>0</v>
      </c>
      <c r="I217" s="91">
        <v>0</v>
      </c>
      <c r="J217" s="92">
        <f xml:space="preserve"> J216</f>
        <v>-3.7252902984619141E-9</v>
      </c>
      <c r="K217" s="93">
        <f t="shared" si="95"/>
        <v>-3.7252902984619141E-9</v>
      </c>
      <c r="L217" s="166">
        <f t="shared" si="96"/>
        <v>0</v>
      </c>
      <c r="M217" s="154">
        <v>485643178</v>
      </c>
      <c r="N217" s="77">
        <v>0</v>
      </c>
      <c r="O217" s="186">
        <f t="shared" si="97"/>
        <v>591439306.58985317</v>
      </c>
      <c r="P217" s="41">
        <v>1.7999999999999999E-2</v>
      </c>
      <c r="Q217" s="163">
        <f t="shared" si="93"/>
        <v>602085214.10847056</v>
      </c>
      <c r="R217" s="186">
        <f t="shared" si="98"/>
        <v>1087728392.1084704</v>
      </c>
      <c r="S217" s="148">
        <f t="shared" si="99"/>
        <v>602085214.10847044</v>
      </c>
      <c r="T217" s="94"/>
    </row>
    <row r="218" spans="1:25" ht="17.25" thickBot="1" x14ac:dyDescent="0.35">
      <c r="A218" s="11"/>
      <c r="B218" s="123"/>
      <c r="C218" s="248"/>
      <c r="D218" s="96">
        <v>11</v>
      </c>
      <c r="E218" s="97">
        <v>3400000</v>
      </c>
      <c r="F218" s="90">
        <v>3400000</v>
      </c>
      <c r="G218" s="130">
        <v>0</v>
      </c>
      <c r="H218" s="98">
        <f t="shared" si="94"/>
        <v>0</v>
      </c>
      <c r="I218" s="99">
        <v>0</v>
      </c>
      <c r="J218" s="100">
        <v>0</v>
      </c>
      <c r="K218" s="101">
        <f t="shared" si="95"/>
        <v>0</v>
      </c>
      <c r="L218" s="167">
        <f t="shared" si="96"/>
        <v>0</v>
      </c>
      <c r="M218" s="161">
        <v>485643178</v>
      </c>
      <c r="N218" s="109">
        <v>0</v>
      </c>
      <c r="O218" s="187">
        <f t="shared" si="97"/>
        <v>602085214.10847056</v>
      </c>
      <c r="P218" s="95">
        <v>1.7999999999999999E-2</v>
      </c>
      <c r="Q218" s="163">
        <f t="shared" si="93"/>
        <v>612922747.96242309</v>
      </c>
      <c r="R218" s="187">
        <f t="shared" si="98"/>
        <v>1098565925.9624231</v>
      </c>
      <c r="S218" s="149">
        <f t="shared" si="99"/>
        <v>612922747.96242309</v>
      </c>
      <c r="T218" s="102"/>
    </row>
    <row r="219" spans="1:25" ht="17.25" thickBot="1" x14ac:dyDescent="0.35">
      <c r="A219" s="11"/>
      <c r="B219" s="47"/>
      <c r="C219" s="248"/>
      <c r="D219" s="48">
        <v>12</v>
      </c>
      <c r="E219" s="49">
        <v>3400000</v>
      </c>
      <c r="F219" s="50">
        <v>3400000</v>
      </c>
      <c r="G219" s="50">
        <v>0</v>
      </c>
      <c r="H219" s="50">
        <f t="shared" si="94"/>
        <v>0</v>
      </c>
      <c r="I219" s="51">
        <v>0</v>
      </c>
      <c r="J219" s="53">
        <v>0</v>
      </c>
      <c r="K219" s="56">
        <f t="shared" si="95"/>
        <v>0</v>
      </c>
      <c r="L219" s="165">
        <f t="shared" si="96"/>
        <v>0</v>
      </c>
      <c r="M219" s="159">
        <v>485643178</v>
      </c>
      <c r="N219" s="59">
        <v>0</v>
      </c>
      <c r="O219" s="188">
        <f t="shared" si="97"/>
        <v>612922747.96242309</v>
      </c>
      <c r="P219" s="54">
        <v>1.7999999999999999E-2</v>
      </c>
      <c r="Q219" s="163">
        <f t="shared" si="93"/>
        <v>623955357.42574668</v>
      </c>
      <c r="R219" s="188">
        <f t="shared" si="98"/>
        <v>1109598535.4257467</v>
      </c>
      <c r="S219" s="146">
        <f t="shared" si="99"/>
        <v>623955357.42574668</v>
      </c>
      <c r="T219" s="55">
        <f xml:space="preserve"> S219 / 4</f>
        <v>155988839.35643667</v>
      </c>
      <c r="U219" s="55">
        <f>SUM(E16:E219)</f>
        <v>381600000</v>
      </c>
      <c r="V219" s="55">
        <f>SUM(F16:F219)</f>
        <v>459930000</v>
      </c>
      <c r="W219" s="57">
        <f xml:space="preserve"> U219 - V219</f>
        <v>-78330000</v>
      </c>
      <c r="X219" s="57">
        <f>R219-W219</f>
        <v>1187928535.4257467</v>
      </c>
      <c r="Y219" s="129">
        <f xml:space="preserve"> X219 / W219 * 100</f>
        <v>-1516.5690481625772</v>
      </c>
    </row>
    <row r="220" spans="1:25" x14ac:dyDescent="0.3">
      <c r="A220" s="11"/>
      <c r="B220" s="121">
        <v>19</v>
      </c>
      <c r="C220" s="248">
        <v>2040</v>
      </c>
      <c r="D220" s="80">
        <v>1</v>
      </c>
      <c r="E220" s="81">
        <v>3400000</v>
      </c>
      <c r="F220" s="90">
        <v>22600000</v>
      </c>
      <c r="G220" s="82">
        <v>0</v>
      </c>
      <c r="H220" s="90">
        <f t="shared" si="94"/>
        <v>-19200000</v>
      </c>
      <c r="I220" s="83">
        <v>0</v>
      </c>
      <c r="J220" s="84">
        <f xml:space="preserve"> L219 / 10</f>
        <v>0</v>
      </c>
      <c r="K220" s="85">
        <f t="shared" si="95"/>
        <v>-19200000</v>
      </c>
      <c r="L220" s="76">
        <f t="shared" si="96"/>
        <v>0</v>
      </c>
      <c r="M220" s="154">
        <v>485643178</v>
      </c>
      <c r="N220" s="77">
        <v>0</v>
      </c>
      <c r="O220" s="189">
        <f t="shared" si="97"/>
        <v>604755357.42574668</v>
      </c>
      <c r="P220" s="79">
        <v>4.0000000000000001E-3</v>
      </c>
      <c r="Q220" s="163">
        <f t="shared" si="93"/>
        <v>607174378.85544968</v>
      </c>
      <c r="R220" s="189">
        <f t="shared" si="98"/>
        <v>1092817556.8554497</v>
      </c>
      <c r="S220" s="147">
        <f t="shared" si="99"/>
        <v>607174378.85544968</v>
      </c>
      <c r="T220" s="86"/>
    </row>
    <row r="221" spans="1:25" x14ac:dyDescent="0.3">
      <c r="A221" s="11"/>
      <c r="B221" s="120"/>
      <c r="C221" s="248"/>
      <c r="D221" s="88">
        <v>2</v>
      </c>
      <c r="E221" s="89">
        <v>3400000</v>
      </c>
      <c r="F221" s="90">
        <v>3400000</v>
      </c>
      <c r="G221" s="82">
        <v>0</v>
      </c>
      <c r="H221" s="90">
        <f t="shared" si="94"/>
        <v>0</v>
      </c>
      <c r="I221" s="91">
        <v>0</v>
      </c>
      <c r="J221" s="92">
        <f xml:space="preserve"> J220</f>
        <v>0</v>
      </c>
      <c r="K221" s="93">
        <f t="shared" si="95"/>
        <v>0</v>
      </c>
      <c r="L221" s="166">
        <f t="shared" si="96"/>
        <v>0</v>
      </c>
      <c r="M221" s="154">
        <v>485643178</v>
      </c>
      <c r="N221" s="77">
        <v>0</v>
      </c>
      <c r="O221" s="186">
        <f t="shared" si="97"/>
        <v>607174378.85544968</v>
      </c>
      <c r="P221" s="41">
        <v>1.7999999999999999E-2</v>
      </c>
      <c r="Q221" s="163">
        <f t="shared" si="93"/>
        <v>618103517.67484772</v>
      </c>
      <c r="R221" s="186">
        <f t="shared" si="98"/>
        <v>1103746695.6748476</v>
      </c>
      <c r="S221" s="148">
        <f t="shared" si="99"/>
        <v>618103517.6748476</v>
      </c>
      <c r="T221" s="94"/>
    </row>
    <row r="222" spans="1:25" x14ac:dyDescent="0.3">
      <c r="A222" s="11"/>
      <c r="B222" s="120"/>
      <c r="C222" s="248"/>
      <c r="D222" s="88">
        <v>3</v>
      </c>
      <c r="E222" s="89">
        <v>3400000</v>
      </c>
      <c r="F222" s="90">
        <v>3400000</v>
      </c>
      <c r="G222" s="82">
        <v>0</v>
      </c>
      <c r="H222" s="90">
        <f t="shared" si="94"/>
        <v>0</v>
      </c>
      <c r="I222" s="91">
        <v>0</v>
      </c>
      <c r="J222" s="92">
        <f t="shared" ref="J222:J228" si="101" xml:space="preserve"> J221</f>
        <v>0</v>
      </c>
      <c r="K222" s="93">
        <f t="shared" si="95"/>
        <v>0</v>
      </c>
      <c r="L222" s="166">
        <f t="shared" si="96"/>
        <v>0</v>
      </c>
      <c r="M222" s="154">
        <v>485643178</v>
      </c>
      <c r="N222" s="77">
        <v>0</v>
      </c>
      <c r="O222" s="186">
        <f t="shared" si="97"/>
        <v>618103517.67484772</v>
      </c>
      <c r="P222" s="41">
        <v>1.7999999999999999E-2</v>
      </c>
      <c r="Q222" s="163">
        <f t="shared" si="93"/>
        <v>629229380.99299502</v>
      </c>
      <c r="R222" s="186">
        <f t="shared" si="98"/>
        <v>1114872558.992995</v>
      </c>
      <c r="S222" s="148">
        <f t="shared" si="99"/>
        <v>629229380.99299502</v>
      </c>
      <c r="T222" s="94"/>
    </row>
    <row r="223" spans="1:25" x14ac:dyDescent="0.3">
      <c r="A223" s="11"/>
      <c r="B223" s="120"/>
      <c r="C223" s="248"/>
      <c r="D223" s="88">
        <v>4</v>
      </c>
      <c r="E223" s="89">
        <v>3400000</v>
      </c>
      <c r="F223" s="90">
        <v>3400000</v>
      </c>
      <c r="G223" s="82">
        <v>0</v>
      </c>
      <c r="H223" s="90">
        <f t="shared" si="94"/>
        <v>0</v>
      </c>
      <c r="I223" s="91">
        <v>0</v>
      </c>
      <c r="J223" s="92">
        <f t="shared" si="101"/>
        <v>0</v>
      </c>
      <c r="K223" s="93">
        <f t="shared" si="95"/>
        <v>0</v>
      </c>
      <c r="L223" s="166">
        <f t="shared" si="96"/>
        <v>0</v>
      </c>
      <c r="M223" s="154">
        <v>485643178</v>
      </c>
      <c r="N223" s="77">
        <v>0</v>
      </c>
      <c r="O223" s="186">
        <f t="shared" si="97"/>
        <v>629229380.99299502</v>
      </c>
      <c r="P223" s="41">
        <v>1.7999999999999999E-2</v>
      </c>
      <c r="Q223" s="163">
        <f t="shared" si="93"/>
        <v>640555509.85086894</v>
      </c>
      <c r="R223" s="186">
        <f t="shared" si="98"/>
        <v>1126198687.8508689</v>
      </c>
      <c r="S223" s="148">
        <f t="shared" si="99"/>
        <v>640555509.85086894</v>
      </c>
      <c r="T223" s="94"/>
    </row>
    <row r="224" spans="1:25" x14ac:dyDescent="0.3">
      <c r="A224" s="11"/>
      <c r="B224" s="120"/>
      <c r="C224" s="248"/>
      <c r="D224" s="88">
        <v>5</v>
      </c>
      <c r="E224" s="89">
        <v>3400000</v>
      </c>
      <c r="F224" s="90">
        <v>3400000</v>
      </c>
      <c r="G224" s="82">
        <v>0</v>
      </c>
      <c r="H224" s="90">
        <f t="shared" si="94"/>
        <v>0</v>
      </c>
      <c r="I224" s="91">
        <v>0</v>
      </c>
      <c r="J224" s="92">
        <f t="shared" si="101"/>
        <v>0</v>
      </c>
      <c r="K224" s="93">
        <f t="shared" si="95"/>
        <v>0</v>
      </c>
      <c r="L224" s="166">
        <f t="shared" si="96"/>
        <v>0</v>
      </c>
      <c r="M224" s="154">
        <v>485643178</v>
      </c>
      <c r="N224" s="77">
        <v>0</v>
      </c>
      <c r="O224" s="186">
        <f t="shared" si="97"/>
        <v>640555509.85086894</v>
      </c>
      <c r="P224" s="41">
        <v>1.7999999999999999E-2</v>
      </c>
      <c r="Q224" s="163">
        <f t="shared" si="93"/>
        <v>652085509.02818453</v>
      </c>
      <c r="R224" s="186">
        <f t="shared" si="98"/>
        <v>1137728687.0281844</v>
      </c>
      <c r="S224" s="148">
        <f t="shared" si="99"/>
        <v>652085509.02818441</v>
      </c>
      <c r="T224" s="94"/>
    </row>
    <row r="225" spans="1:25" x14ac:dyDescent="0.3">
      <c r="A225" s="11"/>
      <c r="B225" s="120"/>
      <c r="C225" s="248"/>
      <c r="D225" s="88">
        <v>6</v>
      </c>
      <c r="E225" s="89">
        <v>3400000</v>
      </c>
      <c r="F225" s="90">
        <v>3400000</v>
      </c>
      <c r="G225" s="82">
        <v>0</v>
      </c>
      <c r="H225" s="90">
        <f t="shared" si="94"/>
        <v>0</v>
      </c>
      <c r="I225" s="91">
        <v>0</v>
      </c>
      <c r="J225" s="92">
        <f t="shared" si="101"/>
        <v>0</v>
      </c>
      <c r="K225" s="93">
        <f t="shared" si="95"/>
        <v>0</v>
      </c>
      <c r="L225" s="166">
        <f t="shared" si="96"/>
        <v>0</v>
      </c>
      <c r="M225" s="154">
        <v>485643178</v>
      </c>
      <c r="N225" s="77">
        <v>0</v>
      </c>
      <c r="O225" s="186">
        <f t="shared" si="97"/>
        <v>652085509.02818453</v>
      </c>
      <c r="P225" s="41">
        <v>1.7999999999999999E-2</v>
      </c>
      <c r="Q225" s="163">
        <f t="shared" si="93"/>
        <v>663823048.19069183</v>
      </c>
      <c r="R225" s="186">
        <f t="shared" si="98"/>
        <v>1149466226.1906919</v>
      </c>
      <c r="S225" s="148">
        <f t="shared" si="99"/>
        <v>663823048.19069195</v>
      </c>
      <c r="T225" s="94"/>
    </row>
    <row r="226" spans="1:25" x14ac:dyDescent="0.3">
      <c r="A226" s="11"/>
      <c r="B226" s="120"/>
      <c r="C226" s="248"/>
      <c r="D226" s="88">
        <v>7</v>
      </c>
      <c r="E226" s="89">
        <v>3400000</v>
      </c>
      <c r="F226" s="90">
        <v>3400000</v>
      </c>
      <c r="G226" s="82">
        <v>0</v>
      </c>
      <c r="H226" s="90">
        <f t="shared" si="94"/>
        <v>0</v>
      </c>
      <c r="I226" s="91">
        <v>0</v>
      </c>
      <c r="J226" s="92">
        <f t="shared" si="101"/>
        <v>0</v>
      </c>
      <c r="K226" s="93">
        <f t="shared" si="95"/>
        <v>0</v>
      </c>
      <c r="L226" s="166">
        <f t="shared" si="96"/>
        <v>0</v>
      </c>
      <c r="M226" s="154">
        <v>485643178</v>
      </c>
      <c r="N226" s="77">
        <v>0</v>
      </c>
      <c r="O226" s="186">
        <f t="shared" si="97"/>
        <v>663823048.19069183</v>
      </c>
      <c r="P226" s="41">
        <v>1.7999999999999999E-2</v>
      </c>
      <c r="Q226" s="163">
        <f t="shared" si="93"/>
        <v>675771863.0581243</v>
      </c>
      <c r="R226" s="186">
        <f t="shared" si="98"/>
        <v>1161415041.0581243</v>
      </c>
      <c r="S226" s="148">
        <f t="shared" si="99"/>
        <v>675771863.0581243</v>
      </c>
      <c r="T226" s="94"/>
    </row>
    <row r="227" spans="1:25" x14ac:dyDescent="0.3">
      <c r="A227" s="11"/>
      <c r="B227" s="120"/>
      <c r="C227" s="248"/>
      <c r="D227" s="88">
        <v>8</v>
      </c>
      <c r="E227" s="89">
        <v>3400000</v>
      </c>
      <c r="F227" s="90">
        <v>3400000</v>
      </c>
      <c r="G227" s="82">
        <v>0</v>
      </c>
      <c r="H227" s="90">
        <f t="shared" si="94"/>
        <v>0</v>
      </c>
      <c r="I227" s="91">
        <v>0</v>
      </c>
      <c r="J227" s="92">
        <f t="shared" si="101"/>
        <v>0</v>
      </c>
      <c r="K227" s="93">
        <f t="shared" si="95"/>
        <v>0</v>
      </c>
      <c r="L227" s="166">
        <f t="shared" si="96"/>
        <v>0</v>
      </c>
      <c r="M227" s="154">
        <v>485643178</v>
      </c>
      <c r="N227" s="77">
        <v>0</v>
      </c>
      <c r="O227" s="186">
        <f t="shared" si="97"/>
        <v>675771863.0581243</v>
      </c>
      <c r="P227" s="41">
        <v>1.7999999999999999E-2</v>
      </c>
      <c r="Q227" s="163">
        <f t="shared" si="93"/>
        <v>687935756.59317052</v>
      </c>
      <c r="R227" s="186">
        <f t="shared" si="98"/>
        <v>1173578934.5931706</v>
      </c>
      <c r="S227" s="148">
        <f t="shared" si="99"/>
        <v>687935756.59317064</v>
      </c>
      <c r="T227" s="94"/>
    </row>
    <row r="228" spans="1:25" x14ac:dyDescent="0.3">
      <c r="A228" s="11"/>
      <c r="B228" s="120"/>
      <c r="C228" s="248"/>
      <c r="D228" s="88">
        <v>9</v>
      </c>
      <c r="E228" s="89">
        <v>3400000</v>
      </c>
      <c r="F228" s="90">
        <v>3400000</v>
      </c>
      <c r="G228" s="82">
        <v>0</v>
      </c>
      <c r="H228" s="90">
        <f t="shared" si="94"/>
        <v>0</v>
      </c>
      <c r="I228" s="91">
        <v>0</v>
      </c>
      <c r="J228" s="92">
        <f t="shared" si="101"/>
        <v>0</v>
      </c>
      <c r="K228" s="93">
        <f t="shared" si="95"/>
        <v>0</v>
      </c>
      <c r="L228" s="166">
        <f t="shared" si="96"/>
        <v>0</v>
      </c>
      <c r="M228" s="154">
        <v>485643178</v>
      </c>
      <c r="N228" s="77">
        <v>0</v>
      </c>
      <c r="O228" s="186">
        <f t="shared" si="97"/>
        <v>687935756.59317052</v>
      </c>
      <c r="P228" s="41">
        <v>1.7999999999999999E-2</v>
      </c>
      <c r="Q228" s="163">
        <f t="shared" si="93"/>
        <v>700318600.21184754</v>
      </c>
      <c r="R228" s="186">
        <f t="shared" si="98"/>
        <v>1185961778.2118475</v>
      </c>
      <c r="S228" s="148">
        <f t="shared" si="99"/>
        <v>700318600.21184754</v>
      </c>
      <c r="T228" s="94"/>
    </row>
    <row r="229" spans="1:25" x14ac:dyDescent="0.3">
      <c r="A229" s="11"/>
      <c r="B229" s="120"/>
      <c r="C229" s="248"/>
      <c r="D229" s="88">
        <v>10</v>
      </c>
      <c r="E229" s="89">
        <v>3400000</v>
      </c>
      <c r="F229" s="90">
        <v>3400000</v>
      </c>
      <c r="G229" s="82">
        <v>0</v>
      </c>
      <c r="H229" s="90">
        <f t="shared" si="94"/>
        <v>0</v>
      </c>
      <c r="I229" s="91">
        <v>0</v>
      </c>
      <c r="J229" s="92">
        <f xml:space="preserve"> J228</f>
        <v>0</v>
      </c>
      <c r="K229" s="93">
        <f t="shared" si="95"/>
        <v>0</v>
      </c>
      <c r="L229" s="166">
        <f t="shared" si="96"/>
        <v>0</v>
      </c>
      <c r="M229" s="154">
        <v>485643178</v>
      </c>
      <c r="N229" s="77">
        <v>0</v>
      </c>
      <c r="O229" s="186">
        <f t="shared" si="97"/>
        <v>700318600.21184754</v>
      </c>
      <c r="P229" s="41">
        <v>1.7999999999999999E-2</v>
      </c>
      <c r="Q229" s="163">
        <f t="shared" si="93"/>
        <v>712924335.01566076</v>
      </c>
      <c r="R229" s="186">
        <f t="shared" si="98"/>
        <v>1198567513.0156608</v>
      </c>
      <c r="S229" s="148">
        <f t="shared" si="99"/>
        <v>712924335.01566076</v>
      </c>
      <c r="T229" s="94"/>
    </row>
    <row r="230" spans="1:25" ht="17.25" thickBot="1" x14ac:dyDescent="0.35">
      <c r="A230" s="11"/>
      <c r="B230" s="123"/>
      <c r="C230" s="248"/>
      <c r="D230" s="96">
        <v>11</v>
      </c>
      <c r="E230" s="97">
        <v>3400000</v>
      </c>
      <c r="F230" s="90">
        <v>3400000</v>
      </c>
      <c r="G230" s="130">
        <v>0</v>
      </c>
      <c r="H230" s="98">
        <f t="shared" si="94"/>
        <v>0</v>
      </c>
      <c r="I230" s="99">
        <v>0</v>
      </c>
      <c r="J230" s="100">
        <v>0</v>
      </c>
      <c r="K230" s="101">
        <f t="shared" si="95"/>
        <v>0</v>
      </c>
      <c r="L230" s="167">
        <f t="shared" si="96"/>
        <v>0</v>
      </c>
      <c r="M230" s="161">
        <v>485643178</v>
      </c>
      <c r="N230" s="109">
        <v>0</v>
      </c>
      <c r="O230" s="187">
        <f t="shared" si="97"/>
        <v>712924335.01566076</v>
      </c>
      <c r="P230" s="95">
        <v>1.7999999999999999E-2</v>
      </c>
      <c r="Q230" s="163">
        <f t="shared" si="93"/>
        <v>725756973.04594266</v>
      </c>
      <c r="R230" s="187">
        <f t="shared" si="98"/>
        <v>1211400151.0459428</v>
      </c>
      <c r="S230" s="149">
        <f t="shared" si="99"/>
        <v>725756973.04594278</v>
      </c>
      <c r="T230" s="102"/>
    </row>
    <row r="231" spans="1:25" ht="17.25" thickBot="1" x14ac:dyDescent="0.35">
      <c r="A231" s="11"/>
      <c r="B231" s="47"/>
      <c r="C231" s="248"/>
      <c r="D231" s="48">
        <v>12</v>
      </c>
      <c r="E231" s="49">
        <v>3400000</v>
      </c>
      <c r="F231" s="50">
        <v>3400000</v>
      </c>
      <c r="G231" s="50">
        <v>0</v>
      </c>
      <c r="H231" s="50">
        <f t="shared" si="94"/>
        <v>0</v>
      </c>
      <c r="I231" s="51">
        <v>0</v>
      </c>
      <c r="J231" s="53">
        <v>0</v>
      </c>
      <c r="K231" s="56">
        <f t="shared" si="95"/>
        <v>0</v>
      </c>
      <c r="L231" s="165">
        <f t="shared" si="96"/>
        <v>0</v>
      </c>
      <c r="M231" s="159">
        <v>485643178</v>
      </c>
      <c r="N231" s="59">
        <v>0</v>
      </c>
      <c r="O231" s="188">
        <f t="shared" si="97"/>
        <v>725756973.04594266</v>
      </c>
      <c r="P231" s="54">
        <v>1.7999999999999999E-2</v>
      </c>
      <c r="Q231" s="163">
        <f t="shared" si="93"/>
        <v>738820598.56076968</v>
      </c>
      <c r="R231" s="188">
        <f t="shared" si="98"/>
        <v>1224463776.5607696</v>
      </c>
      <c r="S231" s="146">
        <f t="shared" si="99"/>
        <v>738820598.56076956</v>
      </c>
      <c r="T231" s="55">
        <f xml:space="preserve"> S231 / 4</f>
        <v>184705149.64019239</v>
      </c>
      <c r="U231" s="55">
        <f>SUM(E28:E231)</f>
        <v>392400000</v>
      </c>
      <c r="V231" s="55">
        <f>SUM(F28:F231)</f>
        <v>519930000</v>
      </c>
      <c r="W231" s="57">
        <f xml:space="preserve"> U231 - V231</f>
        <v>-127530000</v>
      </c>
      <c r="X231" s="57">
        <f>R231-W231</f>
        <v>1351993776.5607696</v>
      </c>
      <c r="Y231" s="129">
        <f xml:space="preserve"> X231 / W231 * 100</f>
        <v>-1060.1378315382808</v>
      </c>
    </row>
    <row r="232" spans="1:25" x14ac:dyDescent="0.3">
      <c r="A232" s="11"/>
      <c r="B232" s="121">
        <v>20</v>
      </c>
      <c r="C232" s="248">
        <v>2041</v>
      </c>
      <c r="D232" s="80">
        <v>1</v>
      </c>
      <c r="E232" s="81">
        <v>3400000</v>
      </c>
      <c r="F232" s="90">
        <v>22600000</v>
      </c>
      <c r="G232" s="82">
        <v>0</v>
      </c>
      <c r="H232" s="90">
        <f t="shared" si="94"/>
        <v>-19200000</v>
      </c>
      <c r="I232" s="83">
        <v>0</v>
      </c>
      <c r="J232" s="84">
        <f xml:space="preserve"> L231 / 10</f>
        <v>0</v>
      </c>
      <c r="K232" s="85">
        <f t="shared" si="95"/>
        <v>-19200000</v>
      </c>
      <c r="L232" s="76">
        <f t="shared" si="96"/>
        <v>0</v>
      </c>
      <c r="M232" s="154">
        <v>485643178</v>
      </c>
      <c r="N232" s="77">
        <v>0</v>
      </c>
      <c r="O232" s="189">
        <f t="shared" si="97"/>
        <v>719620598.56076968</v>
      </c>
      <c r="P232" s="79">
        <v>4.0000000000000001E-3</v>
      </c>
      <c r="Q232" s="163">
        <f t="shared" si="93"/>
        <v>722499080.9550128</v>
      </c>
      <c r="R232" s="189">
        <f t="shared" si="98"/>
        <v>1208142258.9550128</v>
      </c>
      <c r="S232" s="147">
        <f t="shared" si="99"/>
        <v>722499080.9550128</v>
      </c>
      <c r="T232" s="86"/>
    </row>
    <row r="233" spans="1:25" x14ac:dyDescent="0.3">
      <c r="A233" s="11"/>
      <c r="B233" s="120"/>
      <c r="C233" s="248"/>
      <c r="D233" s="88">
        <v>2</v>
      </c>
      <c r="E233" s="89">
        <v>3400000</v>
      </c>
      <c r="F233" s="90">
        <v>3400000</v>
      </c>
      <c r="G233" s="82">
        <v>0</v>
      </c>
      <c r="H233" s="90">
        <f t="shared" si="94"/>
        <v>0</v>
      </c>
      <c r="I233" s="91">
        <v>0</v>
      </c>
      <c r="J233" s="92">
        <f xml:space="preserve"> J232</f>
        <v>0</v>
      </c>
      <c r="K233" s="93">
        <f t="shared" si="95"/>
        <v>0</v>
      </c>
      <c r="L233" s="166">
        <f t="shared" si="96"/>
        <v>0</v>
      </c>
      <c r="M233" s="154">
        <v>485643178</v>
      </c>
      <c r="N233" s="77">
        <v>0</v>
      </c>
      <c r="O233" s="186">
        <f t="shared" si="97"/>
        <v>722499080.9550128</v>
      </c>
      <c r="P233" s="41">
        <v>1.7999999999999999E-2</v>
      </c>
      <c r="Q233" s="163">
        <f t="shared" si="93"/>
        <v>735504064.41220307</v>
      </c>
      <c r="R233" s="186">
        <f t="shared" si="98"/>
        <v>1221147242.4122031</v>
      </c>
      <c r="S233" s="148">
        <f t="shared" si="99"/>
        <v>735504064.41220307</v>
      </c>
      <c r="T233" s="94"/>
    </row>
    <row r="234" spans="1:25" x14ac:dyDescent="0.3">
      <c r="A234" s="11"/>
      <c r="B234" s="120"/>
      <c r="C234" s="248"/>
      <c r="D234" s="88">
        <v>3</v>
      </c>
      <c r="E234" s="89">
        <v>3400000</v>
      </c>
      <c r="F234" s="90">
        <v>3400000</v>
      </c>
      <c r="G234" s="82">
        <v>0</v>
      </c>
      <c r="H234" s="90">
        <f t="shared" si="94"/>
        <v>0</v>
      </c>
      <c r="I234" s="91">
        <v>0</v>
      </c>
      <c r="J234" s="92">
        <f t="shared" ref="J234:J240" si="102" xml:space="preserve"> J233</f>
        <v>0</v>
      </c>
      <c r="K234" s="93">
        <f t="shared" si="95"/>
        <v>0</v>
      </c>
      <c r="L234" s="166">
        <f t="shared" si="96"/>
        <v>0</v>
      </c>
      <c r="M234" s="154">
        <v>485643178</v>
      </c>
      <c r="N234" s="77">
        <v>0</v>
      </c>
      <c r="O234" s="186">
        <f t="shared" si="97"/>
        <v>735504064.41220307</v>
      </c>
      <c r="P234" s="41">
        <v>1.7999999999999999E-2</v>
      </c>
      <c r="Q234" s="163">
        <f t="shared" si="93"/>
        <v>748743137.57162273</v>
      </c>
      <c r="R234" s="186">
        <f t="shared" si="98"/>
        <v>1234386315.5716228</v>
      </c>
      <c r="S234" s="148">
        <f t="shared" si="99"/>
        <v>748743137.57162285</v>
      </c>
      <c r="T234" s="94"/>
    </row>
    <row r="235" spans="1:25" x14ac:dyDescent="0.3">
      <c r="A235" s="11"/>
      <c r="B235" s="120"/>
      <c r="C235" s="248"/>
      <c r="D235" s="88">
        <v>4</v>
      </c>
      <c r="E235" s="89">
        <v>3400000</v>
      </c>
      <c r="F235" s="90">
        <v>3400000</v>
      </c>
      <c r="G235" s="82">
        <v>0</v>
      </c>
      <c r="H235" s="90">
        <f t="shared" si="94"/>
        <v>0</v>
      </c>
      <c r="I235" s="91">
        <v>0</v>
      </c>
      <c r="J235" s="92">
        <f t="shared" si="102"/>
        <v>0</v>
      </c>
      <c r="K235" s="93">
        <f t="shared" si="95"/>
        <v>0</v>
      </c>
      <c r="L235" s="166">
        <f t="shared" si="96"/>
        <v>0</v>
      </c>
      <c r="M235" s="154">
        <v>485643178</v>
      </c>
      <c r="N235" s="77">
        <v>0</v>
      </c>
      <c r="O235" s="186">
        <f t="shared" si="97"/>
        <v>748743137.57162273</v>
      </c>
      <c r="P235" s="41">
        <v>1.7999999999999999E-2</v>
      </c>
      <c r="Q235" s="163">
        <f t="shared" si="93"/>
        <v>762220514.04791188</v>
      </c>
      <c r="R235" s="186">
        <f t="shared" si="98"/>
        <v>1247863692.0479119</v>
      </c>
      <c r="S235" s="148">
        <f t="shared" si="99"/>
        <v>762220514.04791188</v>
      </c>
      <c r="T235" s="94"/>
    </row>
    <row r="236" spans="1:25" x14ac:dyDescent="0.3">
      <c r="A236" s="11"/>
      <c r="B236" s="120"/>
      <c r="C236" s="248"/>
      <c r="D236" s="88">
        <v>5</v>
      </c>
      <c r="E236" s="89">
        <v>3400000</v>
      </c>
      <c r="F236" s="90">
        <v>3400000</v>
      </c>
      <c r="G236" s="82">
        <v>0</v>
      </c>
      <c r="H236" s="90">
        <f t="shared" si="94"/>
        <v>0</v>
      </c>
      <c r="I236" s="91">
        <v>0</v>
      </c>
      <c r="J236" s="92">
        <f t="shared" si="102"/>
        <v>0</v>
      </c>
      <c r="K236" s="93">
        <f t="shared" si="95"/>
        <v>0</v>
      </c>
      <c r="L236" s="166">
        <f t="shared" si="96"/>
        <v>0</v>
      </c>
      <c r="M236" s="154">
        <v>485643178</v>
      </c>
      <c r="N236" s="77">
        <v>0</v>
      </c>
      <c r="O236" s="186">
        <f t="shared" si="97"/>
        <v>762220514.04791188</v>
      </c>
      <c r="P236" s="41">
        <v>1.7999999999999999E-2</v>
      </c>
      <c r="Q236" s="163">
        <f t="shared" si="93"/>
        <v>775940483.30077434</v>
      </c>
      <c r="R236" s="186">
        <f t="shared" si="98"/>
        <v>1261583661.3007743</v>
      </c>
      <c r="S236" s="148">
        <f t="shared" si="99"/>
        <v>775940483.30077434</v>
      </c>
      <c r="T236" s="94"/>
    </row>
    <row r="237" spans="1:25" x14ac:dyDescent="0.3">
      <c r="A237" s="11"/>
      <c r="B237" s="120"/>
      <c r="C237" s="248"/>
      <c r="D237" s="88">
        <v>6</v>
      </c>
      <c r="E237" s="89">
        <v>3400000</v>
      </c>
      <c r="F237" s="90">
        <v>3400000</v>
      </c>
      <c r="G237" s="82">
        <v>0</v>
      </c>
      <c r="H237" s="90">
        <f t="shared" si="94"/>
        <v>0</v>
      </c>
      <c r="I237" s="91">
        <v>0</v>
      </c>
      <c r="J237" s="92">
        <f t="shared" si="102"/>
        <v>0</v>
      </c>
      <c r="K237" s="93">
        <f t="shared" si="95"/>
        <v>0</v>
      </c>
      <c r="L237" s="166">
        <f t="shared" si="96"/>
        <v>0</v>
      </c>
      <c r="M237" s="154">
        <v>485643178</v>
      </c>
      <c r="N237" s="77">
        <v>0</v>
      </c>
      <c r="O237" s="186">
        <f t="shared" si="97"/>
        <v>775940483.30077434</v>
      </c>
      <c r="P237" s="41">
        <v>1.7999999999999999E-2</v>
      </c>
      <c r="Q237" s="163">
        <f t="shared" si="93"/>
        <v>789907412.00018823</v>
      </c>
      <c r="R237" s="186">
        <f t="shared" si="98"/>
        <v>1275550590.0001884</v>
      </c>
      <c r="S237" s="148">
        <f t="shared" si="99"/>
        <v>789907412.00018835</v>
      </c>
      <c r="T237" s="94"/>
    </row>
    <row r="238" spans="1:25" x14ac:dyDescent="0.3">
      <c r="A238" s="11"/>
      <c r="B238" s="120"/>
      <c r="C238" s="248"/>
      <c r="D238" s="88">
        <v>7</v>
      </c>
      <c r="E238" s="89">
        <v>3400000</v>
      </c>
      <c r="F238" s="90">
        <v>3400000</v>
      </c>
      <c r="G238" s="82">
        <v>0</v>
      </c>
      <c r="H238" s="90">
        <f t="shared" si="94"/>
        <v>0</v>
      </c>
      <c r="I238" s="91">
        <v>0</v>
      </c>
      <c r="J238" s="92">
        <f t="shared" si="102"/>
        <v>0</v>
      </c>
      <c r="K238" s="93">
        <f t="shared" si="95"/>
        <v>0</v>
      </c>
      <c r="L238" s="166">
        <f t="shared" si="96"/>
        <v>0</v>
      </c>
      <c r="M238" s="154">
        <v>485643178</v>
      </c>
      <c r="N238" s="77">
        <v>0</v>
      </c>
      <c r="O238" s="186">
        <f t="shared" si="97"/>
        <v>789907412.00018823</v>
      </c>
      <c r="P238" s="41">
        <v>1.7999999999999999E-2</v>
      </c>
      <c r="Q238" s="163">
        <f t="shared" si="93"/>
        <v>804125745.41619158</v>
      </c>
      <c r="R238" s="186">
        <f t="shared" si="98"/>
        <v>1289768923.4161916</v>
      </c>
      <c r="S238" s="148">
        <f t="shared" si="99"/>
        <v>804125745.41619158</v>
      </c>
      <c r="T238" s="94"/>
    </row>
    <row r="239" spans="1:25" x14ac:dyDescent="0.3">
      <c r="A239" s="11"/>
      <c r="B239" s="120"/>
      <c r="C239" s="248"/>
      <c r="D239" s="88">
        <v>8</v>
      </c>
      <c r="E239" s="89">
        <v>3400000</v>
      </c>
      <c r="F239" s="90">
        <v>3400000</v>
      </c>
      <c r="G239" s="82">
        <v>0</v>
      </c>
      <c r="H239" s="90">
        <f t="shared" si="94"/>
        <v>0</v>
      </c>
      <c r="I239" s="91">
        <v>0</v>
      </c>
      <c r="J239" s="92">
        <f t="shared" si="102"/>
        <v>0</v>
      </c>
      <c r="K239" s="93">
        <f t="shared" si="95"/>
        <v>0</v>
      </c>
      <c r="L239" s="166">
        <f t="shared" si="96"/>
        <v>0</v>
      </c>
      <c r="M239" s="154">
        <v>485643178</v>
      </c>
      <c r="N239" s="77">
        <v>0</v>
      </c>
      <c r="O239" s="186">
        <f t="shared" si="97"/>
        <v>804125745.41619158</v>
      </c>
      <c r="P239" s="41">
        <v>1.7999999999999999E-2</v>
      </c>
      <c r="Q239" s="163">
        <f t="shared" si="93"/>
        <v>818600008.83368301</v>
      </c>
      <c r="R239" s="186">
        <f t="shared" si="98"/>
        <v>1304243186.833683</v>
      </c>
      <c r="S239" s="148">
        <f t="shared" si="99"/>
        <v>818600008.83368301</v>
      </c>
      <c r="T239" s="94"/>
    </row>
    <row r="240" spans="1:25" x14ac:dyDescent="0.3">
      <c r="A240" s="11"/>
      <c r="B240" s="120"/>
      <c r="C240" s="248"/>
      <c r="D240" s="88">
        <v>9</v>
      </c>
      <c r="E240" s="89">
        <v>3400000</v>
      </c>
      <c r="F240" s="90">
        <v>3400000</v>
      </c>
      <c r="G240" s="82">
        <v>0</v>
      </c>
      <c r="H240" s="90">
        <f t="shared" si="94"/>
        <v>0</v>
      </c>
      <c r="I240" s="91">
        <v>0</v>
      </c>
      <c r="J240" s="92">
        <f t="shared" si="102"/>
        <v>0</v>
      </c>
      <c r="K240" s="93">
        <f t="shared" si="95"/>
        <v>0</v>
      </c>
      <c r="L240" s="166">
        <f t="shared" si="96"/>
        <v>0</v>
      </c>
      <c r="M240" s="154">
        <v>485643178</v>
      </c>
      <c r="N240" s="77">
        <v>0</v>
      </c>
      <c r="O240" s="186">
        <f t="shared" si="97"/>
        <v>818600008.83368301</v>
      </c>
      <c r="P240" s="41">
        <v>1.7999999999999999E-2</v>
      </c>
      <c r="Q240" s="163">
        <f t="shared" si="93"/>
        <v>833334808.99268925</v>
      </c>
      <c r="R240" s="186">
        <f t="shared" si="98"/>
        <v>1318977986.9926891</v>
      </c>
      <c r="S240" s="148">
        <f t="shared" si="99"/>
        <v>833334808.99268913</v>
      </c>
      <c r="T240" s="94"/>
    </row>
    <row r="241" spans="1:25" x14ac:dyDescent="0.3">
      <c r="A241" s="11"/>
      <c r="B241" s="120"/>
      <c r="C241" s="248"/>
      <c r="D241" s="88">
        <v>10</v>
      </c>
      <c r="E241" s="89">
        <v>3400000</v>
      </c>
      <c r="F241" s="90">
        <v>3400000</v>
      </c>
      <c r="G241" s="82">
        <v>0</v>
      </c>
      <c r="H241" s="90">
        <f t="shared" si="94"/>
        <v>0</v>
      </c>
      <c r="I241" s="91">
        <v>0</v>
      </c>
      <c r="J241" s="92">
        <f xml:space="preserve"> J240</f>
        <v>0</v>
      </c>
      <c r="K241" s="93">
        <f t="shared" si="95"/>
        <v>0</v>
      </c>
      <c r="L241" s="166">
        <f t="shared" si="96"/>
        <v>0</v>
      </c>
      <c r="M241" s="154">
        <v>485643178</v>
      </c>
      <c r="N241" s="77">
        <v>0</v>
      </c>
      <c r="O241" s="186">
        <f t="shared" si="97"/>
        <v>833334808.99268925</v>
      </c>
      <c r="P241" s="41">
        <v>1.7999999999999999E-2</v>
      </c>
      <c r="Q241" s="163">
        <f t="shared" si="93"/>
        <v>848334835.55455768</v>
      </c>
      <c r="R241" s="186">
        <f t="shared" si="98"/>
        <v>1333978013.5545578</v>
      </c>
      <c r="S241" s="148">
        <f t="shared" si="99"/>
        <v>848334835.5545578</v>
      </c>
      <c r="T241" s="94"/>
    </row>
    <row r="242" spans="1:25" ht="17.25" thickBot="1" x14ac:dyDescent="0.35">
      <c r="A242" s="11"/>
      <c r="B242" s="123"/>
      <c r="C242" s="248"/>
      <c r="D242" s="96">
        <v>11</v>
      </c>
      <c r="E242" s="97">
        <v>3400000</v>
      </c>
      <c r="F242" s="90">
        <v>3400000</v>
      </c>
      <c r="G242" s="130">
        <v>0</v>
      </c>
      <c r="H242" s="98">
        <f t="shared" si="94"/>
        <v>0</v>
      </c>
      <c r="I242" s="99">
        <v>0</v>
      </c>
      <c r="J242" s="100">
        <v>0</v>
      </c>
      <c r="K242" s="101">
        <f t="shared" si="95"/>
        <v>0</v>
      </c>
      <c r="L242" s="167">
        <f t="shared" si="96"/>
        <v>0</v>
      </c>
      <c r="M242" s="161">
        <v>485643178</v>
      </c>
      <c r="N242" s="109">
        <v>0</v>
      </c>
      <c r="O242" s="187">
        <f t="shared" si="97"/>
        <v>848334835.55455768</v>
      </c>
      <c r="P242" s="95">
        <v>1.7999999999999999E-2</v>
      </c>
      <c r="Q242" s="163">
        <f t="shared" si="93"/>
        <v>863604862.59453976</v>
      </c>
      <c r="R242" s="187">
        <f t="shared" si="98"/>
        <v>1349248040.5945396</v>
      </c>
      <c r="S242" s="149">
        <f t="shared" si="99"/>
        <v>863604862.59453964</v>
      </c>
      <c r="T242" s="102"/>
    </row>
    <row r="243" spans="1:25" ht="17.25" thickBot="1" x14ac:dyDescent="0.35">
      <c r="A243" s="11"/>
      <c r="B243" s="47"/>
      <c r="C243" s="248"/>
      <c r="D243" s="48">
        <v>12</v>
      </c>
      <c r="E243" s="49">
        <v>3400000</v>
      </c>
      <c r="F243" s="50">
        <v>3400000</v>
      </c>
      <c r="G243" s="50">
        <v>0</v>
      </c>
      <c r="H243" s="50">
        <f t="shared" si="94"/>
        <v>0</v>
      </c>
      <c r="I243" s="51">
        <v>0</v>
      </c>
      <c r="J243" s="53">
        <v>0</v>
      </c>
      <c r="K243" s="56">
        <f t="shared" si="95"/>
        <v>0</v>
      </c>
      <c r="L243" s="165">
        <f t="shared" si="96"/>
        <v>0</v>
      </c>
      <c r="M243" s="159">
        <v>485643178</v>
      </c>
      <c r="N243" s="59">
        <v>0</v>
      </c>
      <c r="O243" s="188">
        <f t="shared" si="97"/>
        <v>863604862.59453976</v>
      </c>
      <c r="P243" s="54">
        <v>1.7999999999999999E-2</v>
      </c>
      <c r="Q243" s="163">
        <f t="shared" si="93"/>
        <v>879149750.12124145</v>
      </c>
      <c r="R243" s="188">
        <f t="shared" si="98"/>
        <v>1364792928.1212416</v>
      </c>
      <c r="S243" s="146">
        <f t="shared" si="99"/>
        <v>879149750.12124157</v>
      </c>
      <c r="T243" s="55">
        <f xml:space="preserve"> S243 / 4</f>
        <v>219787437.53031039</v>
      </c>
      <c r="U243" s="55">
        <f>SUM(E40:E243)</f>
        <v>403200000</v>
      </c>
      <c r="V243" s="55">
        <f>SUM(F40:F243)</f>
        <v>579170000</v>
      </c>
      <c r="W243" s="57">
        <f xml:space="preserve"> U243 - V243</f>
        <v>-175970000</v>
      </c>
      <c r="X243" s="57">
        <f>R243-W243</f>
        <v>1540762928.1212416</v>
      </c>
      <c r="Y243" s="129">
        <f xml:space="preserve"> X243 / W243 * 100</f>
        <v>-875.58272894313893</v>
      </c>
    </row>
    <row r="244" spans="1:25" x14ac:dyDescent="0.3">
      <c r="A244" s="11"/>
      <c r="B244" s="121">
        <v>21</v>
      </c>
      <c r="C244" s="248">
        <v>2042</v>
      </c>
      <c r="D244" s="80">
        <v>1</v>
      </c>
      <c r="E244" s="81">
        <v>3400000</v>
      </c>
      <c r="F244" s="90">
        <v>22600000</v>
      </c>
      <c r="G244" s="82">
        <v>0</v>
      </c>
      <c r="H244" s="90">
        <f t="shared" si="94"/>
        <v>-19200000</v>
      </c>
      <c r="I244" s="83">
        <v>0</v>
      </c>
      <c r="J244" s="84">
        <f xml:space="preserve"> L243 / 10</f>
        <v>0</v>
      </c>
      <c r="K244" s="85">
        <f t="shared" si="95"/>
        <v>-19200000</v>
      </c>
      <c r="L244" s="76">
        <f t="shared" si="96"/>
        <v>0</v>
      </c>
      <c r="M244" s="154">
        <v>485643178</v>
      </c>
      <c r="N244" s="77">
        <v>0</v>
      </c>
      <c r="O244" s="189">
        <f t="shared" si="97"/>
        <v>859949750.12124145</v>
      </c>
      <c r="P244" s="79">
        <v>4.0000000000000001E-3</v>
      </c>
      <c r="Q244" s="163">
        <f t="shared" si="93"/>
        <v>863389549.12172639</v>
      </c>
      <c r="R244" s="189">
        <f t="shared" si="98"/>
        <v>1349032727.1217265</v>
      </c>
      <c r="S244" s="147">
        <f t="shared" si="99"/>
        <v>863389549.12172651</v>
      </c>
      <c r="T244" s="86"/>
    </row>
    <row r="245" spans="1:25" x14ac:dyDescent="0.3">
      <c r="A245" s="11"/>
      <c r="B245" s="120"/>
      <c r="C245" s="248"/>
      <c r="D245" s="88">
        <v>2</v>
      </c>
      <c r="E245" s="89">
        <v>3400000</v>
      </c>
      <c r="F245" s="90">
        <v>3400000</v>
      </c>
      <c r="G245" s="82">
        <v>0</v>
      </c>
      <c r="H245" s="90">
        <f t="shared" si="94"/>
        <v>0</v>
      </c>
      <c r="I245" s="91">
        <v>0</v>
      </c>
      <c r="J245" s="92">
        <f xml:space="preserve"> J244</f>
        <v>0</v>
      </c>
      <c r="K245" s="93">
        <f t="shared" si="95"/>
        <v>0</v>
      </c>
      <c r="L245" s="166">
        <f t="shared" si="96"/>
        <v>0</v>
      </c>
      <c r="M245" s="154">
        <v>485643178</v>
      </c>
      <c r="N245" s="77">
        <v>0</v>
      </c>
      <c r="O245" s="186">
        <f t="shared" si="97"/>
        <v>863389549.12172639</v>
      </c>
      <c r="P245" s="41">
        <v>1.7999999999999999E-2</v>
      </c>
      <c r="Q245" s="163">
        <f t="shared" si="93"/>
        <v>878930561.00591743</v>
      </c>
      <c r="R245" s="186">
        <f t="shared" si="98"/>
        <v>1364573739.0059175</v>
      </c>
      <c r="S245" s="148">
        <f t="shared" si="99"/>
        <v>878930561.00591755</v>
      </c>
      <c r="T245" s="94"/>
    </row>
    <row r="246" spans="1:25" x14ac:dyDescent="0.3">
      <c r="A246" s="11"/>
      <c r="B246" s="120"/>
      <c r="C246" s="248"/>
      <c r="D246" s="88">
        <v>3</v>
      </c>
      <c r="E246" s="89">
        <v>3400000</v>
      </c>
      <c r="F246" s="90">
        <v>3400000</v>
      </c>
      <c r="G246" s="82">
        <v>0</v>
      </c>
      <c r="H246" s="90">
        <f t="shared" si="94"/>
        <v>0</v>
      </c>
      <c r="I246" s="91">
        <v>0</v>
      </c>
      <c r="J246" s="92">
        <f t="shared" ref="J246:J252" si="103" xml:space="preserve"> J245</f>
        <v>0</v>
      </c>
      <c r="K246" s="93">
        <f t="shared" si="95"/>
        <v>0</v>
      </c>
      <c r="L246" s="166">
        <f t="shared" si="96"/>
        <v>0</v>
      </c>
      <c r="M246" s="154">
        <v>485643178</v>
      </c>
      <c r="N246" s="77">
        <v>0</v>
      </c>
      <c r="O246" s="186">
        <f t="shared" si="97"/>
        <v>878930561.00591743</v>
      </c>
      <c r="P246" s="41">
        <v>1.7999999999999999E-2</v>
      </c>
      <c r="Q246" s="163">
        <f t="shared" si="93"/>
        <v>894751311.10402393</v>
      </c>
      <c r="R246" s="186">
        <f t="shared" si="98"/>
        <v>1380394489.1040239</v>
      </c>
      <c r="S246" s="148">
        <f t="shared" si="99"/>
        <v>894751311.10402393</v>
      </c>
      <c r="T246" s="94"/>
    </row>
    <row r="247" spans="1:25" x14ac:dyDescent="0.3">
      <c r="A247" s="11"/>
      <c r="B247" s="120"/>
      <c r="C247" s="248"/>
      <c r="D247" s="88">
        <v>4</v>
      </c>
      <c r="E247" s="89">
        <v>3400000</v>
      </c>
      <c r="F247" s="90">
        <v>3400000</v>
      </c>
      <c r="G247" s="82">
        <v>0</v>
      </c>
      <c r="H247" s="90">
        <f t="shared" si="94"/>
        <v>0</v>
      </c>
      <c r="I247" s="91">
        <v>0</v>
      </c>
      <c r="J247" s="92">
        <f t="shared" si="103"/>
        <v>0</v>
      </c>
      <c r="K247" s="93">
        <f t="shared" si="95"/>
        <v>0</v>
      </c>
      <c r="L247" s="166">
        <f t="shared" si="96"/>
        <v>0</v>
      </c>
      <c r="M247" s="154">
        <v>485643178</v>
      </c>
      <c r="N247" s="77">
        <v>0</v>
      </c>
      <c r="O247" s="186">
        <f t="shared" si="97"/>
        <v>894751311.10402393</v>
      </c>
      <c r="P247" s="41">
        <v>1.7999999999999999E-2</v>
      </c>
      <c r="Q247" s="163">
        <f t="shared" si="93"/>
        <v>910856834.7038964</v>
      </c>
      <c r="R247" s="186">
        <f t="shared" si="98"/>
        <v>1396500012.7038965</v>
      </c>
      <c r="S247" s="148">
        <f t="shared" si="99"/>
        <v>910856834.70389652</v>
      </c>
      <c r="T247" s="94"/>
    </row>
    <row r="248" spans="1:25" x14ac:dyDescent="0.3">
      <c r="A248" s="11"/>
      <c r="B248" s="120"/>
      <c r="C248" s="248"/>
      <c r="D248" s="88">
        <v>5</v>
      </c>
      <c r="E248" s="89">
        <v>3400000</v>
      </c>
      <c r="F248" s="90">
        <v>3400000</v>
      </c>
      <c r="G248" s="82">
        <v>0</v>
      </c>
      <c r="H248" s="90">
        <f t="shared" si="94"/>
        <v>0</v>
      </c>
      <c r="I248" s="91">
        <v>0</v>
      </c>
      <c r="J248" s="92">
        <f t="shared" si="103"/>
        <v>0</v>
      </c>
      <c r="K248" s="93">
        <f t="shared" si="95"/>
        <v>0</v>
      </c>
      <c r="L248" s="166">
        <f t="shared" si="96"/>
        <v>0</v>
      </c>
      <c r="M248" s="154">
        <v>485643178</v>
      </c>
      <c r="N248" s="77">
        <v>0</v>
      </c>
      <c r="O248" s="186">
        <f t="shared" si="97"/>
        <v>910856834.7038964</v>
      </c>
      <c r="P248" s="41">
        <v>1.7999999999999999E-2</v>
      </c>
      <c r="Q248" s="163">
        <f t="shared" si="93"/>
        <v>927252257.72856653</v>
      </c>
      <c r="R248" s="186">
        <f t="shared" si="98"/>
        <v>1412895435.7285666</v>
      </c>
      <c r="S248" s="148">
        <f t="shared" si="99"/>
        <v>927252257.72856665</v>
      </c>
      <c r="T248" s="94"/>
    </row>
    <row r="249" spans="1:25" x14ac:dyDescent="0.3">
      <c r="A249" s="11"/>
      <c r="B249" s="120"/>
      <c r="C249" s="248"/>
      <c r="D249" s="88">
        <v>6</v>
      </c>
      <c r="E249" s="89">
        <v>3400000</v>
      </c>
      <c r="F249" s="90">
        <v>3400000</v>
      </c>
      <c r="G249" s="82">
        <v>0</v>
      </c>
      <c r="H249" s="90">
        <f t="shared" si="94"/>
        <v>0</v>
      </c>
      <c r="I249" s="91">
        <v>0</v>
      </c>
      <c r="J249" s="92">
        <f t="shared" si="103"/>
        <v>0</v>
      </c>
      <c r="K249" s="93">
        <f t="shared" si="95"/>
        <v>0</v>
      </c>
      <c r="L249" s="166">
        <f t="shared" si="96"/>
        <v>0</v>
      </c>
      <c r="M249" s="154">
        <v>485643178</v>
      </c>
      <c r="N249" s="77">
        <v>0</v>
      </c>
      <c r="O249" s="186">
        <f t="shared" si="97"/>
        <v>927252257.72856653</v>
      </c>
      <c r="P249" s="41">
        <v>1.7999999999999999E-2</v>
      </c>
      <c r="Q249" s="163">
        <f t="shared" si="93"/>
        <v>943942798.36768067</v>
      </c>
      <c r="R249" s="186">
        <f t="shared" si="98"/>
        <v>1429585976.3676805</v>
      </c>
      <c r="S249" s="148">
        <f t="shared" si="99"/>
        <v>943942798.36768055</v>
      </c>
      <c r="T249" s="94"/>
    </row>
    <row r="250" spans="1:25" x14ac:dyDescent="0.3">
      <c r="A250" s="11"/>
      <c r="B250" s="120"/>
      <c r="C250" s="248"/>
      <c r="D250" s="88">
        <v>7</v>
      </c>
      <c r="E250" s="89">
        <v>3400000</v>
      </c>
      <c r="F250" s="90">
        <v>3400000</v>
      </c>
      <c r="G250" s="82">
        <v>0</v>
      </c>
      <c r="H250" s="90">
        <f t="shared" si="94"/>
        <v>0</v>
      </c>
      <c r="I250" s="91">
        <v>0</v>
      </c>
      <c r="J250" s="92">
        <f t="shared" si="103"/>
        <v>0</v>
      </c>
      <c r="K250" s="93">
        <f t="shared" si="95"/>
        <v>0</v>
      </c>
      <c r="L250" s="166">
        <f t="shared" si="96"/>
        <v>0</v>
      </c>
      <c r="M250" s="154">
        <v>485643178</v>
      </c>
      <c r="N250" s="77">
        <v>0</v>
      </c>
      <c r="O250" s="186">
        <f t="shared" si="97"/>
        <v>943942798.36768067</v>
      </c>
      <c r="P250" s="41">
        <v>1.7999999999999999E-2</v>
      </c>
      <c r="Q250" s="163">
        <f t="shared" si="93"/>
        <v>960933768.73829889</v>
      </c>
      <c r="R250" s="186">
        <f t="shared" si="98"/>
        <v>1446576946.7382989</v>
      </c>
      <c r="S250" s="148">
        <f t="shared" si="99"/>
        <v>960933768.73829889</v>
      </c>
      <c r="T250" s="94"/>
    </row>
    <row r="251" spans="1:25" x14ac:dyDescent="0.3">
      <c r="A251" s="11"/>
      <c r="B251" s="120"/>
      <c r="C251" s="248"/>
      <c r="D251" s="88">
        <v>8</v>
      </c>
      <c r="E251" s="89">
        <v>3400000</v>
      </c>
      <c r="F251" s="90">
        <v>3400000</v>
      </c>
      <c r="G251" s="82">
        <v>0</v>
      </c>
      <c r="H251" s="90">
        <f t="shared" si="94"/>
        <v>0</v>
      </c>
      <c r="I251" s="91">
        <v>0</v>
      </c>
      <c r="J251" s="92">
        <f t="shared" si="103"/>
        <v>0</v>
      </c>
      <c r="K251" s="93">
        <f t="shared" si="95"/>
        <v>0</v>
      </c>
      <c r="L251" s="166">
        <f t="shared" si="96"/>
        <v>0</v>
      </c>
      <c r="M251" s="154">
        <v>485643178</v>
      </c>
      <c r="N251" s="77">
        <v>0</v>
      </c>
      <c r="O251" s="186">
        <f t="shared" si="97"/>
        <v>960933768.73829889</v>
      </c>
      <c r="P251" s="41">
        <v>1.7999999999999999E-2</v>
      </c>
      <c r="Q251" s="163">
        <f t="shared" si="93"/>
        <v>978230576.57558823</v>
      </c>
      <c r="R251" s="186">
        <f t="shared" si="98"/>
        <v>1463873754.5755882</v>
      </c>
      <c r="S251" s="148">
        <f t="shared" si="99"/>
        <v>978230576.57558823</v>
      </c>
      <c r="T251" s="94"/>
    </row>
    <row r="252" spans="1:25" x14ac:dyDescent="0.3">
      <c r="A252" s="11"/>
      <c r="B252" s="120"/>
      <c r="C252" s="248"/>
      <c r="D252" s="88">
        <v>9</v>
      </c>
      <c r="E252" s="89">
        <v>3400000</v>
      </c>
      <c r="F252" s="90">
        <v>3400000</v>
      </c>
      <c r="G252" s="82">
        <v>0</v>
      </c>
      <c r="H252" s="90">
        <f t="shared" si="94"/>
        <v>0</v>
      </c>
      <c r="I252" s="91">
        <v>0</v>
      </c>
      <c r="J252" s="92">
        <f t="shared" si="103"/>
        <v>0</v>
      </c>
      <c r="K252" s="93">
        <f t="shared" si="95"/>
        <v>0</v>
      </c>
      <c r="L252" s="166">
        <f t="shared" si="96"/>
        <v>0</v>
      </c>
      <c r="M252" s="154">
        <v>485643178</v>
      </c>
      <c r="N252" s="77">
        <v>0</v>
      </c>
      <c r="O252" s="186">
        <f t="shared" si="97"/>
        <v>978230576.57558823</v>
      </c>
      <c r="P252" s="41">
        <v>1.7999999999999999E-2</v>
      </c>
      <c r="Q252" s="163">
        <f t="shared" si="93"/>
        <v>995838726.95394886</v>
      </c>
      <c r="R252" s="186">
        <f t="shared" si="98"/>
        <v>1481481904.953949</v>
      </c>
      <c r="S252" s="148">
        <f t="shared" si="99"/>
        <v>995838726.95394897</v>
      </c>
      <c r="T252" s="94"/>
    </row>
    <row r="253" spans="1:25" x14ac:dyDescent="0.3">
      <c r="A253" s="11"/>
      <c r="B253" s="120"/>
      <c r="C253" s="248"/>
      <c r="D253" s="88">
        <v>10</v>
      </c>
      <c r="E253" s="89">
        <v>3400000</v>
      </c>
      <c r="F253" s="90">
        <v>3400000</v>
      </c>
      <c r="G253" s="82">
        <v>0</v>
      </c>
      <c r="H253" s="90">
        <f t="shared" si="94"/>
        <v>0</v>
      </c>
      <c r="I253" s="91">
        <v>0</v>
      </c>
      <c r="J253" s="92">
        <f xml:space="preserve"> J252</f>
        <v>0</v>
      </c>
      <c r="K253" s="93">
        <f t="shared" si="95"/>
        <v>0</v>
      </c>
      <c r="L253" s="166">
        <f t="shared" si="96"/>
        <v>0</v>
      </c>
      <c r="M253" s="154">
        <v>485643178</v>
      </c>
      <c r="N253" s="77">
        <v>0</v>
      </c>
      <c r="O253" s="186">
        <f t="shared" si="97"/>
        <v>995838726.95394886</v>
      </c>
      <c r="P253" s="41">
        <v>1.7999999999999999E-2</v>
      </c>
      <c r="Q253" s="163">
        <f t="shared" si="93"/>
        <v>1013763824.03912</v>
      </c>
      <c r="R253" s="186">
        <f t="shared" si="98"/>
        <v>1499407002.03912</v>
      </c>
      <c r="S253" s="148">
        <f t="shared" si="99"/>
        <v>1013763824.03912</v>
      </c>
      <c r="T253" s="94"/>
    </row>
    <row r="254" spans="1:25" ht="17.25" thickBot="1" x14ac:dyDescent="0.35">
      <c r="A254" s="11"/>
      <c r="B254" s="123"/>
      <c r="C254" s="248"/>
      <c r="D254" s="96">
        <v>11</v>
      </c>
      <c r="E254" s="97">
        <v>3400000</v>
      </c>
      <c r="F254" s="90">
        <v>3400000</v>
      </c>
      <c r="G254" s="130">
        <v>0</v>
      </c>
      <c r="H254" s="98">
        <f t="shared" si="94"/>
        <v>0</v>
      </c>
      <c r="I254" s="99">
        <v>0</v>
      </c>
      <c r="J254" s="100">
        <v>0</v>
      </c>
      <c r="K254" s="101">
        <f t="shared" si="95"/>
        <v>0</v>
      </c>
      <c r="L254" s="167">
        <f t="shared" si="96"/>
        <v>0</v>
      </c>
      <c r="M254" s="161">
        <v>485643178</v>
      </c>
      <c r="N254" s="109">
        <v>0</v>
      </c>
      <c r="O254" s="187">
        <f t="shared" si="97"/>
        <v>1013763824.03912</v>
      </c>
      <c r="P254" s="95">
        <v>1.7999999999999999E-2</v>
      </c>
      <c r="Q254" s="163">
        <f t="shared" si="93"/>
        <v>1032011572.8718241</v>
      </c>
      <c r="R254" s="187">
        <f t="shared" si="98"/>
        <v>1517654750.8718243</v>
      </c>
      <c r="S254" s="149">
        <f t="shared" si="99"/>
        <v>1032011572.8718243</v>
      </c>
      <c r="T254" s="102"/>
    </row>
    <row r="255" spans="1:25" ht="17.25" thickBot="1" x14ac:dyDescent="0.35">
      <c r="A255" s="11"/>
      <c r="B255" s="47"/>
      <c r="C255" s="248"/>
      <c r="D255" s="48">
        <v>12</v>
      </c>
      <c r="E255" s="49">
        <v>3400000</v>
      </c>
      <c r="F255" s="50">
        <v>3400000</v>
      </c>
      <c r="G255" s="50">
        <v>0</v>
      </c>
      <c r="H255" s="50">
        <f t="shared" si="94"/>
        <v>0</v>
      </c>
      <c r="I255" s="51">
        <v>0</v>
      </c>
      <c r="J255" s="53">
        <v>0</v>
      </c>
      <c r="K255" s="56">
        <f t="shared" si="95"/>
        <v>0</v>
      </c>
      <c r="L255" s="165">
        <f t="shared" si="96"/>
        <v>0</v>
      </c>
      <c r="M255" s="159">
        <v>485643178</v>
      </c>
      <c r="N255" s="59">
        <v>0</v>
      </c>
      <c r="O255" s="188">
        <f t="shared" si="97"/>
        <v>1032011572.8718241</v>
      </c>
      <c r="P255" s="54">
        <v>1.7999999999999999E-2</v>
      </c>
      <c r="Q255" s="163">
        <f t="shared" si="93"/>
        <v>1050587781.183517</v>
      </c>
      <c r="R255" s="188">
        <f t="shared" si="98"/>
        <v>1536230959.183517</v>
      </c>
      <c r="S255" s="146">
        <f t="shared" si="99"/>
        <v>1050587781.183517</v>
      </c>
      <c r="T255" s="55">
        <f xml:space="preserve"> S255 / 4</f>
        <v>262646945.29587924</v>
      </c>
      <c r="U255" s="55">
        <f>SUM(E52:E255)</f>
        <v>414000000</v>
      </c>
      <c r="V255" s="55">
        <f>SUM(F52:F255)</f>
        <v>577560000</v>
      </c>
      <c r="W255" s="57">
        <f xml:space="preserve"> U255 - V255</f>
        <v>-163560000</v>
      </c>
      <c r="X255" s="57">
        <f>R255-W255</f>
        <v>1699790959.183517</v>
      </c>
      <c r="Y255" s="129">
        <f xml:space="preserve"> X255 / W255 * 100</f>
        <v>-1039.2461232474425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C19" workbookViewId="0">
      <selection activeCell="L29" sqref="L29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29" t="s">
        <v>11</v>
      </c>
    </row>
    <row r="3" spans="1:18" x14ac:dyDescent="0.3">
      <c r="A3" s="255">
        <v>2023</v>
      </c>
      <c r="B3" s="32" t="s">
        <v>167</v>
      </c>
      <c r="C3" s="1">
        <v>8340000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3300000</v>
      </c>
      <c r="O3" s="1">
        <v>1300000</v>
      </c>
      <c r="P3" s="1">
        <f t="shared" ref="P3:P14" si="0">SUM(D3:O3)</f>
        <v>8320000</v>
      </c>
      <c r="Q3" s="30">
        <f t="shared" ref="Q3:Q14" si="1" xml:space="preserve"> C3 - P3</f>
        <v>20000</v>
      </c>
      <c r="R3" s="1">
        <f xml:space="preserve"> 7150000 + Q3</f>
        <v>7170000</v>
      </c>
    </row>
    <row r="4" spans="1:18" x14ac:dyDescent="0.3">
      <c r="A4" s="256"/>
      <c r="B4" s="32" t="s">
        <v>168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30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256"/>
      <c r="B5" s="32" t="s">
        <v>169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2300000</v>
      </c>
      <c r="O5" s="1">
        <v>0</v>
      </c>
      <c r="P5" s="1">
        <f t="shared" si="0"/>
        <v>6670000</v>
      </c>
      <c r="Q5" s="30">
        <f t="shared" si="1"/>
        <v>430000</v>
      </c>
      <c r="R5" s="1">
        <f t="shared" si="2"/>
        <v>7580000</v>
      </c>
    </row>
    <row r="6" spans="1:18" x14ac:dyDescent="0.3">
      <c r="A6" s="256"/>
      <c r="B6" s="32" t="s">
        <v>170</v>
      </c>
      <c r="C6" s="1">
        <f t="shared" si="3"/>
        <v>7580000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2300000</v>
      </c>
      <c r="O6" s="1">
        <v>0</v>
      </c>
      <c r="P6" s="1">
        <f t="shared" si="0"/>
        <v>6670000</v>
      </c>
      <c r="Q6" s="30">
        <f t="shared" si="1"/>
        <v>910000</v>
      </c>
      <c r="R6" s="1">
        <f t="shared" si="2"/>
        <v>8060000</v>
      </c>
    </row>
    <row r="7" spans="1:18" x14ac:dyDescent="0.3">
      <c r="A7" s="256"/>
      <c r="B7" s="32" t="s">
        <v>171</v>
      </c>
      <c r="C7" s="1">
        <f t="shared" si="3"/>
        <v>8060000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2300000</v>
      </c>
      <c r="O7" s="1">
        <v>400000</v>
      </c>
      <c r="P7" s="1">
        <f t="shared" si="0"/>
        <v>7070000</v>
      </c>
      <c r="Q7" s="30">
        <f t="shared" si="1"/>
        <v>990000</v>
      </c>
      <c r="R7" s="1">
        <f t="shared" si="2"/>
        <v>8140000</v>
      </c>
    </row>
    <row r="8" spans="1:18" x14ac:dyDescent="0.3">
      <c r="A8" s="256"/>
      <c r="B8" s="32" t="s">
        <v>172</v>
      </c>
      <c r="C8" s="1">
        <f t="shared" si="3"/>
        <v>8140000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2300000</v>
      </c>
      <c r="O8" s="1">
        <v>0</v>
      </c>
      <c r="P8" s="1">
        <f t="shared" si="0"/>
        <v>6670000</v>
      </c>
      <c r="Q8" s="30">
        <f t="shared" si="1"/>
        <v>1470000</v>
      </c>
      <c r="R8" s="1">
        <f t="shared" si="2"/>
        <v>8620000</v>
      </c>
    </row>
    <row r="9" spans="1:18" x14ac:dyDescent="0.3">
      <c r="A9" s="256"/>
      <c r="B9" s="32" t="s">
        <v>173</v>
      </c>
      <c r="C9" s="1">
        <f t="shared" si="3"/>
        <v>8620000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2300000</v>
      </c>
      <c r="O9" s="1">
        <v>0</v>
      </c>
      <c r="P9" s="1">
        <f t="shared" si="0"/>
        <v>6670000</v>
      </c>
      <c r="Q9" s="30">
        <f t="shared" si="1"/>
        <v>1950000</v>
      </c>
      <c r="R9" s="1">
        <f t="shared" si="2"/>
        <v>9100000</v>
      </c>
    </row>
    <row r="10" spans="1:18" x14ac:dyDescent="0.3">
      <c r="A10" s="256"/>
      <c r="B10" s="32" t="s">
        <v>174</v>
      </c>
      <c r="C10" s="1">
        <f t="shared" si="3"/>
        <v>9100000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2300000</v>
      </c>
      <c r="O10" s="1">
        <v>0</v>
      </c>
      <c r="P10" s="1">
        <f t="shared" si="0"/>
        <v>6670000</v>
      </c>
      <c r="Q10" s="30">
        <f t="shared" si="1"/>
        <v>2430000</v>
      </c>
      <c r="R10" s="1">
        <f t="shared" si="2"/>
        <v>9580000</v>
      </c>
    </row>
    <row r="11" spans="1:18" s="32" customFormat="1" x14ac:dyDescent="0.3">
      <c r="A11" s="256"/>
      <c r="B11" s="32" t="s">
        <v>175</v>
      </c>
      <c r="C11" s="33">
        <f t="shared" si="3"/>
        <v>9580000</v>
      </c>
      <c r="D11" s="33">
        <v>650000</v>
      </c>
      <c r="E11" s="33">
        <v>2500000</v>
      </c>
      <c r="F11" s="33">
        <v>300000</v>
      </c>
      <c r="G11" s="33">
        <v>100000</v>
      </c>
      <c r="H11" s="33">
        <v>450000</v>
      </c>
      <c r="I11" s="33">
        <v>100000</v>
      </c>
      <c r="J11" s="33">
        <v>170000</v>
      </c>
      <c r="K11" s="33">
        <v>0</v>
      </c>
      <c r="L11" s="33">
        <v>100000</v>
      </c>
      <c r="M11" s="33">
        <v>0</v>
      </c>
      <c r="N11" s="33">
        <v>2300000</v>
      </c>
      <c r="O11" s="33">
        <v>400000</v>
      </c>
      <c r="P11" s="33">
        <f t="shared" si="0"/>
        <v>7070000</v>
      </c>
      <c r="Q11" s="34">
        <f t="shared" si="1"/>
        <v>2510000</v>
      </c>
      <c r="R11" s="33">
        <f t="shared" si="2"/>
        <v>9660000</v>
      </c>
    </row>
    <row r="12" spans="1:18" x14ac:dyDescent="0.3">
      <c r="A12" s="256"/>
      <c r="B12" t="s">
        <v>176</v>
      </c>
      <c r="C12" s="1">
        <f t="shared" si="3"/>
        <v>9660000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1500000</v>
      </c>
      <c r="O12" s="1">
        <v>0</v>
      </c>
      <c r="P12" s="1">
        <f t="shared" si="0"/>
        <v>5870000</v>
      </c>
      <c r="Q12" s="30">
        <f t="shared" si="1"/>
        <v>3790000</v>
      </c>
      <c r="R12" s="1">
        <f t="shared" si="2"/>
        <v>10940000</v>
      </c>
    </row>
    <row r="13" spans="1:18" x14ac:dyDescent="0.3">
      <c r="A13" s="256"/>
      <c r="B13" t="s">
        <v>177</v>
      </c>
      <c r="C13" s="1">
        <f t="shared" si="3"/>
        <v>10940000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1500000</v>
      </c>
      <c r="O13" s="1">
        <v>400000</v>
      </c>
      <c r="P13" s="1">
        <f t="shared" si="0"/>
        <v>6270000</v>
      </c>
      <c r="Q13" s="30">
        <f t="shared" si="1"/>
        <v>4670000</v>
      </c>
      <c r="R13" s="1">
        <f t="shared" si="2"/>
        <v>11820000</v>
      </c>
    </row>
    <row r="14" spans="1:18" ht="17.25" thickBot="1" x14ac:dyDescent="0.35">
      <c r="A14" s="257"/>
      <c r="B14" s="36" t="s">
        <v>178</v>
      </c>
      <c r="C14" s="37">
        <f t="shared" si="3"/>
        <v>11820000</v>
      </c>
      <c r="D14" s="37">
        <v>650000</v>
      </c>
      <c r="E14" s="37">
        <v>2500000</v>
      </c>
      <c r="F14" s="37">
        <v>300000</v>
      </c>
      <c r="G14" s="37">
        <v>100000</v>
      </c>
      <c r="H14" s="37">
        <v>450000</v>
      </c>
      <c r="I14" s="37">
        <v>100000</v>
      </c>
      <c r="J14" s="37">
        <v>170000</v>
      </c>
      <c r="K14" s="37">
        <v>0</v>
      </c>
      <c r="L14" s="37">
        <v>100000</v>
      </c>
      <c r="M14" s="37">
        <v>0</v>
      </c>
      <c r="N14" s="37">
        <v>1500000</v>
      </c>
      <c r="O14" s="37">
        <v>0</v>
      </c>
      <c r="P14" s="37">
        <f t="shared" si="0"/>
        <v>5870000</v>
      </c>
      <c r="Q14" s="31">
        <f t="shared" si="1"/>
        <v>5950000</v>
      </c>
      <c r="R14" s="37">
        <f t="shared" si="2"/>
        <v>13100000</v>
      </c>
    </row>
    <row r="15" spans="1:18" x14ac:dyDescent="0.3">
      <c r="A15" s="255">
        <v>2024</v>
      </c>
      <c r="B15" t="s">
        <v>167</v>
      </c>
      <c r="C15" s="1">
        <f xml:space="preserve"> R14</f>
        <v>13100000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1500000</v>
      </c>
      <c r="O15" s="1">
        <v>400000</v>
      </c>
      <c r="P15" s="1">
        <f t="shared" ref="P15:P38" si="4">SUM(D15:O15)</f>
        <v>5620000</v>
      </c>
      <c r="Q15" s="35">
        <f t="shared" ref="Q15:Q38" si="5" xml:space="preserve"> C15 - P15</f>
        <v>7480000</v>
      </c>
      <c r="R15" s="1">
        <f xml:space="preserve"> 7150000 + Q15</f>
        <v>14630000</v>
      </c>
    </row>
    <row r="16" spans="1:18" s="32" customFormat="1" x14ac:dyDescent="0.3">
      <c r="A16" s="256"/>
      <c r="B16" s="32" t="s">
        <v>168</v>
      </c>
      <c r="C16" s="33">
        <f xml:space="preserve"> R15</f>
        <v>14630000</v>
      </c>
      <c r="D16" s="33">
        <v>650000</v>
      </c>
      <c r="E16" s="33">
        <v>2500000</v>
      </c>
      <c r="F16" s="33">
        <v>300000</v>
      </c>
      <c r="G16" s="33">
        <v>100000</v>
      </c>
      <c r="H16" s="33">
        <v>450000</v>
      </c>
      <c r="I16" s="33">
        <v>100000</v>
      </c>
      <c r="J16" s="33">
        <v>170000</v>
      </c>
      <c r="K16" s="33">
        <v>0</v>
      </c>
      <c r="L16" s="33">
        <v>100000</v>
      </c>
      <c r="M16" s="33">
        <v>0</v>
      </c>
      <c r="N16" s="33">
        <v>1500000</v>
      </c>
      <c r="O16" s="33">
        <v>0</v>
      </c>
      <c r="P16" s="33">
        <f t="shared" si="4"/>
        <v>5870000</v>
      </c>
      <c r="Q16" s="34">
        <f t="shared" si="5"/>
        <v>8760000</v>
      </c>
      <c r="R16" s="33">
        <f t="shared" ref="R16:R26" si="6" xml:space="preserve"> 7150000 + Q16</f>
        <v>15910000</v>
      </c>
    </row>
    <row r="17" spans="1:18" x14ac:dyDescent="0.3">
      <c r="A17" s="256"/>
      <c r="B17" t="s">
        <v>169</v>
      </c>
      <c r="C17" s="1">
        <f t="shared" ref="C17:C26" si="7" xml:space="preserve"> R16</f>
        <v>15910000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1500000</v>
      </c>
      <c r="O17" s="1">
        <v>0</v>
      </c>
      <c r="P17" s="1">
        <f t="shared" si="4"/>
        <v>5870000</v>
      </c>
      <c r="Q17" s="30">
        <f t="shared" si="5"/>
        <v>10040000</v>
      </c>
      <c r="R17" s="1">
        <f t="shared" si="6"/>
        <v>17190000</v>
      </c>
    </row>
    <row r="18" spans="1:18" x14ac:dyDescent="0.3">
      <c r="A18" s="256"/>
      <c r="B18" t="s">
        <v>170</v>
      </c>
      <c r="C18" s="1">
        <f t="shared" si="7"/>
        <v>17190000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1500000</v>
      </c>
      <c r="O18" s="1">
        <v>0</v>
      </c>
      <c r="P18" s="1">
        <f t="shared" si="4"/>
        <v>5870000</v>
      </c>
      <c r="Q18" s="30">
        <f t="shared" si="5"/>
        <v>11320000</v>
      </c>
      <c r="R18" s="1">
        <f t="shared" si="6"/>
        <v>18470000</v>
      </c>
    </row>
    <row r="19" spans="1:18" x14ac:dyDescent="0.3">
      <c r="A19" s="256"/>
      <c r="B19" t="s">
        <v>171</v>
      </c>
      <c r="C19" s="1">
        <f t="shared" si="7"/>
        <v>18470000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1500000</v>
      </c>
      <c r="O19" s="1">
        <v>400000</v>
      </c>
      <c r="P19" s="1">
        <f t="shared" si="4"/>
        <v>6270000</v>
      </c>
      <c r="Q19" s="30">
        <f t="shared" si="5"/>
        <v>12200000</v>
      </c>
      <c r="R19" s="1">
        <f t="shared" si="6"/>
        <v>19350000</v>
      </c>
    </row>
    <row r="20" spans="1:18" x14ac:dyDescent="0.3">
      <c r="A20" s="256"/>
      <c r="B20" t="s">
        <v>172</v>
      </c>
      <c r="C20" s="1">
        <f t="shared" si="7"/>
        <v>19350000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1500000</v>
      </c>
      <c r="O20" s="1">
        <v>0</v>
      </c>
      <c r="P20" s="1">
        <f t="shared" si="4"/>
        <v>5870000</v>
      </c>
      <c r="Q20" s="30">
        <f t="shared" si="5"/>
        <v>13480000</v>
      </c>
      <c r="R20" s="1">
        <f t="shared" si="6"/>
        <v>20630000</v>
      </c>
    </row>
    <row r="21" spans="1:18" x14ac:dyDescent="0.3">
      <c r="A21" s="256"/>
      <c r="B21" t="s">
        <v>173</v>
      </c>
      <c r="C21" s="1">
        <f t="shared" si="7"/>
        <v>20630000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1500000</v>
      </c>
      <c r="O21" s="1">
        <v>0</v>
      </c>
      <c r="P21" s="1">
        <f t="shared" si="4"/>
        <v>5870000</v>
      </c>
      <c r="Q21" s="30">
        <f t="shared" si="5"/>
        <v>14760000</v>
      </c>
      <c r="R21" s="1">
        <f t="shared" si="6"/>
        <v>21910000</v>
      </c>
    </row>
    <row r="22" spans="1:18" x14ac:dyDescent="0.3">
      <c r="A22" s="256"/>
      <c r="B22" t="s">
        <v>174</v>
      </c>
      <c r="C22" s="1">
        <f t="shared" si="7"/>
        <v>21910000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1500000</v>
      </c>
      <c r="O22" s="1">
        <v>0</v>
      </c>
      <c r="P22" s="1">
        <f t="shared" si="4"/>
        <v>5870000</v>
      </c>
      <c r="Q22" s="30">
        <f t="shared" si="5"/>
        <v>16040000</v>
      </c>
      <c r="R22" s="1">
        <f t="shared" si="6"/>
        <v>23190000</v>
      </c>
    </row>
    <row r="23" spans="1:18" x14ac:dyDescent="0.3">
      <c r="A23" s="256"/>
      <c r="B23" t="s">
        <v>175</v>
      </c>
      <c r="C23" s="1">
        <f t="shared" si="7"/>
        <v>23190000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1500000</v>
      </c>
      <c r="O23" s="1">
        <v>400000</v>
      </c>
      <c r="P23" s="1">
        <f t="shared" si="4"/>
        <v>6270000</v>
      </c>
      <c r="Q23" s="30">
        <f t="shared" si="5"/>
        <v>16920000</v>
      </c>
      <c r="R23" s="1">
        <f t="shared" si="6"/>
        <v>24070000</v>
      </c>
    </row>
    <row r="24" spans="1:18" x14ac:dyDescent="0.3">
      <c r="A24" s="256"/>
      <c r="B24" t="s">
        <v>176</v>
      </c>
      <c r="C24" s="1">
        <f t="shared" si="7"/>
        <v>24070000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1500000</v>
      </c>
      <c r="O24" s="1">
        <v>0</v>
      </c>
      <c r="P24" s="1">
        <f t="shared" si="4"/>
        <v>5870000</v>
      </c>
      <c r="Q24" s="30">
        <f t="shared" si="5"/>
        <v>18200000</v>
      </c>
      <c r="R24" s="1">
        <f t="shared" si="6"/>
        <v>25350000</v>
      </c>
    </row>
    <row r="25" spans="1:18" x14ac:dyDescent="0.3">
      <c r="A25" s="256"/>
      <c r="B25" t="s">
        <v>177</v>
      </c>
      <c r="C25" s="1">
        <f t="shared" si="7"/>
        <v>25350000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1500000</v>
      </c>
      <c r="O25" s="1">
        <v>400000</v>
      </c>
      <c r="P25" s="1">
        <f t="shared" si="4"/>
        <v>6270000</v>
      </c>
      <c r="Q25" s="30">
        <f t="shared" si="5"/>
        <v>19080000</v>
      </c>
      <c r="R25" s="1">
        <f t="shared" si="6"/>
        <v>26230000</v>
      </c>
    </row>
    <row r="26" spans="1:18" ht="17.25" thickBot="1" x14ac:dyDescent="0.35">
      <c r="A26" s="257"/>
      <c r="B26" s="36" t="s">
        <v>178</v>
      </c>
      <c r="C26" s="37">
        <f t="shared" si="7"/>
        <v>26230000</v>
      </c>
      <c r="D26" s="37">
        <v>650000</v>
      </c>
      <c r="E26" s="37">
        <v>2500000</v>
      </c>
      <c r="F26" s="37">
        <v>300000</v>
      </c>
      <c r="G26" s="37">
        <v>100000</v>
      </c>
      <c r="H26" s="37">
        <v>450000</v>
      </c>
      <c r="I26" s="37">
        <v>100000</v>
      </c>
      <c r="J26" s="37">
        <v>170000</v>
      </c>
      <c r="K26" s="37">
        <v>0</v>
      </c>
      <c r="L26" s="37">
        <v>100000</v>
      </c>
      <c r="M26" s="37">
        <v>0</v>
      </c>
      <c r="N26" s="37">
        <v>1500000</v>
      </c>
      <c r="O26" s="37">
        <v>0</v>
      </c>
      <c r="P26" s="37">
        <f t="shared" si="4"/>
        <v>5870000</v>
      </c>
      <c r="Q26" s="31">
        <f t="shared" si="5"/>
        <v>20360000</v>
      </c>
      <c r="R26" s="37">
        <f t="shared" si="6"/>
        <v>27510000</v>
      </c>
    </row>
    <row r="27" spans="1:18" x14ac:dyDescent="0.3">
      <c r="A27" s="255">
        <v>2025</v>
      </c>
      <c r="B27" t="s">
        <v>167</v>
      </c>
      <c r="C27" s="1">
        <f xml:space="preserve"> R26</f>
        <v>27510000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1500000</v>
      </c>
      <c r="O27" s="1">
        <v>400000</v>
      </c>
      <c r="P27" s="1">
        <f t="shared" si="4"/>
        <v>5620000</v>
      </c>
      <c r="Q27" s="35">
        <f t="shared" si="5"/>
        <v>21890000</v>
      </c>
      <c r="R27" s="1">
        <f xml:space="preserve"> 7150000 + Q27</f>
        <v>29040000</v>
      </c>
    </row>
    <row r="28" spans="1:18" x14ac:dyDescent="0.3">
      <c r="A28" s="256"/>
      <c r="B28" t="s">
        <v>168</v>
      </c>
      <c r="C28" s="1">
        <f xml:space="preserve"> R27</f>
        <v>29040000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1500000</v>
      </c>
      <c r="O28" s="33">
        <v>0</v>
      </c>
      <c r="P28" s="1">
        <f t="shared" si="4"/>
        <v>5870000</v>
      </c>
      <c r="Q28" s="30">
        <f t="shared" si="5"/>
        <v>23170000</v>
      </c>
      <c r="R28" s="1">
        <f t="shared" ref="R28:R38" si="8" xml:space="preserve"> 7150000 + Q28</f>
        <v>30320000</v>
      </c>
    </row>
    <row r="29" spans="1:18" x14ac:dyDescent="0.3">
      <c r="A29" s="256"/>
      <c r="B29" t="s">
        <v>169</v>
      </c>
      <c r="C29" s="1">
        <f t="shared" ref="C29:C38" si="9" xml:space="preserve"> R28</f>
        <v>30320000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1500000</v>
      </c>
      <c r="O29" s="1">
        <v>0</v>
      </c>
      <c r="P29" s="1">
        <f t="shared" si="4"/>
        <v>5870000</v>
      </c>
      <c r="Q29" s="30">
        <f t="shared" si="5"/>
        <v>24450000</v>
      </c>
      <c r="R29" s="1">
        <f t="shared" si="8"/>
        <v>31600000</v>
      </c>
    </row>
    <row r="30" spans="1:18" x14ac:dyDescent="0.3">
      <c r="A30" s="256"/>
      <c r="B30" t="s">
        <v>170</v>
      </c>
      <c r="C30" s="1">
        <f t="shared" si="9"/>
        <v>31600000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1500000</v>
      </c>
      <c r="O30" s="1">
        <v>0</v>
      </c>
      <c r="P30" s="1">
        <f t="shared" si="4"/>
        <v>5870000</v>
      </c>
      <c r="Q30" s="30">
        <f t="shared" si="5"/>
        <v>25730000</v>
      </c>
      <c r="R30" s="1">
        <f t="shared" si="8"/>
        <v>32880000</v>
      </c>
    </row>
    <row r="31" spans="1:18" x14ac:dyDescent="0.3">
      <c r="A31" s="256"/>
      <c r="B31" t="s">
        <v>171</v>
      </c>
      <c r="C31" s="1">
        <f t="shared" si="9"/>
        <v>32880000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1500000</v>
      </c>
      <c r="O31" s="1">
        <v>400000</v>
      </c>
      <c r="P31" s="1">
        <f t="shared" si="4"/>
        <v>6270000</v>
      </c>
      <c r="Q31" s="30">
        <f t="shared" si="5"/>
        <v>26610000</v>
      </c>
      <c r="R31" s="1">
        <f t="shared" si="8"/>
        <v>33760000</v>
      </c>
    </row>
    <row r="32" spans="1:18" x14ac:dyDescent="0.3">
      <c r="A32" s="256"/>
      <c r="B32" t="s">
        <v>172</v>
      </c>
      <c r="C32" s="1">
        <f t="shared" si="9"/>
        <v>33760000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1500000</v>
      </c>
      <c r="O32" s="1">
        <v>0</v>
      </c>
      <c r="P32" s="1">
        <f t="shared" si="4"/>
        <v>5870000</v>
      </c>
      <c r="Q32" s="30">
        <f t="shared" si="5"/>
        <v>27890000</v>
      </c>
      <c r="R32" s="1">
        <f t="shared" si="8"/>
        <v>35040000</v>
      </c>
    </row>
    <row r="33" spans="1:18" x14ac:dyDescent="0.3">
      <c r="A33" s="256"/>
      <c r="B33" t="s">
        <v>173</v>
      </c>
      <c r="C33" s="1">
        <f t="shared" si="9"/>
        <v>35040000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1500000</v>
      </c>
      <c r="O33" s="1">
        <v>0</v>
      </c>
      <c r="P33" s="1">
        <f t="shared" si="4"/>
        <v>5870000</v>
      </c>
      <c r="Q33" s="30">
        <f t="shared" si="5"/>
        <v>29170000</v>
      </c>
      <c r="R33" s="1">
        <f t="shared" si="8"/>
        <v>36320000</v>
      </c>
    </row>
    <row r="34" spans="1:18" x14ac:dyDescent="0.3">
      <c r="A34" s="256"/>
      <c r="B34" t="s">
        <v>174</v>
      </c>
      <c r="C34" s="1">
        <f t="shared" si="9"/>
        <v>36320000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1500000</v>
      </c>
      <c r="O34" s="1">
        <v>0</v>
      </c>
      <c r="P34" s="1">
        <f t="shared" si="4"/>
        <v>5870000</v>
      </c>
      <c r="Q34" s="30">
        <f t="shared" si="5"/>
        <v>30450000</v>
      </c>
      <c r="R34" s="1">
        <f t="shared" si="8"/>
        <v>37600000</v>
      </c>
    </row>
    <row r="35" spans="1:18" s="226" customFormat="1" x14ac:dyDescent="0.3">
      <c r="A35" s="256"/>
      <c r="B35" s="226" t="s">
        <v>175</v>
      </c>
      <c r="C35" s="227">
        <f t="shared" si="9"/>
        <v>37600000</v>
      </c>
      <c r="D35" s="227">
        <v>650000</v>
      </c>
      <c r="E35" s="227">
        <v>2500000</v>
      </c>
      <c r="F35" s="227">
        <v>300000</v>
      </c>
      <c r="G35" s="227">
        <v>100000</v>
      </c>
      <c r="H35" s="227">
        <v>450000</v>
      </c>
      <c r="I35" s="227">
        <v>100000</v>
      </c>
      <c r="J35" s="227">
        <v>170000</v>
      </c>
      <c r="K35" s="227">
        <v>0</v>
      </c>
      <c r="L35" s="227">
        <v>100000</v>
      </c>
      <c r="M35" s="227">
        <v>0</v>
      </c>
      <c r="N35" s="227">
        <v>1500000</v>
      </c>
      <c r="O35" s="227">
        <v>400000</v>
      </c>
      <c r="P35" s="227">
        <f t="shared" si="4"/>
        <v>6270000</v>
      </c>
      <c r="Q35" s="228">
        <f t="shared" si="5"/>
        <v>31330000</v>
      </c>
      <c r="R35" s="227">
        <f t="shared" si="8"/>
        <v>38480000</v>
      </c>
    </row>
    <row r="36" spans="1:18" x14ac:dyDescent="0.3">
      <c r="A36" s="256"/>
      <c r="B36" t="s">
        <v>176</v>
      </c>
      <c r="C36" s="1">
        <f t="shared" si="9"/>
        <v>38480000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1500000</v>
      </c>
      <c r="O36" s="1">
        <v>0</v>
      </c>
      <c r="P36" s="1">
        <f t="shared" si="4"/>
        <v>5870000</v>
      </c>
      <c r="Q36" s="30">
        <f t="shared" si="5"/>
        <v>32610000</v>
      </c>
      <c r="R36" s="1">
        <f t="shared" si="8"/>
        <v>39760000</v>
      </c>
    </row>
    <row r="37" spans="1:18" x14ac:dyDescent="0.3">
      <c r="A37" s="256"/>
      <c r="B37" t="s">
        <v>177</v>
      </c>
      <c r="C37" s="1">
        <f t="shared" si="9"/>
        <v>39760000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1500000</v>
      </c>
      <c r="O37" s="1">
        <v>400000</v>
      </c>
      <c r="P37" s="1">
        <f t="shared" si="4"/>
        <v>6270000</v>
      </c>
      <c r="Q37" s="30">
        <f t="shared" si="5"/>
        <v>33490000</v>
      </c>
      <c r="R37" s="1">
        <f t="shared" si="8"/>
        <v>40640000</v>
      </c>
    </row>
    <row r="38" spans="1:18" ht="17.25" thickBot="1" x14ac:dyDescent="0.35">
      <c r="A38" s="257"/>
      <c r="B38" s="36" t="s">
        <v>178</v>
      </c>
      <c r="C38" s="37">
        <f t="shared" si="9"/>
        <v>40640000</v>
      </c>
      <c r="D38" s="37">
        <v>650000</v>
      </c>
      <c r="E38" s="37">
        <v>2500000</v>
      </c>
      <c r="F38" s="37">
        <v>300000</v>
      </c>
      <c r="G38" s="37">
        <v>100000</v>
      </c>
      <c r="H38" s="37">
        <v>450000</v>
      </c>
      <c r="I38" s="37">
        <v>100000</v>
      </c>
      <c r="J38" s="37">
        <v>170000</v>
      </c>
      <c r="K38" s="37">
        <v>0</v>
      </c>
      <c r="L38" s="37">
        <v>100000</v>
      </c>
      <c r="M38" s="37">
        <v>0</v>
      </c>
      <c r="N38" s="37">
        <v>1500000</v>
      </c>
      <c r="O38" s="37">
        <v>0</v>
      </c>
      <c r="P38" s="37">
        <f t="shared" si="4"/>
        <v>5870000</v>
      </c>
      <c r="Q38" s="31">
        <f t="shared" si="5"/>
        <v>34770000</v>
      </c>
      <c r="R38" s="37">
        <f t="shared" si="8"/>
        <v>41920000</v>
      </c>
    </row>
    <row r="39" spans="1:18" x14ac:dyDescent="0.3">
      <c r="A39" s="255">
        <v>2026</v>
      </c>
      <c r="B39" t="s">
        <v>167</v>
      </c>
      <c r="C39" s="1">
        <f xml:space="preserve"> R38</f>
        <v>41920000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1500000</v>
      </c>
      <c r="O39" s="1">
        <v>400000</v>
      </c>
      <c r="P39" s="1">
        <f t="shared" ref="P39:P50" si="10">SUM(D39:O39)</f>
        <v>5620000</v>
      </c>
      <c r="Q39" s="35">
        <f t="shared" ref="Q39:Q50" si="11" xml:space="preserve"> C39 - P39</f>
        <v>36300000</v>
      </c>
      <c r="R39" s="1">
        <f xml:space="preserve"> 7150000 + Q39</f>
        <v>43450000</v>
      </c>
    </row>
    <row r="40" spans="1:18" s="32" customFormat="1" x14ac:dyDescent="0.3">
      <c r="A40" s="256"/>
      <c r="B40" s="32" t="s">
        <v>168</v>
      </c>
      <c r="C40" s="33">
        <f xml:space="preserve"> R39</f>
        <v>43450000</v>
      </c>
      <c r="D40" s="33">
        <v>650000</v>
      </c>
      <c r="E40" s="33">
        <v>2500000</v>
      </c>
      <c r="F40" s="33">
        <v>1000000</v>
      </c>
      <c r="G40" s="33">
        <v>100000</v>
      </c>
      <c r="H40" s="33">
        <v>450000</v>
      </c>
      <c r="I40" s="33">
        <v>100000</v>
      </c>
      <c r="J40" s="33">
        <v>170000</v>
      </c>
      <c r="K40" s="33">
        <v>0</v>
      </c>
      <c r="L40" s="33">
        <v>100000</v>
      </c>
      <c r="M40" s="33">
        <v>0</v>
      </c>
      <c r="N40" s="33">
        <v>1500000</v>
      </c>
      <c r="O40" s="33">
        <v>39000000</v>
      </c>
      <c r="P40" s="33">
        <f t="shared" si="10"/>
        <v>45570000</v>
      </c>
      <c r="Q40" s="34">
        <f t="shared" si="11"/>
        <v>-2120000</v>
      </c>
      <c r="R40" s="33">
        <f t="shared" ref="R40:R50" si="12" xml:space="preserve"> 7150000 + Q40</f>
        <v>5030000</v>
      </c>
    </row>
    <row r="41" spans="1:18" x14ac:dyDescent="0.3">
      <c r="A41" s="256"/>
      <c r="B41" t="s">
        <v>169</v>
      </c>
      <c r="C41" s="1">
        <f t="shared" ref="C41:C50" si="13" xml:space="preserve"> R40</f>
        <v>5030000</v>
      </c>
      <c r="D41" s="1">
        <v>650000</v>
      </c>
      <c r="E41" s="1">
        <v>2500000</v>
      </c>
      <c r="F41" s="33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1500000</v>
      </c>
      <c r="O41" s="1">
        <v>0</v>
      </c>
      <c r="P41" s="1">
        <f t="shared" si="10"/>
        <v>6565000</v>
      </c>
      <c r="Q41" s="30">
        <f t="shared" si="11"/>
        <v>-1535000</v>
      </c>
      <c r="R41" s="1">
        <f t="shared" si="12"/>
        <v>5615000</v>
      </c>
    </row>
    <row r="42" spans="1:18" x14ac:dyDescent="0.3">
      <c r="A42" s="256"/>
      <c r="B42" t="s">
        <v>170</v>
      </c>
      <c r="C42" s="1">
        <f t="shared" si="13"/>
        <v>5615000</v>
      </c>
      <c r="D42" s="1">
        <v>650000</v>
      </c>
      <c r="E42" s="1">
        <v>2500000</v>
      </c>
      <c r="F42" s="33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1500000</v>
      </c>
      <c r="O42" s="1">
        <v>0</v>
      </c>
      <c r="P42" s="1">
        <f t="shared" si="10"/>
        <v>6560000</v>
      </c>
      <c r="Q42" s="30">
        <f t="shared" si="11"/>
        <v>-945000</v>
      </c>
      <c r="R42" s="1">
        <f t="shared" si="12"/>
        <v>6205000</v>
      </c>
    </row>
    <row r="43" spans="1:18" x14ac:dyDescent="0.3">
      <c r="A43" s="256"/>
      <c r="B43" t="s">
        <v>171</v>
      </c>
      <c r="C43" s="1">
        <f t="shared" si="13"/>
        <v>6205000</v>
      </c>
      <c r="D43" s="1">
        <v>650000</v>
      </c>
      <c r="E43" s="1">
        <v>2500000</v>
      </c>
      <c r="F43" s="33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1500000</v>
      </c>
      <c r="O43" s="1">
        <v>400000</v>
      </c>
      <c r="P43" s="1">
        <f t="shared" si="10"/>
        <v>6955000</v>
      </c>
      <c r="Q43" s="30">
        <f t="shared" si="11"/>
        <v>-750000</v>
      </c>
      <c r="R43" s="1">
        <f t="shared" si="12"/>
        <v>6400000</v>
      </c>
    </row>
    <row r="44" spans="1:18" x14ac:dyDescent="0.3">
      <c r="A44" s="256"/>
      <c r="B44" t="s">
        <v>172</v>
      </c>
      <c r="C44" s="1">
        <f t="shared" si="13"/>
        <v>6400000</v>
      </c>
      <c r="D44" s="1">
        <v>650000</v>
      </c>
      <c r="E44" s="1">
        <v>2500000</v>
      </c>
      <c r="F44" s="33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1500000</v>
      </c>
      <c r="O44" s="1">
        <v>0</v>
      </c>
      <c r="P44" s="1">
        <f t="shared" si="10"/>
        <v>6550000</v>
      </c>
      <c r="Q44" s="30">
        <f t="shared" si="11"/>
        <v>-150000</v>
      </c>
      <c r="R44" s="1">
        <f t="shared" si="12"/>
        <v>7000000</v>
      </c>
    </row>
    <row r="45" spans="1:18" x14ac:dyDescent="0.3">
      <c r="A45" s="256"/>
      <c r="B45" t="s">
        <v>173</v>
      </c>
      <c r="C45" s="1">
        <f t="shared" si="13"/>
        <v>7000000</v>
      </c>
      <c r="D45" s="1">
        <v>650000</v>
      </c>
      <c r="E45" s="1">
        <v>2500000</v>
      </c>
      <c r="F45" s="33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1500000</v>
      </c>
      <c r="O45" s="1">
        <v>0</v>
      </c>
      <c r="P45" s="1">
        <f t="shared" si="10"/>
        <v>6545000</v>
      </c>
      <c r="Q45" s="30">
        <f t="shared" si="11"/>
        <v>455000</v>
      </c>
      <c r="R45" s="1">
        <f t="shared" si="12"/>
        <v>7605000</v>
      </c>
    </row>
    <row r="46" spans="1:18" x14ac:dyDescent="0.3">
      <c r="A46" s="256"/>
      <c r="B46" t="s">
        <v>174</v>
      </c>
      <c r="C46" s="1">
        <f t="shared" si="13"/>
        <v>7605000</v>
      </c>
      <c r="D46" s="1">
        <v>650000</v>
      </c>
      <c r="E46" s="1">
        <v>2500000</v>
      </c>
      <c r="F46" s="33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1500000</v>
      </c>
      <c r="O46" s="1">
        <v>0</v>
      </c>
      <c r="P46" s="1">
        <f t="shared" si="10"/>
        <v>6540000</v>
      </c>
      <c r="Q46" s="30">
        <f t="shared" si="11"/>
        <v>1065000</v>
      </c>
      <c r="R46" s="1">
        <f t="shared" si="12"/>
        <v>8215000</v>
      </c>
    </row>
    <row r="47" spans="1:18" x14ac:dyDescent="0.3">
      <c r="A47" s="256"/>
      <c r="B47" t="s">
        <v>175</v>
      </c>
      <c r="C47" s="1">
        <f t="shared" si="13"/>
        <v>8215000</v>
      </c>
      <c r="D47" s="1">
        <v>650000</v>
      </c>
      <c r="E47" s="1">
        <v>2500000</v>
      </c>
      <c r="F47" s="33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1500000</v>
      </c>
      <c r="O47" s="1">
        <v>400000</v>
      </c>
      <c r="P47" s="1">
        <f t="shared" si="10"/>
        <v>6935000</v>
      </c>
      <c r="Q47" s="30">
        <f t="shared" si="11"/>
        <v>1280000</v>
      </c>
      <c r="R47" s="1">
        <f t="shared" si="12"/>
        <v>8430000</v>
      </c>
    </row>
    <row r="48" spans="1:18" x14ac:dyDescent="0.3">
      <c r="A48" s="256"/>
      <c r="B48" t="s">
        <v>176</v>
      </c>
      <c r="C48" s="1">
        <f t="shared" si="13"/>
        <v>8430000</v>
      </c>
      <c r="D48" s="1">
        <v>650000</v>
      </c>
      <c r="E48" s="1">
        <v>2500000</v>
      </c>
      <c r="F48" s="33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1500000</v>
      </c>
      <c r="O48" s="1">
        <v>0</v>
      </c>
      <c r="P48" s="1">
        <f t="shared" si="10"/>
        <v>6530000</v>
      </c>
      <c r="Q48" s="30">
        <f t="shared" si="11"/>
        <v>1900000</v>
      </c>
      <c r="R48" s="1">
        <f t="shared" si="12"/>
        <v>9050000</v>
      </c>
    </row>
    <row r="49" spans="1:18" x14ac:dyDescent="0.3">
      <c r="A49" s="256"/>
      <c r="B49" t="s">
        <v>177</v>
      </c>
      <c r="C49" s="1">
        <f t="shared" si="13"/>
        <v>9050000</v>
      </c>
      <c r="D49" s="1">
        <v>650000</v>
      </c>
      <c r="E49" s="1">
        <v>2500000</v>
      </c>
      <c r="F49" s="33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1500000</v>
      </c>
      <c r="O49" s="1">
        <v>400000</v>
      </c>
      <c r="P49" s="1">
        <f t="shared" si="10"/>
        <v>6925000</v>
      </c>
      <c r="Q49" s="30">
        <f t="shared" si="11"/>
        <v>2125000</v>
      </c>
      <c r="R49" s="1">
        <f t="shared" si="12"/>
        <v>9275000</v>
      </c>
    </row>
    <row r="50" spans="1:18" s="39" customFormat="1" ht="17.25" thickBot="1" x14ac:dyDescent="0.35">
      <c r="A50" s="257"/>
      <c r="B50" s="36" t="s">
        <v>178</v>
      </c>
      <c r="C50" s="37">
        <f t="shared" si="13"/>
        <v>9275000</v>
      </c>
      <c r="D50" s="37">
        <v>650000</v>
      </c>
      <c r="E50" s="37">
        <v>2500000</v>
      </c>
      <c r="F50" s="38">
        <v>950000</v>
      </c>
      <c r="G50" s="37">
        <v>100000</v>
      </c>
      <c r="H50" s="37">
        <v>450000</v>
      </c>
      <c r="I50" s="37">
        <v>100000</v>
      </c>
      <c r="J50" s="37">
        <v>170000</v>
      </c>
      <c r="K50" s="37">
        <v>0</v>
      </c>
      <c r="L50" s="37">
        <v>100000</v>
      </c>
      <c r="M50" s="37">
        <v>0</v>
      </c>
      <c r="N50" s="37">
        <v>1500000</v>
      </c>
      <c r="O50" s="37">
        <v>0</v>
      </c>
      <c r="P50" s="37">
        <f t="shared" si="10"/>
        <v>6520000</v>
      </c>
      <c r="Q50" s="31">
        <f t="shared" si="11"/>
        <v>2755000</v>
      </c>
      <c r="R50" s="37">
        <f t="shared" si="12"/>
        <v>9905000</v>
      </c>
    </row>
    <row r="51" spans="1:18" x14ac:dyDescent="0.3">
      <c r="A51" s="255">
        <v>2027</v>
      </c>
      <c r="B51" t="s">
        <v>167</v>
      </c>
      <c r="C51" s="1">
        <f xml:space="preserve"> R50</f>
        <v>9905000</v>
      </c>
      <c r="D51" s="1">
        <v>0</v>
      </c>
      <c r="E51" s="1">
        <v>2500000</v>
      </c>
      <c r="F51" s="33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1500000</v>
      </c>
      <c r="O51" s="1">
        <v>400000</v>
      </c>
      <c r="P51" s="1">
        <f t="shared" ref="P51:P62" si="14">SUM(D51:O51)</f>
        <v>6265000</v>
      </c>
      <c r="Q51" s="35">
        <f t="shared" ref="Q51:Q62" si="15" xml:space="preserve"> C51 - P51</f>
        <v>3640000</v>
      </c>
      <c r="R51" s="1">
        <f xml:space="preserve"> 7150000 + Q51</f>
        <v>10790000</v>
      </c>
    </row>
    <row r="52" spans="1:18" x14ac:dyDescent="0.3">
      <c r="A52" s="256"/>
      <c r="B52" t="s">
        <v>168</v>
      </c>
      <c r="C52" s="1">
        <f xml:space="preserve"> R51</f>
        <v>10790000</v>
      </c>
      <c r="D52" s="1">
        <v>650000</v>
      </c>
      <c r="E52" s="1">
        <v>2500000</v>
      </c>
      <c r="F52" s="33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1500000</v>
      </c>
      <c r="O52" s="33">
        <v>0</v>
      </c>
      <c r="P52" s="1">
        <f t="shared" si="14"/>
        <v>6510000</v>
      </c>
      <c r="Q52" s="30">
        <f t="shared" si="15"/>
        <v>4280000</v>
      </c>
      <c r="R52" s="1">
        <f t="shared" ref="R52:R62" si="16" xml:space="preserve"> 7150000 + Q52</f>
        <v>11430000</v>
      </c>
    </row>
    <row r="53" spans="1:18" x14ac:dyDescent="0.3">
      <c r="A53" s="256"/>
      <c r="B53" t="s">
        <v>169</v>
      </c>
      <c r="C53" s="1">
        <f t="shared" ref="C53:C62" si="17" xml:space="preserve"> R52</f>
        <v>11430000</v>
      </c>
      <c r="D53" s="1">
        <v>650000</v>
      </c>
      <c r="E53" s="1">
        <v>2500000</v>
      </c>
      <c r="F53" s="33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1500000</v>
      </c>
      <c r="O53" s="1">
        <v>0</v>
      </c>
      <c r="P53" s="1">
        <f t="shared" si="14"/>
        <v>6505000</v>
      </c>
      <c r="Q53" s="30">
        <f t="shared" si="15"/>
        <v>4925000</v>
      </c>
      <c r="R53" s="1">
        <f t="shared" si="16"/>
        <v>12075000</v>
      </c>
    </row>
    <row r="54" spans="1:18" x14ac:dyDescent="0.3">
      <c r="A54" s="256"/>
      <c r="B54" t="s">
        <v>170</v>
      </c>
      <c r="C54" s="1">
        <f t="shared" si="17"/>
        <v>12075000</v>
      </c>
      <c r="D54" s="1">
        <v>650000</v>
      </c>
      <c r="E54" s="1">
        <v>2500000</v>
      </c>
      <c r="F54" s="33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1500000</v>
      </c>
      <c r="O54" s="1">
        <v>0</v>
      </c>
      <c r="P54" s="1">
        <f t="shared" si="14"/>
        <v>6500000</v>
      </c>
      <c r="Q54" s="30">
        <f t="shared" si="15"/>
        <v>5575000</v>
      </c>
      <c r="R54" s="1">
        <f t="shared" si="16"/>
        <v>12725000</v>
      </c>
    </row>
    <row r="55" spans="1:18" x14ac:dyDescent="0.3">
      <c r="A55" s="256"/>
      <c r="B55" t="s">
        <v>171</v>
      </c>
      <c r="C55" s="1">
        <f t="shared" si="17"/>
        <v>12725000</v>
      </c>
      <c r="D55" s="1">
        <v>650000</v>
      </c>
      <c r="E55" s="1">
        <v>2500000</v>
      </c>
      <c r="F55" s="33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1500000</v>
      </c>
      <c r="O55" s="1">
        <v>400000</v>
      </c>
      <c r="P55" s="1">
        <f t="shared" si="14"/>
        <v>6895000</v>
      </c>
      <c r="Q55" s="30">
        <f t="shared" si="15"/>
        <v>5830000</v>
      </c>
      <c r="R55" s="1">
        <f t="shared" si="16"/>
        <v>12980000</v>
      </c>
    </row>
    <row r="56" spans="1:18" x14ac:dyDescent="0.3">
      <c r="A56" s="256"/>
      <c r="B56" t="s">
        <v>172</v>
      </c>
      <c r="C56" s="1">
        <f t="shared" si="17"/>
        <v>12980000</v>
      </c>
      <c r="D56" s="1">
        <v>650000</v>
      </c>
      <c r="E56" s="1">
        <v>2500000</v>
      </c>
      <c r="F56" s="33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1500000</v>
      </c>
      <c r="O56" s="1">
        <v>0</v>
      </c>
      <c r="P56" s="1">
        <f t="shared" si="14"/>
        <v>6490000</v>
      </c>
      <c r="Q56" s="30">
        <f t="shared" si="15"/>
        <v>6490000</v>
      </c>
      <c r="R56" s="1">
        <f t="shared" si="16"/>
        <v>13640000</v>
      </c>
    </row>
    <row r="57" spans="1:18" x14ac:dyDescent="0.3">
      <c r="A57" s="256"/>
      <c r="B57" t="s">
        <v>173</v>
      </c>
      <c r="C57" s="1">
        <f t="shared" si="17"/>
        <v>13640000</v>
      </c>
      <c r="D57" s="1">
        <v>650000</v>
      </c>
      <c r="E57" s="1">
        <v>2500000</v>
      </c>
      <c r="F57" s="33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1500000</v>
      </c>
      <c r="O57" s="1">
        <v>0</v>
      </c>
      <c r="P57" s="1">
        <f t="shared" si="14"/>
        <v>6485000</v>
      </c>
      <c r="Q57" s="30">
        <f t="shared" si="15"/>
        <v>7155000</v>
      </c>
      <c r="R57" s="1">
        <f t="shared" si="16"/>
        <v>14305000</v>
      </c>
    </row>
    <row r="58" spans="1:18" x14ac:dyDescent="0.3">
      <c r="A58" s="256"/>
      <c r="B58" t="s">
        <v>174</v>
      </c>
      <c r="C58" s="1">
        <f t="shared" si="17"/>
        <v>14305000</v>
      </c>
      <c r="D58" s="1">
        <v>650000</v>
      </c>
      <c r="E58" s="1">
        <v>2500000</v>
      </c>
      <c r="F58" s="33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1500000</v>
      </c>
      <c r="O58" s="1">
        <v>0</v>
      </c>
      <c r="P58" s="1">
        <f t="shared" si="14"/>
        <v>6480000</v>
      </c>
      <c r="Q58" s="30">
        <f t="shared" si="15"/>
        <v>7825000</v>
      </c>
      <c r="R58" s="1">
        <f t="shared" si="16"/>
        <v>14975000</v>
      </c>
    </row>
    <row r="59" spans="1:18" x14ac:dyDescent="0.3">
      <c r="A59" s="256"/>
      <c r="B59" t="s">
        <v>175</v>
      </c>
      <c r="C59" s="1">
        <f t="shared" si="17"/>
        <v>14975000</v>
      </c>
      <c r="D59" s="1">
        <v>650000</v>
      </c>
      <c r="E59" s="1">
        <v>2500000</v>
      </c>
      <c r="F59" s="33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1500000</v>
      </c>
      <c r="O59" s="1">
        <v>400000</v>
      </c>
      <c r="P59" s="1">
        <f t="shared" si="14"/>
        <v>6875000</v>
      </c>
      <c r="Q59" s="30">
        <f t="shared" si="15"/>
        <v>8100000</v>
      </c>
      <c r="R59" s="1">
        <f t="shared" si="16"/>
        <v>15250000</v>
      </c>
    </row>
    <row r="60" spans="1:18" x14ac:dyDescent="0.3">
      <c r="A60" s="256"/>
      <c r="B60" t="s">
        <v>176</v>
      </c>
      <c r="C60" s="1">
        <f t="shared" si="17"/>
        <v>15250000</v>
      </c>
      <c r="D60" s="1">
        <v>650000</v>
      </c>
      <c r="E60" s="1">
        <v>2500000</v>
      </c>
      <c r="F60" s="33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1500000</v>
      </c>
      <c r="O60" s="1">
        <v>0</v>
      </c>
      <c r="P60" s="1">
        <f t="shared" si="14"/>
        <v>6470000</v>
      </c>
      <c r="Q60" s="30">
        <f t="shared" si="15"/>
        <v>8780000</v>
      </c>
      <c r="R60" s="1">
        <f t="shared" si="16"/>
        <v>15930000</v>
      </c>
    </row>
    <row r="61" spans="1:18" x14ac:dyDescent="0.3">
      <c r="A61" s="256"/>
      <c r="B61" t="s">
        <v>177</v>
      </c>
      <c r="C61" s="1">
        <f t="shared" si="17"/>
        <v>15930000</v>
      </c>
      <c r="D61" s="1">
        <v>650000</v>
      </c>
      <c r="E61" s="1">
        <v>2500000</v>
      </c>
      <c r="F61" s="33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1500000</v>
      </c>
      <c r="O61" s="1">
        <v>400000</v>
      </c>
      <c r="P61" s="1">
        <f t="shared" si="14"/>
        <v>6865000</v>
      </c>
      <c r="Q61" s="30">
        <f t="shared" si="15"/>
        <v>9065000</v>
      </c>
      <c r="R61" s="1">
        <f t="shared" si="16"/>
        <v>16215000</v>
      </c>
    </row>
    <row r="62" spans="1:18" s="39" customFormat="1" ht="17.25" thickBot="1" x14ac:dyDescent="0.35">
      <c r="A62" s="257"/>
      <c r="B62" s="36" t="s">
        <v>178</v>
      </c>
      <c r="C62" s="37">
        <f t="shared" si="17"/>
        <v>16215000</v>
      </c>
      <c r="D62" s="37">
        <v>650000</v>
      </c>
      <c r="E62" s="37">
        <v>2500000</v>
      </c>
      <c r="F62" s="38">
        <v>890000</v>
      </c>
      <c r="G62" s="37">
        <v>100000</v>
      </c>
      <c r="H62" s="37">
        <v>450000</v>
      </c>
      <c r="I62" s="37">
        <v>100000</v>
      </c>
      <c r="J62" s="37">
        <v>170000</v>
      </c>
      <c r="K62" s="37">
        <v>0</v>
      </c>
      <c r="L62" s="37">
        <v>100000</v>
      </c>
      <c r="M62" s="37">
        <v>0</v>
      </c>
      <c r="N62" s="37">
        <v>1500000</v>
      </c>
      <c r="O62" s="37">
        <v>0</v>
      </c>
      <c r="P62" s="37">
        <f t="shared" si="14"/>
        <v>6460000</v>
      </c>
      <c r="Q62" s="31">
        <f t="shared" si="15"/>
        <v>9755000</v>
      </c>
      <c r="R62" s="37">
        <f t="shared" si="16"/>
        <v>16905000</v>
      </c>
    </row>
    <row r="63" spans="1:18" x14ac:dyDescent="0.3">
      <c r="A63" s="255">
        <v>2028</v>
      </c>
      <c r="B63" t="s">
        <v>167</v>
      </c>
      <c r="C63" s="1">
        <f xml:space="preserve"> R62</f>
        <v>16905000</v>
      </c>
      <c r="D63" s="1">
        <v>0</v>
      </c>
      <c r="E63" s="1">
        <v>2500000</v>
      </c>
      <c r="F63" s="33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1500000</v>
      </c>
      <c r="O63" s="1">
        <v>400000</v>
      </c>
      <c r="P63" s="1">
        <f t="shared" ref="P63:P74" si="18">SUM(D63:O63)</f>
        <v>6205000</v>
      </c>
      <c r="Q63" s="35">
        <f t="shared" ref="Q63:Q74" si="19" xml:space="preserve"> C63 - P63</f>
        <v>10700000</v>
      </c>
      <c r="R63" s="1">
        <f xml:space="preserve"> 7150000 + Q63</f>
        <v>17850000</v>
      </c>
    </row>
    <row r="64" spans="1:18" x14ac:dyDescent="0.3">
      <c r="A64" s="256"/>
      <c r="B64" t="s">
        <v>168</v>
      </c>
      <c r="C64" s="1">
        <f xml:space="preserve"> R63</f>
        <v>17850000</v>
      </c>
      <c r="D64" s="1">
        <v>650000</v>
      </c>
      <c r="E64" s="1">
        <v>2500000</v>
      </c>
      <c r="F64" s="33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1500000</v>
      </c>
      <c r="O64" s="33">
        <v>0</v>
      </c>
      <c r="P64" s="1">
        <f t="shared" si="18"/>
        <v>6450000</v>
      </c>
      <c r="Q64" s="30">
        <f t="shared" si="19"/>
        <v>11400000</v>
      </c>
      <c r="R64" s="1">
        <f t="shared" ref="R64:R74" si="20" xml:space="preserve"> 7150000 + Q64</f>
        <v>18550000</v>
      </c>
    </row>
    <row r="65" spans="1:18" x14ac:dyDescent="0.3">
      <c r="A65" s="256"/>
      <c r="B65" t="s">
        <v>169</v>
      </c>
      <c r="C65" s="1">
        <f t="shared" ref="C65:C74" si="21" xml:space="preserve"> R64</f>
        <v>18550000</v>
      </c>
      <c r="D65" s="1">
        <v>650000</v>
      </c>
      <c r="E65" s="1">
        <v>2500000</v>
      </c>
      <c r="F65" s="33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1500000</v>
      </c>
      <c r="O65" s="1">
        <v>0</v>
      </c>
      <c r="P65" s="1">
        <f t="shared" si="18"/>
        <v>6445000</v>
      </c>
      <c r="Q65" s="30">
        <f t="shared" si="19"/>
        <v>12105000</v>
      </c>
      <c r="R65" s="1">
        <f t="shared" si="20"/>
        <v>19255000</v>
      </c>
    </row>
    <row r="66" spans="1:18" x14ac:dyDescent="0.3">
      <c r="A66" s="256"/>
      <c r="B66" t="s">
        <v>170</v>
      </c>
      <c r="C66" s="1">
        <f t="shared" si="21"/>
        <v>19255000</v>
      </c>
      <c r="D66" s="1">
        <v>650000</v>
      </c>
      <c r="E66" s="1">
        <v>2500000</v>
      </c>
      <c r="F66" s="33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1500000</v>
      </c>
      <c r="O66" s="1">
        <v>0</v>
      </c>
      <c r="P66" s="1">
        <f t="shared" si="18"/>
        <v>6440000</v>
      </c>
      <c r="Q66" s="30">
        <f t="shared" si="19"/>
        <v>12815000</v>
      </c>
      <c r="R66" s="1">
        <f t="shared" si="20"/>
        <v>19965000</v>
      </c>
    </row>
    <row r="67" spans="1:18" x14ac:dyDescent="0.3">
      <c r="A67" s="256"/>
      <c r="B67" t="s">
        <v>171</v>
      </c>
      <c r="C67" s="1">
        <f t="shared" si="21"/>
        <v>19965000</v>
      </c>
      <c r="D67" s="1">
        <v>650000</v>
      </c>
      <c r="E67" s="1">
        <v>2500000</v>
      </c>
      <c r="F67" s="33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1500000</v>
      </c>
      <c r="O67" s="1">
        <v>400000</v>
      </c>
      <c r="P67" s="1">
        <f t="shared" si="18"/>
        <v>6835000</v>
      </c>
      <c r="Q67" s="30">
        <f t="shared" si="19"/>
        <v>13130000</v>
      </c>
      <c r="R67" s="1">
        <f t="shared" si="20"/>
        <v>20280000</v>
      </c>
    </row>
    <row r="68" spans="1:18" x14ac:dyDescent="0.3">
      <c r="A68" s="256"/>
      <c r="B68" t="s">
        <v>172</v>
      </c>
      <c r="C68" s="1">
        <f t="shared" si="21"/>
        <v>20280000</v>
      </c>
      <c r="D68" s="1">
        <v>650000</v>
      </c>
      <c r="E68" s="1">
        <v>2500000</v>
      </c>
      <c r="F68" s="33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1500000</v>
      </c>
      <c r="O68" s="1">
        <v>0</v>
      </c>
      <c r="P68" s="1">
        <f t="shared" si="18"/>
        <v>6430000</v>
      </c>
      <c r="Q68" s="30">
        <f t="shared" si="19"/>
        <v>13850000</v>
      </c>
      <c r="R68" s="1">
        <f t="shared" si="20"/>
        <v>21000000</v>
      </c>
    </row>
    <row r="69" spans="1:18" x14ac:dyDescent="0.3">
      <c r="A69" s="256"/>
      <c r="B69" t="s">
        <v>173</v>
      </c>
      <c r="C69" s="1">
        <f t="shared" si="21"/>
        <v>21000000</v>
      </c>
      <c r="D69" s="1">
        <v>650000</v>
      </c>
      <c r="E69" s="1">
        <v>2500000</v>
      </c>
      <c r="F69" s="33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1500000</v>
      </c>
      <c r="O69" s="1">
        <v>0</v>
      </c>
      <c r="P69" s="1">
        <f t="shared" si="18"/>
        <v>6425000</v>
      </c>
      <c r="Q69" s="30">
        <f t="shared" si="19"/>
        <v>14575000</v>
      </c>
      <c r="R69" s="1">
        <f t="shared" si="20"/>
        <v>21725000</v>
      </c>
    </row>
    <row r="70" spans="1:18" x14ac:dyDescent="0.3">
      <c r="A70" s="256"/>
      <c r="B70" t="s">
        <v>174</v>
      </c>
      <c r="C70" s="1">
        <f t="shared" si="21"/>
        <v>21725000</v>
      </c>
      <c r="D70" s="1">
        <v>650000</v>
      </c>
      <c r="E70" s="1">
        <v>2500000</v>
      </c>
      <c r="F70" s="33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1500000</v>
      </c>
      <c r="O70" s="1">
        <v>0</v>
      </c>
      <c r="P70" s="1">
        <f t="shared" si="18"/>
        <v>6420000</v>
      </c>
      <c r="Q70" s="30">
        <f t="shared" si="19"/>
        <v>15305000</v>
      </c>
      <c r="R70" s="1">
        <f t="shared" si="20"/>
        <v>22455000</v>
      </c>
    </row>
    <row r="71" spans="1:18" x14ac:dyDescent="0.3">
      <c r="A71" s="256"/>
      <c r="B71" t="s">
        <v>175</v>
      </c>
      <c r="C71" s="1">
        <f t="shared" si="21"/>
        <v>22455000</v>
      </c>
      <c r="D71" s="1">
        <v>650000</v>
      </c>
      <c r="E71" s="1">
        <v>2500000</v>
      </c>
      <c r="F71" s="33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1500000</v>
      </c>
      <c r="O71" s="1">
        <v>400000</v>
      </c>
      <c r="P71" s="1">
        <f t="shared" si="18"/>
        <v>6815000</v>
      </c>
      <c r="Q71" s="30">
        <f t="shared" si="19"/>
        <v>15640000</v>
      </c>
      <c r="R71" s="1">
        <f t="shared" si="20"/>
        <v>22790000</v>
      </c>
    </row>
    <row r="72" spans="1:18" x14ac:dyDescent="0.3">
      <c r="A72" s="256"/>
      <c r="B72" t="s">
        <v>176</v>
      </c>
      <c r="C72" s="1">
        <f t="shared" si="21"/>
        <v>22790000</v>
      </c>
      <c r="D72" s="1">
        <v>650000</v>
      </c>
      <c r="E72" s="1">
        <v>2500000</v>
      </c>
      <c r="F72" s="33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1500000</v>
      </c>
      <c r="O72" s="1">
        <v>0</v>
      </c>
      <c r="P72" s="1">
        <f t="shared" si="18"/>
        <v>6410000</v>
      </c>
      <c r="Q72" s="30">
        <f t="shared" si="19"/>
        <v>16380000</v>
      </c>
      <c r="R72" s="1">
        <f t="shared" si="20"/>
        <v>23530000</v>
      </c>
    </row>
    <row r="73" spans="1:18" x14ac:dyDescent="0.3">
      <c r="A73" s="256"/>
      <c r="B73" t="s">
        <v>177</v>
      </c>
      <c r="C73" s="1">
        <f t="shared" si="21"/>
        <v>23530000</v>
      </c>
      <c r="D73" s="1">
        <v>650000</v>
      </c>
      <c r="E73" s="1">
        <v>2500000</v>
      </c>
      <c r="F73" s="33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1500000</v>
      </c>
      <c r="O73" s="1">
        <v>400000</v>
      </c>
      <c r="P73" s="1">
        <f t="shared" si="18"/>
        <v>6805000</v>
      </c>
      <c r="Q73" s="30">
        <f t="shared" si="19"/>
        <v>16725000</v>
      </c>
      <c r="R73" s="1">
        <f t="shared" si="20"/>
        <v>23875000</v>
      </c>
    </row>
    <row r="74" spans="1:18" s="39" customFormat="1" ht="17.25" thickBot="1" x14ac:dyDescent="0.35">
      <c r="A74" s="257"/>
      <c r="B74" s="36" t="s">
        <v>178</v>
      </c>
      <c r="C74" s="37">
        <f t="shared" si="21"/>
        <v>23875000</v>
      </c>
      <c r="D74" s="37">
        <v>650000</v>
      </c>
      <c r="E74" s="37">
        <v>2500000</v>
      </c>
      <c r="F74" s="38">
        <v>830000</v>
      </c>
      <c r="G74" s="37">
        <v>100000</v>
      </c>
      <c r="H74" s="37">
        <v>450000</v>
      </c>
      <c r="I74" s="37">
        <v>100000</v>
      </c>
      <c r="J74" s="37">
        <v>170000</v>
      </c>
      <c r="K74" s="37">
        <v>0</v>
      </c>
      <c r="L74" s="37">
        <v>100000</v>
      </c>
      <c r="M74" s="37">
        <v>0</v>
      </c>
      <c r="N74" s="37">
        <v>1500000</v>
      </c>
      <c r="O74" s="37">
        <v>0</v>
      </c>
      <c r="P74" s="37">
        <f t="shared" si="18"/>
        <v>6400000</v>
      </c>
      <c r="Q74" s="31">
        <f t="shared" si="19"/>
        <v>17475000</v>
      </c>
      <c r="R74" s="37">
        <f t="shared" si="20"/>
        <v>24625000</v>
      </c>
    </row>
    <row r="75" spans="1:18" x14ac:dyDescent="0.3">
      <c r="A75" s="255">
        <v>2029</v>
      </c>
      <c r="B75" t="s">
        <v>167</v>
      </c>
      <c r="C75" s="1">
        <f xml:space="preserve"> R74</f>
        <v>24625000</v>
      </c>
      <c r="D75" s="1">
        <v>0</v>
      </c>
      <c r="E75" s="1">
        <v>2500000</v>
      </c>
      <c r="F75" s="33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1500000</v>
      </c>
      <c r="O75" s="1">
        <v>400000</v>
      </c>
      <c r="P75" s="1">
        <f t="shared" ref="P75:P86" si="22">SUM(D75:O75)</f>
        <v>6145000</v>
      </c>
      <c r="Q75" s="35">
        <f t="shared" ref="Q75:Q86" si="23" xml:space="preserve"> C75 - P75</f>
        <v>18480000</v>
      </c>
      <c r="R75" s="1">
        <f xml:space="preserve"> 7150000 + Q75</f>
        <v>25630000</v>
      </c>
    </row>
    <row r="76" spans="1:18" x14ac:dyDescent="0.3">
      <c r="A76" s="256"/>
      <c r="B76" t="s">
        <v>168</v>
      </c>
      <c r="C76" s="1">
        <f xml:space="preserve"> R75</f>
        <v>25630000</v>
      </c>
      <c r="D76" s="1">
        <v>650000</v>
      </c>
      <c r="E76" s="1">
        <v>2500000</v>
      </c>
      <c r="F76" s="33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1500000</v>
      </c>
      <c r="O76" s="33">
        <v>0</v>
      </c>
      <c r="P76" s="1">
        <f t="shared" si="22"/>
        <v>6390000</v>
      </c>
      <c r="Q76" s="30">
        <f t="shared" si="23"/>
        <v>19240000</v>
      </c>
      <c r="R76" s="1">
        <f t="shared" ref="R76:R86" si="24" xml:space="preserve"> 7150000 + Q76</f>
        <v>26390000</v>
      </c>
    </row>
    <row r="77" spans="1:18" x14ac:dyDescent="0.3">
      <c r="A77" s="256"/>
      <c r="B77" t="s">
        <v>169</v>
      </c>
      <c r="C77" s="1">
        <f t="shared" ref="C77:C86" si="25" xml:space="preserve"> R76</f>
        <v>26390000</v>
      </c>
      <c r="D77" s="1">
        <v>650000</v>
      </c>
      <c r="E77" s="1">
        <v>2500000</v>
      </c>
      <c r="F77" s="33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1500000</v>
      </c>
      <c r="O77" s="1">
        <v>0</v>
      </c>
      <c r="P77" s="1">
        <f t="shared" si="22"/>
        <v>6385000</v>
      </c>
      <c r="Q77" s="30">
        <f t="shared" si="23"/>
        <v>20005000</v>
      </c>
      <c r="R77" s="1">
        <f t="shared" si="24"/>
        <v>27155000</v>
      </c>
    </row>
    <row r="78" spans="1:18" x14ac:dyDescent="0.3">
      <c r="A78" s="256"/>
      <c r="B78" t="s">
        <v>170</v>
      </c>
      <c r="C78" s="1">
        <f t="shared" si="25"/>
        <v>27155000</v>
      </c>
      <c r="D78" s="1">
        <v>650000</v>
      </c>
      <c r="E78" s="1">
        <v>2500000</v>
      </c>
      <c r="F78" s="33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1500000</v>
      </c>
      <c r="O78" s="1">
        <v>0</v>
      </c>
      <c r="P78" s="1">
        <f t="shared" si="22"/>
        <v>6380000</v>
      </c>
      <c r="Q78" s="30">
        <f t="shared" si="23"/>
        <v>20775000</v>
      </c>
      <c r="R78" s="1">
        <f t="shared" si="24"/>
        <v>27925000</v>
      </c>
    </row>
    <row r="79" spans="1:18" x14ac:dyDescent="0.3">
      <c r="A79" s="256"/>
      <c r="B79" t="s">
        <v>171</v>
      </c>
      <c r="C79" s="1">
        <f t="shared" si="25"/>
        <v>27925000</v>
      </c>
      <c r="D79" s="1">
        <v>650000</v>
      </c>
      <c r="E79" s="1">
        <v>2500000</v>
      </c>
      <c r="F79" s="33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1500000</v>
      </c>
      <c r="O79" s="1">
        <v>400000</v>
      </c>
      <c r="P79" s="1">
        <f t="shared" si="22"/>
        <v>6775000</v>
      </c>
      <c r="Q79" s="30">
        <f t="shared" si="23"/>
        <v>21150000</v>
      </c>
      <c r="R79" s="1">
        <f t="shared" si="24"/>
        <v>28300000</v>
      </c>
    </row>
    <row r="80" spans="1:18" x14ac:dyDescent="0.3">
      <c r="A80" s="256"/>
      <c r="B80" t="s">
        <v>172</v>
      </c>
      <c r="C80" s="1">
        <f t="shared" si="25"/>
        <v>28300000</v>
      </c>
      <c r="D80" s="1">
        <v>650000</v>
      </c>
      <c r="E80" s="1">
        <v>2500000</v>
      </c>
      <c r="F80" s="33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1500000</v>
      </c>
      <c r="O80" s="1">
        <v>0</v>
      </c>
      <c r="P80" s="1">
        <f t="shared" si="22"/>
        <v>6370000</v>
      </c>
      <c r="Q80" s="30">
        <f t="shared" si="23"/>
        <v>21930000</v>
      </c>
      <c r="R80" s="1">
        <f t="shared" si="24"/>
        <v>29080000</v>
      </c>
    </row>
    <row r="81" spans="1:18" x14ac:dyDescent="0.3">
      <c r="A81" s="256"/>
      <c r="B81" t="s">
        <v>173</v>
      </c>
      <c r="C81" s="1">
        <f t="shared" si="25"/>
        <v>29080000</v>
      </c>
      <c r="D81" s="1">
        <v>650000</v>
      </c>
      <c r="E81" s="1">
        <v>2500000</v>
      </c>
      <c r="F81" s="33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1500000</v>
      </c>
      <c r="O81" s="1">
        <v>0</v>
      </c>
      <c r="P81" s="1">
        <f t="shared" si="22"/>
        <v>6365000</v>
      </c>
      <c r="Q81" s="30">
        <f t="shared" si="23"/>
        <v>22715000</v>
      </c>
      <c r="R81" s="1">
        <f t="shared" si="24"/>
        <v>29865000</v>
      </c>
    </row>
    <row r="82" spans="1:18" x14ac:dyDescent="0.3">
      <c r="A82" s="256"/>
      <c r="B82" t="s">
        <v>174</v>
      </c>
      <c r="C82" s="1">
        <f t="shared" si="25"/>
        <v>29865000</v>
      </c>
      <c r="D82" s="1">
        <v>650000</v>
      </c>
      <c r="E82" s="1">
        <v>2500000</v>
      </c>
      <c r="F82" s="33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1500000</v>
      </c>
      <c r="O82" s="1">
        <v>0</v>
      </c>
      <c r="P82" s="1">
        <f t="shared" si="22"/>
        <v>6360000</v>
      </c>
      <c r="Q82" s="30">
        <f t="shared" si="23"/>
        <v>23505000</v>
      </c>
      <c r="R82" s="1">
        <f t="shared" si="24"/>
        <v>30655000</v>
      </c>
    </row>
    <row r="83" spans="1:18" x14ac:dyDescent="0.3">
      <c r="A83" s="256"/>
      <c r="B83" t="s">
        <v>175</v>
      </c>
      <c r="C83" s="1">
        <f t="shared" si="25"/>
        <v>30655000</v>
      </c>
      <c r="D83" s="1">
        <v>650000</v>
      </c>
      <c r="E83" s="1">
        <v>2500000</v>
      </c>
      <c r="F83" s="33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1500000</v>
      </c>
      <c r="O83" s="1">
        <v>400000</v>
      </c>
      <c r="P83" s="1">
        <f t="shared" si="22"/>
        <v>6755000</v>
      </c>
      <c r="Q83" s="30">
        <f t="shared" si="23"/>
        <v>23900000</v>
      </c>
      <c r="R83" s="1">
        <f t="shared" si="24"/>
        <v>31050000</v>
      </c>
    </row>
    <row r="84" spans="1:18" x14ac:dyDescent="0.3">
      <c r="A84" s="256"/>
      <c r="B84" t="s">
        <v>176</v>
      </c>
      <c r="C84" s="1">
        <f t="shared" si="25"/>
        <v>31050000</v>
      </c>
      <c r="D84" s="1">
        <v>650000</v>
      </c>
      <c r="E84" s="1">
        <v>2500000</v>
      </c>
      <c r="F84" s="33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1500000</v>
      </c>
      <c r="O84" s="1">
        <v>0</v>
      </c>
      <c r="P84" s="1">
        <f t="shared" si="22"/>
        <v>6350000</v>
      </c>
      <c r="Q84" s="30">
        <f t="shared" si="23"/>
        <v>24700000</v>
      </c>
      <c r="R84" s="1">
        <f t="shared" si="24"/>
        <v>31850000</v>
      </c>
    </row>
    <row r="85" spans="1:18" x14ac:dyDescent="0.3">
      <c r="A85" s="256"/>
      <c r="B85" t="s">
        <v>177</v>
      </c>
      <c r="C85" s="1">
        <f t="shared" si="25"/>
        <v>31850000</v>
      </c>
      <c r="D85" s="1">
        <v>650000</v>
      </c>
      <c r="E85" s="1">
        <v>2500000</v>
      </c>
      <c r="F85" s="33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1500000</v>
      </c>
      <c r="O85" s="1">
        <v>400000</v>
      </c>
      <c r="P85" s="1">
        <f t="shared" si="22"/>
        <v>6745000</v>
      </c>
      <c r="Q85" s="30">
        <f t="shared" si="23"/>
        <v>25105000</v>
      </c>
      <c r="R85" s="1">
        <f t="shared" si="24"/>
        <v>32255000</v>
      </c>
    </row>
    <row r="86" spans="1:18" s="39" customFormat="1" ht="17.25" thickBot="1" x14ac:dyDescent="0.35">
      <c r="A86" s="257"/>
      <c r="B86" s="36" t="s">
        <v>178</v>
      </c>
      <c r="C86" s="37">
        <f t="shared" si="25"/>
        <v>32255000</v>
      </c>
      <c r="D86" s="37">
        <v>650000</v>
      </c>
      <c r="E86" s="37">
        <v>2500000</v>
      </c>
      <c r="F86" s="38">
        <v>770000</v>
      </c>
      <c r="G86" s="37">
        <v>100000</v>
      </c>
      <c r="H86" s="37">
        <v>450000</v>
      </c>
      <c r="I86" s="37">
        <v>100000</v>
      </c>
      <c r="J86" s="37">
        <v>170000</v>
      </c>
      <c r="K86" s="37">
        <v>0</v>
      </c>
      <c r="L86" s="37">
        <v>100000</v>
      </c>
      <c r="M86" s="37">
        <v>0</v>
      </c>
      <c r="N86" s="37">
        <v>1500000</v>
      </c>
      <c r="O86" s="37">
        <v>0</v>
      </c>
      <c r="P86" s="37">
        <f t="shared" si="22"/>
        <v>6340000</v>
      </c>
      <c r="Q86" s="31">
        <f t="shared" si="23"/>
        <v>25915000</v>
      </c>
      <c r="R86" s="37">
        <f t="shared" si="24"/>
        <v>33065000</v>
      </c>
    </row>
    <row r="87" spans="1:18" x14ac:dyDescent="0.3">
      <c r="A87" s="255">
        <v>2030</v>
      </c>
      <c r="B87" t="s">
        <v>167</v>
      </c>
      <c r="C87" s="1">
        <f xml:space="preserve"> R86</f>
        <v>33065000</v>
      </c>
      <c r="D87" s="1">
        <v>0</v>
      </c>
      <c r="E87" s="1">
        <v>2500000</v>
      </c>
      <c r="F87" s="33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1500000</v>
      </c>
      <c r="O87" s="1">
        <v>400000</v>
      </c>
      <c r="P87" s="1">
        <f t="shared" ref="P87:P98" si="26">SUM(D87:O87)</f>
        <v>6085000</v>
      </c>
      <c r="Q87" s="35">
        <f t="shared" ref="Q87:Q98" si="27" xml:space="preserve"> C87 - P87</f>
        <v>26980000</v>
      </c>
      <c r="R87" s="1">
        <f xml:space="preserve"> 7150000 + Q87</f>
        <v>34130000</v>
      </c>
    </row>
    <row r="88" spans="1:18" x14ac:dyDescent="0.3">
      <c r="A88" s="256"/>
      <c r="B88" t="s">
        <v>168</v>
      </c>
      <c r="C88" s="1">
        <f xml:space="preserve"> R87</f>
        <v>34130000</v>
      </c>
      <c r="D88" s="1">
        <v>650000</v>
      </c>
      <c r="E88" s="1">
        <v>2500000</v>
      </c>
      <c r="F88" s="33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1500000</v>
      </c>
      <c r="O88" s="33">
        <v>0</v>
      </c>
      <c r="P88" s="1">
        <f t="shared" si="26"/>
        <v>6330000</v>
      </c>
      <c r="Q88" s="30">
        <f t="shared" si="27"/>
        <v>27800000</v>
      </c>
      <c r="R88" s="1">
        <f t="shared" ref="R88:R98" si="28" xml:space="preserve"> 7150000 + Q88</f>
        <v>34950000</v>
      </c>
    </row>
    <row r="89" spans="1:18" x14ac:dyDescent="0.3">
      <c r="A89" s="256"/>
      <c r="B89" t="s">
        <v>169</v>
      </c>
      <c r="C89" s="1">
        <f t="shared" ref="C89:C98" si="29" xml:space="preserve"> R88</f>
        <v>34950000</v>
      </c>
      <c r="D89" s="1">
        <v>650000</v>
      </c>
      <c r="E89" s="1">
        <v>2500000</v>
      </c>
      <c r="F89" s="33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1500000</v>
      </c>
      <c r="O89" s="1">
        <v>0</v>
      </c>
      <c r="P89" s="1">
        <f t="shared" si="26"/>
        <v>6325000</v>
      </c>
      <c r="Q89" s="30">
        <f t="shared" si="27"/>
        <v>28625000</v>
      </c>
      <c r="R89" s="1">
        <f t="shared" si="28"/>
        <v>35775000</v>
      </c>
    </row>
    <row r="90" spans="1:18" x14ac:dyDescent="0.3">
      <c r="A90" s="256"/>
      <c r="B90" t="s">
        <v>170</v>
      </c>
      <c r="C90" s="1">
        <f t="shared" si="29"/>
        <v>35775000</v>
      </c>
      <c r="D90" s="1">
        <v>650000</v>
      </c>
      <c r="E90" s="1">
        <v>2500000</v>
      </c>
      <c r="F90" s="33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1500000</v>
      </c>
      <c r="O90" s="1">
        <v>0</v>
      </c>
      <c r="P90" s="1">
        <f t="shared" si="26"/>
        <v>6320000</v>
      </c>
      <c r="Q90" s="30">
        <f t="shared" si="27"/>
        <v>29455000</v>
      </c>
      <c r="R90" s="1">
        <f t="shared" si="28"/>
        <v>36605000</v>
      </c>
    </row>
    <row r="91" spans="1:18" x14ac:dyDescent="0.3">
      <c r="A91" s="256"/>
      <c r="B91" t="s">
        <v>171</v>
      </c>
      <c r="C91" s="1">
        <f t="shared" si="29"/>
        <v>36605000</v>
      </c>
      <c r="D91" s="1">
        <v>650000</v>
      </c>
      <c r="E91" s="1">
        <v>2500000</v>
      </c>
      <c r="F91" s="33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1500000</v>
      </c>
      <c r="O91" s="1">
        <v>400000</v>
      </c>
      <c r="P91" s="1">
        <f t="shared" si="26"/>
        <v>6715000</v>
      </c>
      <c r="Q91" s="30">
        <f t="shared" si="27"/>
        <v>29890000</v>
      </c>
      <c r="R91" s="1">
        <f t="shared" si="28"/>
        <v>37040000</v>
      </c>
    </row>
    <row r="92" spans="1:18" x14ac:dyDescent="0.3">
      <c r="A92" s="256"/>
      <c r="B92" t="s">
        <v>172</v>
      </c>
      <c r="C92" s="1">
        <f t="shared" si="29"/>
        <v>37040000</v>
      </c>
      <c r="D92" s="1">
        <v>650000</v>
      </c>
      <c r="E92" s="1">
        <v>2500000</v>
      </c>
      <c r="F92" s="33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1500000</v>
      </c>
      <c r="O92" s="1">
        <v>0</v>
      </c>
      <c r="P92" s="1">
        <f t="shared" si="26"/>
        <v>6310000</v>
      </c>
      <c r="Q92" s="30">
        <f t="shared" si="27"/>
        <v>30730000</v>
      </c>
      <c r="R92" s="1">
        <f t="shared" si="28"/>
        <v>37880000</v>
      </c>
    </row>
    <row r="93" spans="1:18" x14ac:dyDescent="0.3">
      <c r="A93" s="256"/>
      <c r="B93" t="s">
        <v>173</v>
      </c>
      <c r="C93" s="1">
        <f t="shared" si="29"/>
        <v>37880000</v>
      </c>
      <c r="D93" s="1">
        <v>650000</v>
      </c>
      <c r="E93" s="1">
        <v>2500000</v>
      </c>
      <c r="F93" s="33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1500000</v>
      </c>
      <c r="O93" s="1">
        <v>0</v>
      </c>
      <c r="P93" s="1">
        <f t="shared" si="26"/>
        <v>6305000</v>
      </c>
      <c r="Q93" s="30">
        <f t="shared" si="27"/>
        <v>31575000</v>
      </c>
      <c r="R93" s="1">
        <f t="shared" si="28"/>
        <v>38725000</v>
      </c>
    </row>
    <row r="94" spans="1:18" x14ac:dyDescent="0.3">
      <c r="A94" s="256"/>
      <c r="B94" t="s">
        <v>174</v>
      </c>
      <c r="C94" s="1">
        <f t="shared" si="29"/>
        <v>38725000</v>
      </c>
      <c r="D94" s="1">
        <v>650000</v>
      </c>
      <c r="E94" s="1">
        <v>2500000</v>
      </c>
      <c r="F94" s="33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1500000</v>
      </c>
      <c r="O94" s="1">
        <v>0</v>
      </c>
      <c r="P94" s="1">
        <f t="shared" si="26"/>
        <v>6300000</v>
      </c>
      <c r="Q94" s="30">
        <f t="shared" si="27"/>
        <v>32425000</v>
      </c>
      <c r="R94" s="1">
        <f t="shared" si="28"/>
        <v>39575000</v>
      </c>
    </row>
    <row r="95" spans="1:18" x14ac:dyDescent="0.3">
      <c r="A95" s="256"/>
      <c r="B95" t="s">
        <v>175</v>
      </c>
      <c r="C95" s="1">
        <f t="shared" si="29"/>
        <v>39575000</v>
      </c>
      <c r="D95" s="1">
        <v>650000</v>
      </c>
      <c r="E95" s="1">
        <v>2500000</v>
      </c>
      <c r="F95" s="33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1500000</v>
      </c>
      <c r="O95" s="1">
        <v>400000</v>
      </c>
      <c r="P95" s="1">
        <f t="shared" si="26"/>
        <v>6695000</v>
      </c>
      <c r="Q95" s="30">
        <f t="shared" si="27"/>
        <v>32880000</v>
      </c>
      <c r="R95" s="1">
        <f t="shared" si="28"/>
        <v>40030000</v>
      </c>
    </row>
    <row r="96" spans="1:18" x14ac:dyDescent="0.3">
      <c r="A96" s="256"/>
      <c r="B96" t="s">
        <v>176</v>
      </c>
      <c r="C96" s="1">
        <f t="shared" si="29"/>
        <v>40030000</v>
      </c>
      <c r="D96" s="1">
        <v>650000</v>
      </c>
      <c r="E96" s="1">
        <v>2500000</v>
      </c>
      <c r="F96" s="33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1500000</v>
      </c>
      <c r="O96" s="1">
        <v>0</v>
      </c>
      <c r="P96" s="1">
        <f t="shared" si="26"/>
        <v>6290000</v>
      </c>
      <c r="Q96" s="30">
        <f t="shared" si="27"/>
        <v>33740000</v>
      </c>
      <c r="R96" s="1">
        <f t="shared" si="28"/>
        <v>40890000</v>
      </c>
    </row>
    <row r="97" spans="1:18" x14ac:dyDescent="0.3">
      <c r="A97" s="256"/>
      <c r="B97" t="s">
        <v>177</v>
      </c>
      <c r="C97" s="1">
        <f t="shared" si="29"/>
        <v>40890000</v>
      </c>
      <c r="D97" s="1">
        <v>650000</v>
      </c>
      <c r="E97" s="1">
        <v>2500000</v>
      </c>
      <c r="F97" s="33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1500000</v>
      </c>
      <c r="O97" s="1">
        <v>400000</v>
      </c>
      <c r="P97" s="1">
        <f t="shared" si="26"/>
        <v>6685000</v>
      </c>
      <c r="Q97" s="30">
        <f t="shared" si="27"/>
        <v>34205000</v>
      </c>
      <c r="R97" s="1">
        <f t="shared" si="28"/>
        <v>41355000</v>
      </c>
    </row>
    <row r="98" spans="1:18" s="39" customFormat="1" ht="17.25" thickBot="1" x14ac:dyDescent="0.35">
      <c r="A98" s="257"/>
      <c r="B98" s="36" t="s">
        <v>178</v>
      </c>
      <c r="C98" s="37">
        <f t="shared" si="29"/>
        <v>41355000</v>
      </c>
      <c r="D98" s="37">
        <v>650000</v>
      </c>
      <c r="E98" s="37">
        <v>2500000</v>
      </c>
      <c r="F98" s="38">
        <v>710000</v>
      </c>
      <c r="G98" s="37">
        <v>100000</v>
      </c>
      <c r="H98" s="37">
        <v>450000</v>
      </c>
      <c r="I98" s="37">
        <v>100000</v>
      </c>
      <c r="J98" s="37">
        <v>170000</v>
      </c>
      <c r="K98" s="37">
        <v>0</v>
      </c>
      <c r="L98" s="37">
        <v>100000</v>
      </c>
      <c r="M98" s="37">
        <v>0</v>
      </c>
      <c r="N98" s="37">
        <v>1500000</v>
      </c>
      <c r="O98" s="37">
        <v>0</v>
      </c>
      <c r="P98" s="37">
        <f t="shared" si="26"/>
        <v>6280000</v>
      </c>
      <c r="Q98" s="31">
        <f t="shared" si="27"/>
        <v>35075000</v>
      </c>
      <c r="R98" s="37">
        <f t="shared" si="28"/>
        <v>42225000</v>
      </c>
    </row>
    <row r="99" spans="1:18" x14ac:dyDescent="0.3">
      <c r="A99" s="255">
        <v>2031</v>
      </c>
      <c r="B99" t="s">
        <v>167</v>
      </c>
      <c r="C99" s="1">
        <f xml:space="preserve"> R98</f>
        <v>42225000</v>
      </c>
      <c r="D99" s="1">
        <v>0</v>
      </c>
      <c r="E99" s="1">
        <v>2500000</v>
      </c>
      <c r="F99" s="33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1500000</v>
      </c>
      <c r="O99" s="1">
        <v>400000</v>
      </c>
      <c r="P99" s="1">
        <f t="shared" ref="P99:P110" si="30">SUM(D99:O99)</f>
        <v>6025000</v>
      </c>
      <c r="Q99" s="35">
        <f t="shared" ref="Q99:Q110" si="31" xml:space="preserve"> C99 - P99</f>
        <v>36200000</v>
      </c>
      <c r="R99" s="1">
        <f xml:space="preserve"> 7150000 + Q99</f>
        <v>43350000</v>
      </c>
    </row>
    <row r="100" spans="1:18" x14ac:dyDescent="0.3">
      <c r="A100" s="256"/>
      <c r="B100" t="s">
        <v>168</v>
      </c>
      <c r="C100" s="1">
        <f xml:space="preserve"> R99</f>
        <v>43350000</v>
      </c>
      <c r="D100" s="1">
        <v>650000</v>
      </c>
      <c r="E100" s="1">
        <v>2500000</v>
      </c>
      <c r="F100" s="33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1500000</v>
      </c>
      <c r="O100" s="33">
        <v>0</v>
      </c>
      <c r="P100" s="1">
        <f t="shared" si="30"/>
        <v>6270000</v>
      </c>
      <c r="Q100" s="30">
        <f t="shared" si="31"/>
        <v>37080000</v>
      </c>
      <c r="R100" s="1">
        <f t="shared" ref="R100:R110" si="32" xml:space="preserve"> 7150000 + Q100</f>
        <v>44230000</v>
      </c>
    </row>
    <row r="101" spans="1:18" x14ac:dyDescent="0.3">
      <c r="A101" s="256"/>
      <c r="B101" t="s">
        <v>169</v>
      </c>
      <c r="C101" s="1">
        <f t="shared" ref="C101:C110" si="33" xml:space="preserve"> R100</f>
        <v>44230000</v>
      </c>
      <c r="D101" s="1">
        <v>650000</v>
      </c>
      <c r="E101" s="1">
        <v>2500000</v>
      </c>
      <c r="F101" s="33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1500000</v>
      </c>
      <c r="O101" s="1">
        <v>0</v>
      </c>
      <c r="P101" s="1">
        <f t="shared" si="30"/>
        <v>6265000</v>
      </c>
      <c r="Q101" s="30">
        <f t="shared" si="31"/>
        <v>37965000</v>
      </c>
      <c r="R101" s="1">
        <f t="shared" si="32"/>
        <v>45115000</v>
      </c>
    </row>
    <row r="102" spans="1:18" x14ac:dyDescent="0.3">
      <c r="A102" s="256"/>
      <c r="B102" t="s">
        <v>170</v>
      </c>
      <c r="C102" s="1">
        <f t="shared" si="33"/>
        <v>45115000</v>
      </c>
      <c r="D102" s="1">
        <v>650000</v>
      </c>
      <c r="E102" s="1">
        <v>2500000</v>
      </c>
      <c r="F102" s="33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1500000</v>
      </c>
      <c r="O102" s="1">
        <v>0</v>
      </c>
      <c r="P102" s="1">
        <f t="shared" si="30"/>
        <v>6260000</v>
      </c>
      <c r="Q102" s="30">
        <f t="shared" si="31"/>
        <v>38855000</v>
      </c>
      <c r="R102" s="1">
        <f t="shared" si="32"/>
        <v>46005000</v>
      </c>
    </row>
    <row r="103" spans="1:18" x14ac:dyDescent="0.3">
      <c r="A103" s="256"/>
      <c r="B103" t="s">
        <v>171</v>
      </c>
      <c r="C103" s="1">
        <f t="shared" si="33"/>
        <v>46005000</v>
      </c>
      <c r="D103" s="1">
        <v>650000</v>
      </c>
      <c r="E103" s="1">
        <v>2500000</v>
      </c>
      <c r="F103" s="33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1500000</v>
      </c>
      <c r="O103" s="1">
        <v>400000</v>
      </c>
      <c r="P103" s="1">
        <f t="shared" si="30"/>
        <v>6655000</v>
      </c>
      <c r="Q103" s="30">
        <f t="shared" si="31"/>
        <v>39350000</v>
      </c>
      <c r="R103" s="1">
        <f t="shared" si="32"/>
        <v>46500000</v>
      </c>
    </row>
    <row r="104" spans="1:18" x14ac:dyDescent="0.3">
      <c r="A104" s="256"/>
      <c r="B104" t="s">
        <v>172</v>
      </c>
      <c r="C104" s="1">
        <f t="shared" si="33"/>
        <v>46500000</v>
      </c>
      <c r="D104" s="1">
        <v>650000</v>
      </c>
      <c r="E104" s="1">
        <v>2500000</v>
      </c>
      <c r="F104" s="33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1500000</v>
      </c>
      <c r="O104" s="1">
        <v>0</v>
      </c>
      <c r="P104" s="1">
        <f t="shared" si="30"/>
        <v>6250000</v>
      </c>
      <c r="Q104" s="30">
        <f t="shared" si="31"/>
        <v>40250000</v>
      </c>
      <c r="R104" s="1">
        <f t="shared" si="32"/>
        <v>47400000</v>
      </c>
    </row>
    <row r="105" spans="1:18" x14ac:dyDescent="0.3">
      <c r="A105" s="256"/>
      <c r="B105" t="s">
        <v>173</v>
      </c>
      <c r="C105" s="1">
        <f t="shared" si="33"/>
        <v>47400000</v>
      </c>
      <c r="D105" s="1">
        <v>650000</v>
      </c>
      <c r="E105" s="1">
        <v>2500000</v>
      </c>
      <c r="F105" s="33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1500000</v>
      </c>
      <c r="O105" s="1">
        <v>0</v>
      </c>
      <c r="P105" s="1">
        <f t="shared" si="30"/>
        <v>6245000</v>
      </c>
      <c r="Q105" s="30">
        <f t="shared" si="31"/>
        <v>41155000</v>
      </c>
      <c r="R105" s="1">
        <f t="shared" si="32"/>
        <v>48305000</v>
      </c>
    </row>
    <row r="106" spans="1:18" x14ac:dyDescent="0.3">
      <c r="A106" s="256"/>
      <c r="B106" t="s">
        <v>174</v>
      </c>
      <c r="C106" s="1">
        <f t="shared" si="33"/>
        <v>48305000</v>
      </c>
      <c r="D106" s="1">
        <v>650000</v>
      </c>
      <c r="E106" s="1">
        <v>2500000</v>
      </c>
      <c r="F106" s="33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1500000</v>
      </c>
      <c r="O106" s="1">
        <v>0</v>
      </c>
      <c r="P106" s="1">
        <f t="shared" si="30"/>
        <v>6240000</v>
      </c>
      <c r="Q106" s="30">
        <f t="shared" si="31"/>
        <v>42065000</v>
      </c>
      <c r="R106" s="1">
        <f t="shared" si="32"/>
        <v>49215000</v>
      </c>
    </row>
    <row r="107" spans="1:18" x14ac:dyDescent="0.3">
      <c r="A107" s="256"/>
      <c r="B107" t="s">
        <v>175</v>
      </c>
      <c r="C107" s="1">
        <f t="shared" si="33"/>
        <v>49215000</v>
      </c>
      <c r="D107" s="1">
        <v>650000</v>
      </c>
      <c r="E107" s="1">
        <v>2500000</v>
      </c>
      <c r="F107" s="33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1500000</v>
      </c>
      <c r="O107" s="1">
        <v>400000</v>
      </c>
      <c r="P107" s="1">
        <f t="shared" si="30"/>
        <v>6635000</v>
      </c>
      <c r="Q107" s="30">
        <f t="shared" si="31"/>
        <v>42580000</v>
      </c>
      <c r="R107" s="1">
        <f t="shared" si="32"/>
        <v>49730000</v>
      </c>
    </row>
    <row r="108" spans="1:18" x14ac:dyDescent="0.3">
      <c r="A108" s="256"/>
      <c r="B108" t="s">
        <v>176</v>
      </c>
      <c r="C108" s="1">
        <f t="shared" si="33"/>
        <v>49730000</v>
      </c>
      <c r="D108" s="1">
        <v>650000</v>
      </c>
      <c r="E108" s="1">
        <v>2500000</v>
      </c>
      <c r="F108" s="33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1500000</v>
      </c>
      <c r="O108" s="1">
        <v>0</v>
      </c>
      <c r="P108" s="1">
        <f t="shared" si="30"/>
        <v>6230000</v>
      </c>
      <c r="Q108" s="30">
        <f t="shared" si="31"/>
        <v>43500000</v>
      </c>
      <c r="R108" s="1">
        <f t="shared" si="32"/>
        <v>50650000</v>
      </c>
    </row>
    <row r="109" spans="1:18" x14ac:dyDescent="0.3">
      <c r="A109" s="256"/>
      <c r="B109" t="s">
        <v>177</v>
      </c>
      <c r="C109" s="1">
        <f t="shared" si="33"/>
        <v>50650000</v>
      </c>
      <c r="D109" s="1">
        <v>650000</v>
      </c>
      <c r="E109" s="1">
        <v>2500000</v>
      </c>
      <c r="F109" s="33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1500000</v>
      </c>
      <c r="O109" s="1">
        <v>400000</v>
      </c>
      <c r="P109" s="1">
        <f t="shared" si="30"/>
        <v>6625000</v>
      </c>
      <c r="Q109" s="30">
        <f t="shared" si="31"/>
        <v>44025000</v>
      </c>
      <c r="R109" s="1">
        <f t="shared" si="32"/>
        <v>51175000</v>
      </c>
    </row>
    <row r="110" spans="1:18" s="39" customFormat="1" ht="17.25" thickBot="1" x14ac:dyDescent="0.35">
      <c r="A110" s="257"/>
      <c r="B110" s="36" t="s">
        <v>178</v>
      </c>
      <c r="C110" s="37">
        <f t="shared" si="33"/>
        <v>51175000</v>
      </c>
      <c r="D110" s="37">
        <v>650000</v>
      </c>
      <c r="E110" s="37">
        <v>2500000</v>
      </c>
      <c r="F110" s="38">
        <v>650000</v>
      </c>
      <c r="G110" s="37">
        <v>100000</v>
      </c>
      <c r="H110" s="37">
        <v>450000</v>
      </c>
      <c r="I110" s="37">
        <v>100000</v>
      </c>
      <c r="J110" s="37">
        <v>170000</v>
      </c>
      <c r="K110" s="37">
        <v>0</v>
      </c>
      <c r="L110" s="37">
        <v>100000</v>
      </c>
      <c r="M110" s="37">
        <v>0</v>
      </c>
      <c r="N110" s="37">
        <v>1500000</v>
      </c>
      <c r="O110" s="37">
        <v>0</v>
      </c>
      <c r="P110" s="37">
        <f t="shared" si="30"/>
        <v>6220000</v>
      </c>
      <c r="Q110" s="31">
        <f t="shared" si="31"/>
        <v>44955000</v>
      </c>
      <c r="R110" s="37">
        <f t="shared" si="32"/>
        <v>52105000</v>
      </c>
    </row>
    <row r="111" spans="1:18" x14ac:dyDescent="0.3">
      <c r="A111" s="255">
        <v>2032</v>
      </c>
      <c r="B111" t="s">
        <v>167</v>
      </c>
      <c r="C111" s="1">
        <f xml:space="preserve"> R110</f>
        <v>52105000</v>
      </c>
      <c r="D111" s="1">
        <v>0</v>
      </c>
      <c r="E111" s="1">
        <v>2500000</v>
      </c>
      <c r="F111" s="33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1500000</v>
      </c>
      <c r="O111" s="1">
        <v>400000</v>
      </c>
      <c r="P111" s="1">
        <f t="shared" ref="P111:P122" si="34">SUM(D111:O111)</f>
        <v>5965000</v>
      </c>
      <c r="Q111" s="35">
        <f t="shared" ref="Q111:Q122" si="35" xml:space="preserve"> C111 - P111</f>
        <v>46140000</v>
      </c>
      <c r="R111" s="1">
        <f xml:space="preserve"> 7150000 + Q111</f>
        <v>53290000</v>
      </c>
    </row>
    <row r="112" spans="1:18" x14ac:dyDescent="0.3">
      <c r="A112" s="256"/>
      <c r="B112" t="s">
        <v>168</v>
      </c>
      <c r="C112" s="1">
        <f xml:space="preserve"> R111</f>
        <v>53290000</v>
      </c>
      <c r="D112" s="1">
        <v>650000</v>
      </c>
      <c r="E112" s="1">
        <v>2500000</v>
      </c>
      <c r="F112" s="33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1500000</v>
      </c>
      <c r="O112" s="33">
        <v>0</v>
      </c>
      <c r="P112" s="1">
        <f t="shared" si="34"/>
        <v>6210000</v>
      </c>
      <c r="Q112" s="30">
        <f t="shared" si="35"/>
        <v>47080000</v>
      </c>
      <c r="R112" s="1">
        <f t="shared" ref="R112:R122" si="36" xml:space="preserve"> 7150000 + Q112</f>
        <v>54230000</v>
      </c>
    </row>
    <row r="113" spans="1:18" x14ac:dyDescent="0.3">
      <c r="A113" s="256"/>
      <c r="B113" t="s">
        <v>169</v>
      </c>
      <c r="C113" s="1">
        <f t="shared" ref="C113:C122" si="37" xml:space="preserve"> R112</f>
        <v>54230000</v>
      </c>
      <c r="D113" s="1">
        <v>650000</v>
      </c>
      <c r="E113" s="1">
        <v>2500000</v>
      </c>
      <c r="F113" s="33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1500000</v>
      </c>
      <c r="O113" s="1">
        <v>0</v>
      </c>
      <c r="P113" s="1">
        <f t="shared" si="34"/>
        <v>6205000</v>
      </c>
      <c r="Q113" s="30">
        <f t="shared" si="35"/>
        <v>48025000</v>
      </c>
      <c r="R113" s="1">
        <f t="shared" si="36"/>
        <v>55175000</v>
      </c>
    </row>
    <row r="114" spans="1:18" x14ac:dyDescent="0.3">
      <c r="A114" s="256"/>
      <c r="B114" t="s">
        <v>170</v>
      </c>
      <c r="C114" s="1">
        <f t="shared" si="37"/>
        <v>55175000</v>
      </c>
      <c r="D114" s="1">
        <v>650000</v>
      </c>
      <c r="E114" s="1">
        <v>2500000</v>
      </c>
      <c r="F114" s="33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1500000</v>
      </c>
      <c r="O114" s="1">
        <v>0</v>
      </c>
      <c r="P114" s="1">
        <f t="shared" si="34"/>
        <v>6200000</v>
      </c>
      <c r="Q114" s="30">
        <f t="shared" si="35"/>
        <v>48975000</v>
      </c>
      <c r="R114" s="1">
        <f t="shared" si="36"/>
        <v>56125000</v>
      </c>
    </row>
    <row r="115" spans="1:18" x14ac:dyDescent="0.3">
      <c r="A115" s="256"/>
      <c r="B115" t="s">
        <v>171</v>
      </c>
      <c r="C115" s="1">
        <f t="shared" si="37"/>
        <v>56125000</v>
      </c>
      <c r="D115" s="1">
        <v>650000</v>
      </c>
      <c r="E115" s="1">
        <v>2500000</v>
      </c>
      <c r="F115" s="33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1500000</v>
      </c>
      <c r="O115" s="1">
        <v>400000</v>
      </c>
      <c r="P115" s="1">
        <f t="shared" si="34"/>
        <v>6595000</v>
      </c>
      <c r="Q115" s="30">
        <f t="shared" si="35"/>
        <v>49530000</v>
      </c>
      <c r="R115" s="1">
        <f t="shared" si="36"/>
        <v>56680000</v>
      </c>
    </row>
    <row r="116" spans="1:18" x14ac:dyDescent="0.3">
      <c r="A116" s="256"/>
      <c r="B116" t="s">
        <v>172</v>
      </c>
      <c r="C116" s="1">
        <f t="shared" si="37"/>
        <v>56680000</v>
      </c>
      <c r="D116" s="1">
        <v>650000</v>
      </c>
      <c r="E116" s="1">
        <v>2500000</v>
      </c>
      <c r="F116" s="33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1500000</v>
      </c>
      <c r="O116" s="1">
        <v>0</v>
      </c>
      <c r="P116" s="1">
        <f t="shared" si="34"/>
        <v>6190000</v>
      </c>
      <c r="Q116" s="30">
        <f t="shared" si="35"/>
        <v>50490000</v>
      </c>
      <c r="R116" s="1">
        <f t="shared" si="36"/>
        <v>57640000</v>
      </c>
    </row>
    <row r="117" spans="1:18" x14ac:dyDescent="0.3">
      <c r="A117" s="256"/>
      <c r="B117" t="s">
        <v>173</v>
      </c>
      <c r="C117" s="1">
        <f t="shared" si="37"/>
        <v>57640000</v>
      </c>
      <c r="D117" s="1">
        <v>650000</v>
      </c>
      <c r="E117" s="1">
        <v>2500000</v>
      </c>
      <c r="F117" s="33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1500000</v>
      </c>
      <c r="O117" s="1">
        <v>0</v>
      </c>
      <c r="P117" s="1">
        <f t="shared" si="34"/>
        <v>6185000</v>
      </c>
      <c r="Q117" s="30">
        <f t="shared" si="35"/>
        <v>51455000</v>
      </c>
      <c r="R117" s="1">
        <f t="shared" si="36"/>
        <v>58605000</v>
      </c>
    </row>
    <row r="118" spans="1:18" x14ac:dyDescent="0.3">
      <c r="A118" s="256"/>
      <c r="B118" t="s">
        <v>174</v>
      </c>
      <c r="C118" s="1">
        <f t="shared" si="37"/>
        <v>58605000</v>
      </c>
      <c r="D118" s="1">
        <v>650000</v>
      </c>
      <c r="E118" s="1">
        <v>2500000</v>
      </c>
      <c r="F118" s="33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1500000</v>
      </c>
      <c r="O118" s="1">
        <v>0</v>
      </c>
      <c r="P118" s="1">
        <f t="shared" si="34"/>
        <v>6180000</v>
      </c>
      <c r="Q118" s="30">
        <f t="shared" si="35"/>
        <v>52425000</v>
      </c>
      <c r="R118" s="1">
        <f t="shared" si="36"/>
        <v>59575000</v>
      </c>
    </row>
    <row r="119" spans="1:18" x14ac:dyDescent="0.3">
      <c r="A119" s="256"/>
      <c r="B119" t="s">
        <v>175</v>
      </c>
      <c r="C119" s="1">
        <f t="shared" si="37"/>
        <v>59575000</v>
      </c>
      <c r="D119" s="1">
        <v>650000</v>
      </c>
      <c r="E119" s="1">
        <v>2500000</v>
      </c>
      <c r="F119" s="33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1500000</v>
      </c>
      <c r="O119" s="1">
        <v>400000</v>
      </c>
      <c r="P119" s="1">
        <f t="shared" si="34"/>
        <v>6575000</v>
      </c>
      <c r="Q119" s="30">
        <f t="shared" si="35"/>
        <v>53000000</v>
      </c>
      <c r="R119" s="1">
        <f t="shared" si="36"/>
        <v>60150000</v>
      </c>
    </row>
    <row r="120" spans="1:18" x14ac:dyDescent="0.3">
      <c r="A120" s="256"/>
      <c r="B120" t="s">
        <v>176</v>
      </c>
      <c r="C120" s="1">
        <f t="shared" si="37"/>
        <v>60150000</v>
      </c>
      <c r="D120" s="1">
        <v>650000</v>
      </c>
      <c r="E120" s="1">
        <v>2500000</v>
      </c>
      <c r="F120" s="33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1500000</v>
      </c>
      <c r="O120" s="1">
        <v>0</v>
      </c>
      <c r="P120" s="1">
        <f t="shared" si="34"/>
        <v>6170000</v>
      </c>
      <c r="Q120" s="30">
        <f t="shared" si="35"/>
        <v>53980000</v>
      </c>
      <c r="R120" s="1">
        <f t="shared" si="36"/>
        <v>61130000</v>
      </c>
    </row>
    <row r="121" spans="1:18" x14ac:dyDescent="0.3">
      <c r="A121" s="256"/>
      <c r="B121" t="s">
        <v>177</v>
      </c>
      <c r="C121" s="1">
        <f t="shared" si="37"/>
        <v>61130000</v>
      </c>
      <c r="D121" s="1">
        <v>650000</v>
      </c>
      <c r="E121" s="1">
        <v>2500000</v>
      </c>
      <c r="F121" s="33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1500000</v>
      </c>
      <c r="O121" s="1">
        <v>400000</v>
      </c>
      <c r="P121" s="1">
        <f t="shared" si="34"/>
        <v>6565000</v>
      </c>
      <c r="Q121" s="30">
        <f t="shared" si="35"/>
        <v>54565000</v>
      </c>
      <c r="R121" s="1">
        <f t="shared" si="36"/>
        <v>61715000</v>
      </c>
    </row>
    <row r="122" spans="1:18" s="39" customFormat="1" ht="17.25" thickBot="1" x14ac:dyDescent="0.35">
      <c r="A122" s="257"/>
      <c r="B122" s="36" t="s">
        <v>178</v>
      </c>
      <c r="C122" s="37">
        <f t="shared" si="37"/>
        <v>61715000</v>
      </c>
      <c r="D122" s="37">
        <v>650000</v>
      </c>
      <c r="E122" s="37">
        <v>2500000</v>
      </c>
      <c r="F122" s="38">
        <v>590000</v>
      </c>
      <c r="G122" s="37">
        <v>100000</v>
      </c>
      <c r="H122" s="37">
        <v>450000</v>
      </c>
      <c r="I122" s="37">
        <v>100000</v>
      </c>
      <c r="J122" s="37">
        <v>170000</v>
      </c>
      <c r="K122" s="37">
        <v>0</v>
      </c>
      <c r="L122" s="37">
        <v>100000</v>
      </c>
      <c r="M122" s="37">
        <v>0</v>
      </c>
      <c r="N122" s="37">
        <v>1500000</v>
      </c>
      <c r="O122" s="37">
        <v>0</v>
      </c>
      <c r="P122" s="37">
        <f t="shared" si="34"/>
        <v>6160000</v>
      </c>
      <c r="Q122" s="31">
        <f t="shared" si="35"/>
        <v>55555000</v>
      </c>
      <c r="R122" s="37">
        <f t="shared" si="36"/>
        <v>62705000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tabSelected="1" topLeftCell="A7" workbookViewId="0">
      <selection activeCell="I23" sqref="I23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259"/>
      <c r="C1" s="259"/>
    </row>
    <row r="2" spans="2:15" x14ac:dyDescent="0.3">
      <c r="B2" s="258" t="s">
        <v>161</v>
      </c>
      <c r="C2" s="258"/>
      <c r="E2" s="258" t="s">
        <v>162</v>
      </c>
      <c r="F2" s="258"/>
      <c r="H2" s="258" t="s">
        <v>163</v>
      </c>
      <c r="I2" s="258"/>
      <c r="K2" s="258" t="s">
        <v>164</v>
      </c>
      <c r="L2" s="258"/>
      <c r="N2" s="258" t="s">
        <v>165</v>
      </c>
      <c r="O2" s="258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  <row r="18" spans="2:15" x14ac:dyDescent="0.3">
      <c r="B18" s="4"/>
    </row>
    <row r="20" spans="2:15" x14ac:dyDescent="0.3">
      <c r="B20" s="258" t="s">
        <v>166</v>
      </c>
      <c r="C20" s="258"/>
      <c r="E20" s="258" t="s">
        <v>166</v>
      </c>
      <c r="F20" s="258"/>
    </row>
    <row r="21" spans="2:15" x14ac:dyDescent="0.3">
      <c r="B21" s="6" t="s">
        <v>18</v>
      </c>
      <c r="C21" s="6" t="s">
        <v>19</v>
      </c>
      <c r="E21" s="6" t="s">
        <v>18</v>
      </c>
      <c r="F21" s="6" t="s">
        <v>19</v>
      </c>
    </row>
    <row r="22" spans="2:15" x14ac:dyDescent="0.3">
      <c r="B22" s="5">
        <v>1</v>
      </c>
      <c r="C22" s="9">
        <v>85421</v>
      </c>
      <c r="E22" s="5">
        <v>1</v>
      </c>
      <c r="F22" s="9">
        <v>93332</v>
      </c>
    </row>
    <row r="23" spans="2:15" x14ac:dyDescent="0.3">
      <c r="B23" s="5">
        <v>2</v>
      </c>
      <c r="C23" s="9">
        <v>65302</v>
      </c>
      <c r="E23" s="5">
        <v>2</v>
      </c>
      <c r="F23" s="10">
        <v>0</v>
      </c>
    </row>
    <row r="24" spans="2:15" x14ac:dyDescent="0.3">
      <c r="B24" s="5">
        <v>3</v>
      </c>
      <c r="C24" s="10">
        <v>0</v>
      </c>
      <c r="E24" s="5">
        <v>3</v>
      </c>
      <c r="F24" s="10">
        <v>0</v>
      </c>
    </row>
    <row r="25" spans="2:15" x14ac:dyDescent="0.3">
      <c r="B25" s="5">
        <v>4</v>
      </c>
      <c r="C25" s="9">
        <v>0</v>
      </c>
      <c r="E25" s="5">
        <v>4</v>
      </c>
      <c r="F25" s="9">
        <v>0</v>
      </c>
    </row>
    <row r="26" spans="2:15" x14ac:dyDescent="0.3">
      <c r="B26" s="5">
        <v>5</v>
      </c>
      <c r="C26" s="9">
        <v>0</v>
      </c>
      <c r="E26" s="5">
        <v>5</v>
      </c>
      <c r="F26" s="9">
        <v>0</v>
      </c>
    </row>
    <row r="27" spans="2:15" x14ac:dyDescent="0.3">
      <c r="B27" s="5">
        <v>6</v>
      </c>
      <c r="C27" s="10">
        <v>0</v>
      </c>
      <c r="E27" s="5">
        <v>6</v>
      </c>
      <c r="F27" s="10">
        <v>0</v>
      </c>
    </row>
    <row r="28" spans="2:15" x14ac:dyDescent="0.3">
      <c r="B28" s="5">
        <v>7</v>
      </c>
      <c r="C28" s="9">
        <v>0</v>
      </c>
      <c r="E28" s="5">
        <v>7</v>
      </c>
      <c r="F28" s="9">
        <v>0</v>
      </c>
    </row>
    <row r="29" spans="2:15" x14ac:dyDescent="0.3">
      <c r="B29" s="5">
        <v>8</v>
      </c>
      <c r="C29" s="9">
        <v>0</v>
      </c>
      <c r="E29" s="5">
        <v>8</v>
      </c>
      <c r="F29" s="9">
        <v>0</v>
      </c>
    </row>
    <row r="30" spans="2:15" x14ac:dyDescent="0.3">
      <c r="B30" s="8">
        <v>9</v>
      </c>
      <c r="C30" s="10">
        <v>0</v>
      </c>
      <c r="E30" s="8">
        <v>9</v>
      </c>
      <c r="F30" s="10">
        <v>0</v>
      </c>
    </row>
    <row r="31" spans="2:15" x14ac:dyDescent="0.3">
      <c r="B31" s="5">
        <v>10</v>
      </c>
      <c r="C31" s="9">
        <v>0</v>
      </c>
      <c r="E31" s="5">
        <v>10</v>
      </c>
      <c r="F31" s="9">
        <v>0</v>
      </c>
    </row>
    <row r="32" spans="2:15" x14ac:dyDescent="0.3">
      <c r="B32" s="6" t="s">
        <v>20</v>
      </c>
      <c r="C32" s="7">
        <f>SUM(C22:C31)</f>
        <v>150723</v>
      </c>
      <c r="E32" s="6" t="s">
        <v>20</v>
      </c>
      <c r="F32" s="7">
        <f>SUM(F22:F31)</f>
        <v>93332</v>
      </c>
    </row>
    <row r="33" spans="2:6" x14ac:dyDescent="0.3">
      <c r="B33" s="6" t="s">
        <v>14</v>
      </c>
      <c r="C33" s="7">
        <v>1342771</v>
      </c>
      <c r="E33" s="6" t="s">
        <v>14</v>
      </c>
      <c r="F33" s="7">
        <v>6630000</v>
      </c>
    </row>
    <row r="34" spans="2:6" x14ac:dyDescent="0.3">
      <c r="B34" s="6" t="s">
        <v>22</v>
      </c>
      <c r="C34" s="5">
        <f xml:space="preserve">  ROUND( (C32 / C33) * 100, 2 )</f>
        <v>11.22</v>
      </c>
      <c r="E34" s="6" t="s">
        <v>22</v>
      </c>
      <c r="F34" s="5">
        <f xml:space="preserve">  ROUND( (F32 / F33) * 100, 2 )</f>
        <v>1.41</v>
      </c>
    </row>
    <row r="35" spans="2:6" x14ac:dyDescent="0.3">
      <c r="B35" s="6" t="s">
        <v>23</v>
      </c>
      <c r="C35" s="3">
        <f xml:space="preserve"> C33 + C32</f>
        <v>1493494</v>
      </c>
      <c r="E35" s="6" t="s">
        <v>23</v>
      </c>
      <c r="F35" s="3">
        <f xml:space="preserve"> F33 + F32</f>
        <v>6723332</v>
      </c>
    </row>
  </sheetData>
  <mergeCells count="8">
    <mergeCell ref="B20:C20"/>
    <mergeCell ref="N2:O2"/>
    <mergeCell ref="B2:C2"/>
    <mergeCell ref="B1:C1"/>
    <mergeCell ref="E2:F2"/>
    <mergeCell ref="H2:I2"/>
    <mergeCell ref="K2:L2"/>
    <mergeCell ref="E20:F2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157</v>
      </c>
      <c r="B18" s="28">
        <v>46.2</v>
      </c>
      <c r="G18" t="s">
        <v>159</v>
      </c>
    </row>
    <row r="19" spans="1:11" x14ac:dyDescent="0.3">
      <c r="A19" t="s">
        <v>156</v>
      </c>
      <c r="B19" s="14" t="s">
        <v>160</v>
      </c>
      <c r="G19" t="s">
        <v>156</v>
      </c>
      <c r="K19" t="s">
        <v>158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27"/>
  <sheetViews>
    <sheetView topLeftCell="A13" workbookViewId="0">
      <selection activeCell="A25" sqref="A25:XFD25"/>
    </sheetView>
  </sheetViews>
  <sheetFormatPr defaultRowHeight="16.5" x14ac:dyDescent="0.3"/>
  <cols>
    <col min="1" max="1" width="15.125" bestFit="1" customWidth="1"/>
    <col min="2" max="2" width="13.25" customWidth="1"/>
    <col min="3" max="3" width="16.625" bestFit="1" customWidth="1"/>
    <col min="5" max="5" width="10.25" bestFit="1" customWidth="1"/>
    <col min="6" max="6" width="13.875" bestFit="1" customWidth="1"/>
    <col min="7" max="7" width="9.625" bestFit="1" customWidth="1"/>
    <col min="8" max="8" width="9.2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250" t="s">
        <v>42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</row>
    <row r="4" spans="2:13" x14ac:dyDescent="0.3"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</row>
    <row r="5" spans="2:13" x14ac:dyDescent="0.3">
      <c r="B5" t="s">
        <v>43</v>
      </c>
      <c r="C5" s="14" t="s">
        <v>45</v>
      </c>
      <c r="F5" t="s">
        <v>44</v>
      </c>
    </row>
    <row r="7" spans="2:13" x14ac:dyDescent="0.3">
      <c r="B7" s="25" t="s">
        <v>46</v>
      </c>
    </row>
    <row r="8" spans="2:13" x14ac:dyDescent="0.3"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</row>
    <row r="9" spans="2:13" x14ac:dyDescent="0.3">
      <c r="B9" s="27" t="s">
        <v>56</v>
      </c>
      <c r="C9" s="27" t="s">
        <v>57</v>
      </c>
      <c r="D9" s="27" t="s">
        <v>58</v>
      </c>
      <c r="E9" s="27" t="s">
        <v>59</v>
      </c>
      <c r="F9" s="27" t="s">
        <v>60</v>
      </c>
      <c r="G9" s="27" t="s">
        <v>61</v>
      </c>
      <c r="H9" s="27" t="s">
        <v>62</v>
      </c>
      <c r="I9" s="27" t="s">
        <v>63</v>
      </c>
      <c r="J9" s="27" t="s">
        <v>64</v>
      </c>
    </row>
    <row r="10" spans="2:13" x14ac:dyDescent="0.3">
      <c r="B10" s="27" t="s">
        <v>65</v>
      </c>
      <c r="C10" s="27" t="s">
        <v>66</v>
      </c>
      <c r="D10" s="27" t="s">
        <v>67</v>
      </c>
      <c r="E10" s="27" t="s">
        <v>68</v>
      </c>
      <c r="F10" s="27" t="s">
        <v>69</v>
      </c>
      <c r="G10" s="27" t="s">
        <v>70</v>
      </c>
      <c r="H10" s="27" t="s">
        <v>71</v>
      </c>
      <c r="I10" s="27" t="s">
        <v>72</v>
      </c>
      <c r="J10" s="27" t="s">
        <v>73</v>
      </c>
    </row>
    <row r="11" spans="2:13" x14ac:dyDescent="0.3">
      <c r="B11" s="27" t="s">
        <v>74</v>
      </c>
      <c r="C11" s="27" t="s">
        <v>75</v>
      </c>
      <c r="D11" s="27" t="s">
        <v>76</v>
      </c>
      <c r="E11" s="27" t="s">
        <v>77</v>
      </c>
      <c r="F11" s="27" t="s">
        <v>78</v>
      </c>
      <c r="G11" s="27" t="s">
        <v>79</v>
      </c>
      <c r="H11" s="27" t="s">
        <v>80</v>
      </c>
      <c r="I11" s="27" t="s">
        <v>81</v>
      </c>
      <c r="J11" s="27" t="s">
        <v>82</v>
      </c>
    </row>
    <row r="12" spans="2:13" x14ac:dyDescent="0.3">
      <c r="B12" s="27" t="s">
        <v>83</v>
      </c>
      <c r="C12" s="27" t="s">
        <v>84</v>
      </c>
      <c r="D12" s="27" t="s">
        <v>85</v>
      </c>
      <c r="E12" s="27" t="s">
        <v>86</v>
      </c>
      <c r="F12" s="27" t="s">
        <v>87</v>
      </c>
      <c r="G12" s="27" t="s">
        <v>88</v>
      </c>
      <c r="H12" s="27" t="s">
        <v>89</v>
      </c>
      <c r="I12" s="27" t="s">
        <v>90</v>
      </c>
      <c r="J12" s="27" t="s">
        <v>91</v>
      </c>
    </row>
    <row r="13" spans="2:13" x14ac:dyDescent="0.3">
      <c r="B13" s="27" t="s">
        <v>92</v>
      </c>
      <c r="C13" s="27" t="s">
        <v>93</v>
      </c>
      <c r="D13" s="27" t="s">
        <v>94</v>
      </c>
      <c r="E13" s="27" t="s">
        <v>95</v>
      </c>
      <c r="F13" s="27" t="s">
        <v>96</v>
      </c>
      <c r="G13" s="27" t="s">
        <v>97</v>
      </c>
      <c r="H13" s="27" t="s">
        <v>98</v>
      </c>
      <c r="I13" s="27" t="s">
        <v>99</v>
      </c>
      <c r="J13" s="27" t="s">
        <v>100</v>
      </c>
    </row>
    <row r="14" spans="2:13" x14ac:dyDescent="0.3">
      <c r="B14" s="27" t="s">
        <v>101</v>
      </c>
      <c r="C14" s="27" t="s">
        <v>102</v>
      </c>
      <c r="D14" s="27" t="s">
        <v>103</v>
      </c>
      <c r="E14" s="27" t="s">
        <v>104</v>
      </c>
      <c r="F14" s="27" t="s">
        <v>105</v>
      </c>
      <c r="G14" s="27" t="s">
        <v>72</v>
      </c>
      <c r="H14" s="27" t="s">
        <v>91</v>
      </c>
      <c r="I14" s="27" t="s">
        <v>106</v>
      </c>
      <c r="J14" s="27" t="s">
        <v>107</v>
      </c>
    </row>
    <row r="15" spans="2:13" x14ac:dyDescent="0.3">
      <c r="B15" s="27" t="s">
        <v>108</v>
      </c>
      <c r="C15" s="27" t="s">
        <v>62</v>
      </c>
      <c r="D15" s="27" t="s">
        <v>109</v>
      </c>
      <c r="E15" s="27" t="s">
        <v>105</v>
      </c>
      <c r="F15" s="27" t="s">
        <v>110</v>
      </c>
      <c r="G15" s="27" t="s">
        <v>111</v>
      </c>
      <c r="H15" s="27" t="s">
        <v>112</v>
      </c>
      <c r="I15" s="27" t="s">
        <v>113</v>
      </c>
      <c r="J15" s="27" t="s">
        <v>114</v>
      </c>
    </row>
    <row r="16" spans="2:13" x14ac:dyDescent="0.3">
      <c r="B16" s="27" t="s">
        <v>115</v>
      </c>
      <c r="C16" s="27" t="s">
        <v>116</v>
      </c>
      <c r="D16" s="27" t="s">
        <v>87</v>
      </c>
      <c r="E16" s="27" t="s">
        <v>117</v>
      </c>
      <c r="F16" s="27" t="s">
        <v>118</v>
      </c>
      <c r="G16" s="27" t="s">
        <v>119</v>
      </c>
      <c r="H16" s="27" t="s">
        <v>120</v>
      </c>
      <c r="I16" s="27" t="s">
        <v>121</v>
      </c>
      <c r="J16" s="27" t="s">
        <v>122</v>
      </c>
    </row>
    <row r="17" spans="1:11" x14ac:dyDescent="0.3">
      <c r="B17" s="27" t="s">
        <v>123</v>
      </c>
      <c r="C17" s="27" t="s">
        <v>124</v>
      </c>
      <c r="D17" s="27" t="s">
        <v>125</v>
      </c>
      <c r="E17" s="27" t="s">
        <v>126</v>
      </c>
      <c r="F17" s="27" t="s">
        <v>127</v>
      </c>
      <c r="G17" s="27" t="s">
        <v>128</v>
      </c>
      <c r="H17" s="27" t="s">
        <v>129</v>
      </c>
      <c r="I17" s="27" t="s">
        <v>130</v>
      </c>
      <c r="J17" s="27" t="s">
        <v>131</v>
      </c>
    </row>
    <row r="18" spans="1:11" x14ac:dyDescent="0.3">
      <c r="B18" s="27" t="s">
        <v>132</v>
      </c>
      <c r="C18" s="27" t="s">
        <v>133</v>
      </c>
      <c r="D18" s="27" t="s">
        <v>134</v>
      </c>
      <c r="E18" s="27" t="s">
        <v>135</v>
      </c>
      <c r="F18" s="27" t="s">
        <v>136</v>
      </c>
      <c r="G18" s="27" t="s">
        <v>137</v>
      </c>
      <c r="H18" s="27" t="s">
        <v>138</v>
      </c>
      <c r="I18" s="27" t="s">
        <v>139</v>
      </c>
      <c r="J18" s="27" t="s">
        <v>140</v>
      </c>
    </row>
    <row r="19" spans="1:11" x14ac:dyDescent="0.3">
      <c r="B19" s="27" t="s">
        <v>141</v>
      </c>
      <c r="C19" s="27" t="s">
        <v>142</v>
      </c>
      <c r="D19" s="27" t="s">
        <v>143</v>
      </c>
      <c r="E19" s="27" t="s">
        <v>144</v>
      </c>
      <c r="F19" s="27" t="s">
        <v>145</v>
      </c>
      <c r="G19" s="27" t="s">
        <v>146</v>
      </c>
      <c r="H19" s="27" t="s">
        <v>147</v>
      </c>
      <c r="I19" s="27" t="s">
        <v>148</v>
      </c>
      <c r="J19" s="27" t="s">
        <v>149</v>
      </c>
      <c r="K19" s="19">
        <f xml:space="preserve"> J19 / 100</f>
        <v>0.1174</v>
      </c>
    </row>
    <row r="21" spans="1:11" ht="27" x14ac:dyDescent="0.3">
      <c r="A21" s="2"/>
      <c r="B21" s="2"/>
      <c r="C21" s="16" t="s">
        <v>152</v>
      </c>
      <c r="D21" s="16" t="s">
        <v>151</v>
      </c>
      <c r="E21" s="16" t="s">
        <v>153</v>
      </c>
      <c r="F21" s="2"/>
      <c r="G21" s="2"/>
      <c r="H21" s="2"/>
      <c r="I21" s="2"/>
      <c r="J21" s="2"/>
      <c r="K21" s="2" t="s">
        <v>41</v>
      </c>
    </row>
    <row r="22" spans="1:11" x14ac:dyDescent="0.3">
      <c r="A22" s="17" t="s">
        <v>150</v>
      </c>
      <c r="B22" s="2">
        <v>2022</v>
      </c>
      <c r="C22" s="15">
        <v>532300000000</v>
      </c>
      <c r="D22" s="2">
        <v>2.81</v>
      </c>
      <c r="E22" s="15">
        <v>40173220</v>
      </c>
      <c r="F22" s="22">
        <f xml:space="preserve"> J19 / 100</f>
        <v>0.1174</v>
      </c>
      <c r="G22" s="5">
        <f>D22-J19</f>
        <v>-8.93</v>
      </c>
      <c r="H22" s="24">
        <f xml:space="preserve"> G22 / 100</f>
        <v>-8.929999999999999E-2</v>
      </c>
      <c r="I22" s="18">
        <f xml:space="preserve"> C22 * H22</f>
        <v>-47534389999.999992</v>
      </c>
      <c r="J22" s="15">
        <f xml:space="preserve"> C22 + I22</f>
        <v>484765610000</v>
      </c>
      <c r="K22" s="18">
        <f xml:space="preserve"> J22 / E22</f>
        <v>12066.884606212796</v>
      </c>
    </row>
    <row r="23" spans="1:11" x14ac:dyDescent="0.3">
      <c r="A23" s="2"/>
      <c r="B23" s="2">
        <v>2021</v>
      </c>
      <c r="C23" s="15">
        <v>518200000000</v>
      </c>
      <c r="D23" s="2">
        <v>1.69</v>
      </c>
      <c r="E23" s="15">
        <v>40173220</v>
      </c>
      <c r="F23" s="22">
        <f xml:space="preserve"> J19 / 100</f>
        <v>0.1174</v>
      </c>
      <c r="G23" s="5">
        <f>D23-J19</f>
        <v>-10.050000000000001</v>
      </c>
      <c r="H23" s="24">
        <f xml:space="preserve"> G23 / 100</f>
        <v>-0.10050000000000001</v>
      </c>
      <c r="I23" s="18">
        <f xml:space="preserve"> C23 * H23</f>
        <v>-52079100000</v>
      </c>
      <c r="J23" s="15">
        <f t="shared" ref="J23:J27" si="0" xml:space="preserve"> C23 + I23</f>
        <v>466120900000</v>
      </c>
      <c r="K23" s="18">
        <f t="shared" ref="K23:K27" si="1" xml:space="preserve"> J23 / E23</f>
        <v>11602.776675606287</v>
      </c>
    </row>
    <row r="24" spans="1:11" x14ac:dyDescent="0.3">
      <c r="A24" s="2" t="s">
        <v>154</v>
      </c>
      <c r="B24" s="2">
        <v>2022</v>
      </c>
      <c r="C24" s="2">
        <v>45400000000</v>
      </c>
      <c r="D24" s="2">
        <v>11.17</v>
      </c>
      <c r="E24" s="21">
        <v>1944613</v>
      </c>
      <c r="F24" s="22">
        <f xml:space="preserve"> J19 / 100</f>
        <v>0.1174</v>
      </c>
      <c r="G24" s="23">
        <f>D24-J19</f>
        <v>-0.57000000000000028</v>
      </c>
      <c r="H24" s="24">
        <f t="shared" ref="H24:H27" si="2" xml:space="preserve"> G24 / 100</f>
        <v>-5.7000000000000028E-3</v>
      </c>
      <c r="I24" s="18">
        <f t="shared" ref="I24:I27" si="3" xml:space="preserve"> C24 * H24</f>
        <v>-258780000.00000012</v>
      </c>
      <c r="J24" s="15">
        <f t="shared" si="0"/>
        <v>45141220000</v>
      </c>
      <c r="K24" s="18">
        <f t="shared" si="1"/>
        <v>23213.472295001629</v>
      </c>
    </row>
    <row r="25" spans="1:11" x14ac:dyDescent="0.3">
      <c r="A25" s="2"/>
      <c r="B25" s="2">
        <v>2021</v>
      </c>
      <c r="C25" s="2">
        <v>38000000000</v>
      </c>
      <c r="D25" s="20">
        <v>8.67</v>
      </c>
      <c r="E25" s="21">
        <v>1944613</v>
      </c>
      <c r="F25" s="22">
        <f xml:space="preserve"> J19 / 100</f>
        <v>0.1174</v>
      </c>
      <c r="G25" s="23">
        <f>D25-J19</f>
        <v>-3.0700000000000003</v>
      </c>
      <c r="H25" s="24">
        <f t="shared" si="2"/>
        <v>-3.0700000000000002E-2</v>
      </c>
      <c r="I25" s="18">
        <f t="shared" si="3"/>
        <v>-1166600000</v>
      </c>
      <c r="J25" s="15">
        <f t="shared" si="0"/>
        <v>36833400000</v>
      </c>
      <c r="K25" s="18">
        <f t="shared" si="1"/>
        <v>18941.24949282968</v>
      </c>
    </row>
    <row r="26" spans="1:11" x14ac:dyDescent="0.3">
      <c r="A26" s="2" t="s">
        <v>155</v>
      </c>
      <c r="B26" s="2">
        <v>2022</v>
      </c>
      <c r="C26" s="15">
        <v>2828000000000</v>
      </c>
      <c r="D26" s="2">
        <v>9.9499999999999993</v>
      </c>
      <c r="E26" s="21">
        <v>25370002</v>
      </c>
      <c r="F26" s="22">
        <f xml:space="preserve"> J19 / 100</f>
        <v>0.1174</v>
      </c>
      <c r="G26" s="23">
        <f>D26-J19</f>
        <v>-1.7900000000000009</v>
      </c>
      <c r="H26" s="24">
        <f t="shared" si="2"/>
        <v>-1.790000000000001E-2</v>
      </c>
      <c r="I26" s="18">
        <f t="shared" si="3"/>
        <v>-50621200000.000031</v>
      </c>
      <c r="J26" s="15">
        <f t="shared" si="0"/>
        <v>2777378800000</v>
      </c>
      <c r="K26" s="18">
        <f t="shared" si="1"/>
        <v>109474.91450729882</v>
      </c>
    </row>
    <row r="27" spans="1:11" x14ac:dyDescent="0.3">
      <c r="A27" s="2"/>
      <c r="B27" s="2">
        <v>2021</v>
      </c>
      <c r="C27" s="15">
        <v>2621700000000</v>
      </c>
      <c r="D27" s="2">
        <v>26.41</v>
      </c>
      <c r="E27" s="21">
        <v>25370002</v>
      </c>
      <c r="F27" s="22">
        <f xml:space="preserve"> J19 / 100</f>
        <v>0.1174</v>
      </c>
      <c r="G27" s="23">
        <f>D27-J19</f>
        <v>14.67</v>
      </c>
      <c r="H27" s="24">
        <f t="shared" si="2"/>
        <v>0.1467</v>
      </c>
      <c r="I27" s="18">
        <f t="shared" si="3"/>
        <v>384603390000</v>
      </c>
      <c r="J27" s="15">
        <f t="shared" si="0"/>
        <v>3006303390000</v>
      </c>
      <c r="K27" s="18">
        <f t="shared" si="1"/>
        <v>118498.35053225458</v>
      </c>
    </row>
  </sheetData>
  <mergeCells count="1">
    <mergeCell ref="C3:M4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생활패턴</vt:lpstr>
      <vt:lpstr>단타일지</vt:lpstr>
      <vt:lpstr>일정확인</vt:lpstr>
      <vt:lpstr>내자산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2023-01-26T14:38:28Z</dcterms:modified>
</cp:coreProperties>
</file>