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C17F623-7280-4588-ACA1-6A5FF78FF59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2" i="1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<sst xmlns="http://schemas.openxmlformats.org/spreadsheetml/2006/main" count="446" uniqueCount="236">
  <si>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</si>
  <si>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</si>
  <si>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</si>
  <si>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</si>
  <si>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</si>
  <si>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</si>
  <si>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</si>
  <si>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</si>
  <si>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</si>
  <si>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</si>
  <si>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</si>
  <si>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</si>
  <si>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</si>
  <si>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</si>
  <si>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</si>
  <si>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</si>
  <si>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</si>
  <si>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</si>
  <si>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</si>
  <si>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</si>
  <si>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</si>
  <si>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</si>
  <si>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</si>
  <si>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</si>
  <si>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</si>
  <si>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</si>
  <si>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</si>
  <si>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</si>
  <si>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</si>
  <si>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</si>
  <si>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</si>
  <si>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</si>
  <si>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</si>
  <si>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</si>
  <si>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</si>
  <si>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</si>
  <si>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</si>
  <si>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</si>
  <si>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</si>
  <si>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</si>
  <si>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</si>
  <si>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</si>
  <si>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</si>
  <si>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</si>
  <si>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</si>
  <si>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</si>
  <si>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</si>
  <si>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</si>
  <si>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</si>
  <si>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</si>
  <si>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</si>
  <si>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</si>
  <si>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</si>
  <si>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</si>
  <si>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</si>
  <si>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</si>
  <si>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</si>
  <si>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</si>
  <si>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</si>
  <si>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</si>
  <si>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</si>
  <si>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</si>
  <si>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</si>
  <si>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</si>
  <si>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</si>
  <si>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</si>
  <si>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</si>
  <si>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</si>
  <si>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</si>
  <si>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</si>
  <si>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</si>
  <si>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</si>
  <si>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</si>
  <si>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</si>
  <si>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</si>
  <si>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</si>
  <si>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</si>
  <si>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</si>
  <si>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</si>
  <si>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</si>
  <si>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</si>
  <si>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</si>
  <si>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</si>
  <si>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</si>
  <si>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</si>
  <si>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</si>
  <si>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</si>
  <si>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</si>
  <si>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</si>
  <si>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</si>
  <si>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</si>
  <si>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</si>
  <si>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</si>
  <si>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</si>
  <si>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</si>
  <si>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</si>
  <si>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</si>
  <si>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</si>
  <si>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</si>
  <si>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</si>
  <si>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</si>
  <si>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</si>
  <si>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</si>
  <si>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</si>
  <si>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</si>
  <si>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</si>
  <si>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</si>
  <si>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</si>
  <si>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</si>
  <si>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</si>
  <si>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</si>
  <si>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</si>
  <si>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</si>
  <si>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</si>
  <si>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</si>
  <si>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</si>
  <si>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</si>
  <si>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</si>
  <si>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</si>
  <si>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</si>
  <si>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</si>
  <si>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</si>
  <si>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</si>
  <si>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</si>
  <si>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</si>
  <si>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</si>
  <si>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</si>
  <si>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</si>
  <si>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</si>
  <si>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</si>
  <si>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</si>
  <si>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</si>
  <si>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</si>
  <si>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</si>
  <si>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</si>
  <si>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</si>
  <si>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</si>
  <si>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</si>
  <si>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</si>
  <si>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</si>
  <si>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</si>
  <si>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</si>
  <si>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</si>
  <si>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</si>
  <si>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</si>
  <si>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</si>
  <si>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</si>
  <si>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</si>
  <si>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</si>
  <si>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</si>
  <si>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</si>
  <si>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</si>
  <si>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</si>
  <si>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</si>
  <si>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</si>
  <si>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</si>
  <si>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</si>
  <si>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</si>
  <si>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</si>
  <si>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</si>
  <si>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</si>
  <si>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</si>
  <si>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</si>
  <si>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</si>
  <si>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</si>
  <si>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</si>
  <si>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</si>
  <si>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</si>
  <si>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</si>
  <si>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</si>
  <si>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</si>
  <si>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</si>
  <si>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</si>
  <si>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</si>
  <si>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</si>
  <si>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</si>
  <si>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</si>
  <si>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</si>
  <si>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</si>
  <si>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</si>
  <si>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</si>
  <si>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</si>
  <si>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</si>
  <si>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</si>
  <si>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</si>
  <si>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</si>
  <si>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</si>
  <si>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</si>
  <si>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</si>
  <si>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</si>
  <si>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</si>
  <si>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</si>
  <si>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</si>
  <si>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</si>
  <si>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</si>
  <si>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</si>
  <si>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</si>
  <si>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</si>
  <si>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</si>
  <si>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</si>
  <si>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</si>
  <si>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</si>
  <si>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</si>
  <si>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</si>
  <si>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</si>
  <si>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</si>
  <si>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</si>
  <si>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</si>
  <si>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</si>
  <si>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</si>
  <si>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</si>
  <si>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</si>
  <si>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</si>
  <si>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</si>
  <si>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</si>
  <si>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</si>
  <si>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</si>
  <si>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</si>
  <si>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</si>
  <si>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</si>
  <si>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</si>
  <si>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</si>
  <si>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</si>
  <si>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</si>
  <si>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</si>
  <si>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</si>
  <si>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</si>
  <si>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</si>
  <si>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</si>
  <si>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</si>
  <si>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</si>
  <si>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</si>
  <si>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</si>
  <si>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</si>
  <si>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</si>
  <si>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2월 12일기준 1500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</si>
</sst>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K41" sqref="K41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3"/>
      <c r="B1" s="303"/>
      <c r="C1" s="303"/>
      <c r="D1" s="304" t="s">
        <v>84</v>
      </c>
      <c r="E1" s="305"/>
      <c r="F1" s="305"/>
      <c r="G1" s="305"/>
      <c r="H1" s="309" t="s">
        <v>173</v>
      </c>
      <c r="I1" s="309"/>
      <c r="J1" s="306" t="s">
        <v>164</v>
      </c>
      <c r="K1" s="307"/>
      <c r="L1" s="308"/>
      <c r="M1" s="299" t="s">
        <v>165</v>
      </c>
      <c r="N1" s="300"/>
      <c r="O1" s="300"/>
      <c r="P1" s="301"/>
      <c r="Q1" s="297" t="s">
        <v>186</v>
      </c>
      <c r="R1" s="295" t="s">
        <v>176</v>
      </c>
      <c r="S1" s="296" t="s">
        <v>177</v>
      </c>
    </row>
    <row r="2" spans="1:20" ht="33" x14ac:dyDescent="0.3">
      <c r="A2" s="303"/>
      <c r="B2" s="303"/>
      <c r="C2" s="303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7"/>
      <c r="R2" s="295"/>
      <c r="S2" s="296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2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2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2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2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2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2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2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2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2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2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2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2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4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4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4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4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4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4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4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4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4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4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4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4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8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4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4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4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4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4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4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4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56" customFormat="1" x14ac:dyDescent="0.3">
      <c r="B36" s="294"/>
      <c r="C36" s="257">
        <v>9</v>
      </c>
      <c r="D36" s="258">
        <v>0</v>
      </c>
      <c r="E36" s="258">
        <v>0</v>
      </c>
      <c r="F36" s="258">
        <v>0</v>
      </c>
      <c r="G36" s="259">
        <v>0</v>
      </c>
      <c r="H36" s="260">
        <v>0</v>
      </c>
      <c r="I36" s="260">
        <v>70000000</v>
      </c>
      <c r="J36" s="260">
        <v>54000000</v>
      </c>
      <c r="K36" s="261">
        <f xml:space="preserve"> (K35 + G36 + F36) + ((K35 + G36 + F36) * L36 ) - 12500000</f>
        <v>3569426.8568382077</v>
      </c>
      <c r="L36" s="262">
        <v>1.7999999999999999E-2</v>
      </c>
      <c r="M36" s="263">
        <v>0</v>
      </c>
      <c r="N36" s="264">
        <f t="shared" si="4"/>
        <v>7902.7237560815565</v>
      </c>
      <c r="O36" s="265">
        <v>1.7999999999999999E-2</v>
      </c>
      <c r="P36" s="263">
        <f t="shared" si="2"/>
        <v>7902.7237560815565</v>
      </c>
      <c r="Q36" s="266">
        <f t="shared" si="3"/>
        <v>3577329.5805942891</v>
      </c>
      <c r="R36" s="260">
        <f t="shared" si="5"/>
        <v>70000000</v>
      </c>
      <c r="S36" s="260">
        <f t="shared" si="6"/>
        <v>57577329.580594286</v>
      </c>
      <c r="T36" s="267"/>
    </row>
    <row r="37" spans="1:21" s="256" customFormat="1" x14ac:dyDescent="0.3">
      <c r="B37" s="294"/>
      <c r="C37" s="257">
        <v>10</v>
      </c>
      <c r="D37" s="258">
        <v>0</v>
      </c>
      <c r="E37" s="258">
        <v>0</v>
      </c>
      <c r="F37" s="258">
        <v>0</v>
      </c>
      <c r="G37" s="259">
        <v>0</v>
      </c>
      <c r="H37" s="260">
        <v>0</v>
      </c>
      <c r="I37" s="260">
        <v>70000000</v>
      </c>
      <c r="J37" s="260">
        <v>54000000</v>
      </c>
      <c r="K37" s="261">
        <f t="shared" si="1"/>
        <v>3633676.5402612956</v>
      </c>
      <c r="L37" s="262">
        <v>1.7999999999999999E-2</v>
      </c>
      <c r="M37" s="263">
        <v>0</v>
      </c>
      <c r="N37" s="264">
        <f t="shared" si="4"/>
        <v>8044.9727836910242</v>
      </c>
      <c r="O37" s="265">
        <v>1.7999999999999999E-2</v>
      </c>
      <c r="P37" s="263">
        <f t="shared" si="2"/>
        <v>8044.9727836910242</v>
      </c>
      <c r="Q37" s="266">
        <f t="shared" si="3"/>
        <v>3641721.5130449869</v>
      </c>
      <c r="R37" s="260">
        <f t="shared" si="5"/>
        <v>70000000</v>
      </c>
      <c r="S37" s="260">
        <f t="shared" si="6"/>
        <v>57641721.513044983</v>
      </c>
      <c r="T37" s="267"/>
    </row>
    <row r="38" spans="1:21" s="269" customFormat="1" ht="17.25" thickBot="1" x14ac:dyDescent="0.35">
      <c r="B38" s="294"/>
      <c r="C38" s="270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1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2"/>
    </row>
    <row r="39" spans="1:21" s="229" customFormat="1" ht="17.25" thickBot="1" x14ac:dyDescent="0.35">
      <c r="A39" s="217" t="s">
        <v>212</v>
      </c>
      <c r="B39" s="294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34" customFormat="1" x14ac:dyDescent="0.3">
      <c r="A40" s="34">
        <v>4</v>
      </c>
      <c r="B40" s="294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74086387.810987025</v>
      </c>
      <c r="O40" s="293">
        <v>0.03</v>
      </c>
      <c r="P40" s="118">
        <f t="shared" si="2"/>
        <v>74086387.810987025</v>
      </c>
      <c r="Q40" s="116">
        <f t="shared" si="3"/>
        <v>77919836.009621143</v>
      </c>
      <c r="R40" s="95">
        <f t="shared" si="5"/>
        <v>130000000</v>
      </c>
      <c r="S40" s="95">
        <f t="shared" si="6"/>
        <v>131919836.00962114</v>
      </c>
      <c r="T40" s="84"/>
    </row>
    <row r="41" spans="1:21" s="18" customFormat="1" x14ac:dyDescent="0.3">
      <c r="B41" s="294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v>0</v>
      </c>
      <c r="L41" s="99">
        <v>0</v>
      </c>
      <c r="M41" s="38">
        <v>0</v>
      </c>
      <c r="N41" s="111">
        <f t="shared" si="4"/>
        <v>59269110.248789623</v>
      </c>
      <c r="O41" s="81">
        <v>-0.2</v>
      </c>
      <c r="P41" s="184">
        <f t="shared" si="2"/>
        <v>59269110.248789623</v>
      </c>
      <c r="Q41" s="146">
        <f t="shared" si="3"/>
        <v>59269110.248789623</v>
      </c>
      <c r="R41" s="98">
        <f t="shared" si="5"/>
        <v>130000000</v>
      </c>
      <c r="S41" s="98">
        <f t="shared" si="6"/>
        <v>113269110.24878962</v>
      </c>
      <c r="T41" s="85"/>
    </row>
    <row r="42" spans="1:21" s="18" customFormat="1" x14ac:dyDescent="0.3">
      <c r="B42" s="294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v>0</v>
      </c>
      <c r="L42" s="99">
        <v>1.7999999999999999E-2</v>
      </c>
      <c r="M42" s="38">
        <v>0</v>
      </c>
      <c r="N42" s="111">
        <f t="shared" si="4"/>
        <v>60454492.453765415</v>
      </c>
      <c r="O42" s="81">
        <v>0.02</v>
      </c>
      <c r="P42" s="184">
        <f t="shared" si="2"/>
        <v>60454492.453765415</v>
      </c>
      <c r="Q42" s="146">
        <f t="shared" si="3"/>
        <v>60454492.453765415</v>
      </c>
      <c r="R42" s="98">
        <f t="shared" si="5"/>
        <v>130000000</v>
      </c>
      <c r="S42" s="98">
        <f t="shared" si="6"/>
        <v>114454492.45376542</v>
      </c>
      <c r="T42" s="85"/>
    </row>
    <row r="43" spans="1:21" s="18" customFormat="1" x14ac:dyDescent="0.3">
      <c r="B43" s="294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61663582.302840725</v>
      </c>
      <c r="O43" s="81">
        <v>0.02</v>
      </c>
      <c r="P43" s="184">
        <f t="shared" si="2"/>
        <v>61663582.302840725</v>
      </c>
      <c r="Q43" s="146">
        <f t="shared" si="3"/>
        <v>61663582.302840725</v>
      </c>
      <c r="R43" s="98">
        <f t="shared" si="5"/>
        <v>130000000</v>
      </c>
      <c r="S43" s="98">
        <f t="shared" si="6"/>
        <v>115663582.30284072</v>
      </c>
      <c r="T43" s="85"/>
    </row>
    <row r="44" spans="1:21" s="18" customFormat="1" x14ac:dyDescent="0.3">
      <c r="B44" s="294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62896853.948897541</v>
      </c>
      <c r="O44" s="81">
        <v>0.02</v>
      </c>
      <c r="P44" s="184">
        <f t="shared" si="2"/>
        <v>62896853.948897541</v>
      </c>
      <c r="Q44" s="146">
        <f t="shared" si="3"/>
        <v>62896853.948897541</v>
      </c>
      <c r="R44" s="98">
        <f t="shared" si="5"/>
        <v>130000000</v>
      </c>
      <c r="S44" s="98">
        <f t="shared" si="6"/>
        <v>116896853.94889754</v>
      </c>
      <c r="T44" s="85"/>
    </row>
    <row r="45" spans="1:21" s="18" customFormat="1" x14ac:dyDescent="0.3">
      <c r="B45" s="294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64154791.02787549</v>
      </c>
      <c r="O45" s="81">
        <v>0.02</v>
      </c>
      <c r="P45" s="184">
        <f t="shared" si="2"/>
        <v>64154791.02787549</v>
      </c>
      <c r="Q45" s="146">
        <f t="shared" si="3"/>
        <v>64154791.02787549</v>
      </c>
      <c r="R45" s="98">
        <f t="shared" si="5"/>
        <v>130000000</v>
      </c>
      <c r="S45" s="98">
        <f t="shared" si="6"/>
        <v>118154791.02787548</v>
      </c>
      <c r="T45" s="85"/>
    </row>
    <row r="46" spans="1:21" s="18" customFormat="1" x14ac:dyDescent="0.3">
      <c r="B46" s="294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65437886.848433003</v>
      </c>
      <c r="O46" s="81">
        <v>0.02</v>
      </c>
      <c r="P46" s="184">
        <f t="shared" si="2"/>
        <v>65437886.848433003</v>
      </c>
      <c r="Q46" s="146">
        <f t="shared" si="3"/>
        <v>65437886.848433003</v>
      </c>
      <c r="R46" s="98">
        <f t="shared" si="5"/>
        <v>130000000</v>
      </c>
      <c r="S46" s="98">
        <f t="shared" si="6"/>
        <v>119437886.848433</v>
      </c>
      <c r="T46" s="85"/>
    </row>
    <row r="47" spans="1:21" s="18" customFormat="1" x14ac:dyDescent="0.3">
      <c r="A47" s="18" t="s">
        <v>194</v>
      </c>
      <c r="B47" s="294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56036644.585401662</v>
      </c>
      <c r="O47" s="81">
        <v>0.02</v>
      </c>
      <c r="P47" s="184">
        <f t="shared" si="2"/>
        <v>56036644.585401662</v>
      </c>
      <c r="Q47" s="146">
        <f t="shared" si="3"/>
        <v>56036644.585401662</v>
      </c>
      <c r="R47" s="98">
        <f t="shared" si="5"/>
        <v>130000000</v>
      </c>
      <c r="S47" s="98">
        <f t="shared" si="6"/>
        <v>110036644.58540165</v>
      </c>
      <c r="T47" s="85"/>
    </row>
    <row r="48" spans="1:21" s="77" customFormat="1" x14ac:dyDescent="0.3">
      <c r="A48" s="77" t="s">
        <v>195</v>
      </c>
      <c r="B48" s="294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-7816622.5228903051</v>
      </c>
      <c r="O48" s="81">
        <v>0.02</v>
      </c>
      <c r="P48" s="184">
        <f t="shared" si="2"/>
        <v>-7816622.5228903051</v>
      </c>
      <c r="Q48" s="146">
        <f t="shared" si="3"/>
        <v>-7816622.5228903051</v>
      </c>
      <c r="R48" s="98">
        <f t="shared" si="5"/>
        <v>130000000</v>
      </c>
      <c r="S48" s="98">
        <f t="shared" si="6"/>
        <v>46183377.477109693</v>
      </c>
      <c r="T48" s="102"/>
    </row>
    <row r="49" spans="1:20" s="148" customFormat="1" x14ac:dyDescent="0.3">
      <c r="B49" s="294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0</v>
      </c>
      <c r="L49" s="211">
        <v>1.7999999999999999E-2</v>
      </c>
      <c r="M49" s="212">
        <v>0</v>
      </c>
      <c r="N49" s="213">
        <f t="shared" si="4"/>
        <v>-7972954.9733481109</v>
      </c>
      <c r="O49" s="81">
        <v>0.02</v>
      </c>
      <c r="P49" s="212">
        <f t="shared" si="2"/>
        <v>-7972954.9733481109</v>
      </c>
      <c r="Q49" s="214">
        <f t="shared" si="3"/>
        <v>-7972954.9733481109</v>
      </c>
      <c r="R49" s="209">
        <f t="shared" si="5"/>
        <v>210000000</v>
      </c>
      <c r="S49" s="209">
        <f t="shared" si="6"/>
        <v>42027045.026651889</v>
      </c>
      <c r="T49" s="215"/>
    </row>
    <row r="50" spans="1:20" s="29" customFormat="1" ht="17.25" thickBot="1" x14ac:dyDescent="0.35">
      <c r="B50" s="294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610800</v>
      </c>
      <c r="L50" s="99">
        <v>1.7999999999999999E-2</v>
      </c>
      <c r="M50" s="38">
        <v>0</v>
      </c>
      <c r="N50" s="111">
        <f t="shared" si="4"/>
        <v>-8132414.0728150727</v>
      </c>
      <c r="O50" s="81">
        <v>0.02</v>
      </c>
      <c r="P50" s="184">
        <f t="shared" si="2"/>
        <v>-8132414.0728150727</v>
      </c>
      <c r="Q50" s="146">
        <f t="shared" si="3"/>
        <v>-7521614.0728150727</v>
      </c>
      <c r="R50" s="98">
        <f t="shared" si="5"/>
        <v>210000000</v>
      </c>
      <c r="S50" s="98">
        <f t="shared" si="6"/>
        <v>42478385.927184924</v>
      </c>
      <c r="T50" s="86"/>
    </row>
    <row r="51" spans="1:20" s="255" customFormat="1" ht="17.25" thickBot="1" x14ac:dyDescent="0.35">
      <c r="A51" s="244"/>
      <c r="B51" s="294"/>
      <c r="C51" s="245">
        <v>12</v>
      </c>
      <c r="D51" s="246">
        <v>0</v>
      </c>
      <c r="E51" s="246">
        <v>0</v>
      </c>
      <c r="F51" s="247">
        <v>300000</v>
      </c>
      <c r="G51" s="248">
        <v>300000</v>
      </c>
      <c r="H51" s="247">
        <v>0</v>
      </c>
      <c r="I51" s="247">
        <v>210000000</v>
      </c>
      <c r="J51" s="247">
        <v>50000000</v>
      </c>
      <c r="K51" s="249">
        <f t="shared" si="1"/>
        <v>1232594.3999999999</v>
      </c>
      <c r="L51" s="250">
        <v>1.7999999999999999E-2</v>
      </c>
      <c r="M51" s="251">
        <v>0</v>
      </c>
      <c r="N51" s="252">
        <f t="shared" si="4"/>
        <v>-8295062.3542713746</v>
      </c>
      <c r="O51" s="81">
        <v>0.02</v>
      </c>
      <c r="P51" s="251">
        <f t="shared" si="2"/>
        <v>-8295062.3542713746</v>
      </c>
      <c r="Q51" s="253">
        <f t="shared" si="3"/>
        <v>-7062467.9542713743</v>
      </c>
      <c r="R51" s="247">
        <f t="shared" si="5"/>
        <v>210000000</v>
      </c>
      <c r="S51" s="247">
        <f t="shared" si="6"/>
        <v>42937532.045728624</v>
      </c>
      <c r="T51" s="254"/>
    </row>
    <row r="52" spans="1:20" s="26" customFormat="1" x14ac:dyDescent="0.3">
      <c r="A52" s="26">
        <v>4</v>
      </c>
      <c r="B52" s="294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1865581.0991999998</v>
      </c>
      <c r="L52" s="99">
        <v>1.7999999999999999E-2</v>
      </c>
      <c r="M52" s="38">
        <v>0</v>
      </c>
      <c r="N52" s="111">
        <f t="shared" si="4"/>
        <v>-8460963.6013568025</v>
      </c>
      <c r="O52" s="81">
        <v>0.02</v>
      </c>
      <c r="P52" s="184">
        <f t="shared" si="2"/>
        <v>-8460963.6013568025</v>
      </c>
      <c r="Q52" s="146">
        <f t="shared" si="3"/>
        <v>-6595382.5021568025</v>
      </c>
      <c r="R52" s="98">
        <f t="shared" si="5"/>
        <v>210000000</v>
      </c>
      <c r="S52" s="98">
        <f t="shared" si="6"/>
        <v>43404617.497843198</v>
      </c>
      <c r="T52" s="87"/>
    </row>
    <row r="53" spans="1:20" s="31" customFormat="1" x14ac:dyDescent="0.3">
      <c r="B53" s="294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2509961.5589856002</v>
      </c>
      <c r="L53" s="99">
        <v>1.7999999999999999E-2</v>
      </c>
      <c r="M53" s="38">
        <v>0</v>
      </c>
      <c r="N53" s="111">
        <f t="shared" si="4"/>
        <v>-8630182.8733839393</v>
      </c>
      <c r="O53" s="81">
        <v>0.02</v>
      </c>
      <c r="P53" s="184">
        <f t="shared" si="2"/>
        <v>-8630182.8733839393</v>
      </c>
      <c r="Q53" s="146">
        <f t="shared" si="3"/>
        <v>-6120221.314398339</v>
      </c>
      <c r="R53" s="98">
        <f t="shared" si="5"/>
        <v>210000000</v>
      </c>
      <c r="S53" s="98">
        <f t="shared" si="6"/>
        <v>43879778.685601659</v>
      </c>
      <c r="T53" s="88"/>
    </row>
    <row r="54" spans="1:20" s="18" customFormat="1" x14ac:dyDescent="0.3">
      <c r="B54" s="294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3165940.8670473411</v>
      </c>
      <c r="L54" s="99">
        <v>1.7999999999999999E-2</v>
      </c>
      <c r="M54" s="38">
        <v>0</v>
      </c>
      <c r="N54" s="111">
        <f t="shared" si="4"/>
        <v>-8802786.5308516175</v>
      </c>
      <c r="O54" s="81">
        <v>0.02</v>
      </c>
      <c r="P54" s="184">
        <f t="shared" si="2"/>
        <v>-8802786.5308516175</v>
      </c>
      <c r="Q54" s="146">
        <f t="shared" si="3"/>
        <v>-5636845.6638042759</v>
      </c>
      <c r="R54" s="98">
        <f t="shared" si="5"/>
        <v>210000000</v>
      </c>
      <c r="S54" s="98">
        <f t="shared" si="6"/>
        <v>44363154.336195722</v>
      </c>
      <c r="T54" s="85"/>
    </row>
    <row r="55" spans="1:20" s="18" customFormat="1" x14ac:dyDescent="0.3">
      <c r="B55" s="294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3833727.8026541932</v>
      </c>
      <c r="L55" s="99">
        <v>1.7999999999999999E-2</v>
      </c>
      <c r="M55" s="38">
        <v>0</v>
      </c>
      <c r="N55" s="111">
        <f t="shared" si="4"/>
        <v>-8978842.2614686489</v>
      </c>
      <c r="O55" s="81">
        <v>0.02</v>
      </c>
      <c r="P55" s="184">
        <f t="shared" si="2"/>
        <v>-8978842.2614686489</v>
      </c>
      <c r="Q55" s="146">
        <f t="shared" si="3"/>
        <v>-5145114.4588144552</v>
      </c>
      <c r="R55" s="98">
        <f t="shared" si="5"/>
        <v>210000000</v>
      </c>
      <c r="S55" s="98">
        <f t="shared" si="6"/>
        <v>44854885.541185543</v>
      </c>
      <c r="T55" s="85"/>
    </row>
    <row r="56" spans="1:20" s="18" customFormat="1" x14ac:dyDescent="0.3">
      <c r="B56" s="294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4513534.9031019695</v>
      </c>
      <c r="L56" s="99">
        <v>1.7999999999999999E-2</v>
      </c>
      <c r="M56" s="38">
        <v>0</v>
      </c>
      <c r="N56" s="111">
        <f t="shared" si="4"/>
        <v>-9158419.1066980213</v>
      </c>
      <c r="O56" s="81">
        <v>0.02</v>
      </c>
      <c r="P56" s="184">
        <f t="shared" si="2"/>
        <v>-9158419.1066980213</v>
      </c>
      <c r="Q56" s="146">
        <f t="shared" si="3"/>
        <v>-4644884.2035960518</v>
      </c>
      <c r="R56" s="98">
        <f t="shared" si="5"/>
        <v>210000000</v>
      </c>
      <c r="S56" s="98">
        <f t="shared" si="6"/>
        <v>45355115.796403944</v>
      </c>
      <c r="T56" s="85"/>
    </row>
    <row r="57" spans="1:20" s="18" customFormat="1" x14ac:dyDescent="0.3">
      <c r="B57" s="294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5205578.5313578052</v>
      </c>
      <c r="L57" s="99">
        <v>1.7999999999999999E-2</v>
      </c>
      <c r="M57" s="38">
        <v>0</v>
      </c>
      <c r="N57" s="111">
        <f t="shared" si="4"/>
        <v>-9341587.488831982</v>
      </c>
      <c r="O57" s="81">
        <v>0.02</v>
      </c>
      <c r="P57" s="184">
        <f t="shared" si="2"/>
        <v>-9341587.488831982</v>
      </c>
      <c r="Q57" s="146">
        <f t="shared" si="3"/>
        <v>-4136008.9574741768</v>
      </c>
      <c r="R57" s="98">
        <f t="shared" si="5"/>
        <v>210000000</v>
      </c>
      <c r="S57" s="98">
        <f t="shared" si="6"/>
        <v>45863991.04252582</v>
      </c>
      <c r="T57" s="85"/>
    </row>
    <row r="58" spans="1:20" s="18" customFormat="1" x14ac:dyDescent="0.3">
      <c r="B58" s="294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5910078.944922246</v>
      </c>
      <c r="L58" s="99">
        <v>1.7999999999999999E-2</v>
      </c>
      <c r="M58" s="38">
        <v>0</v>
      </c>
      <c r="N58" s="111">
        <f t="shared" si="4"/>
        <v>-9528419.2386086211</v>
      </c>
      <c r="O58" s="81">
        <v>0.02</v>
      </c>
      <c r="P58" s="184">
        <f t="shared" si="2"/>
        <v>-9528419.2386086211</v>
      </c>
      <c r="Q58" s="146">
        <f t="shared" si="3"/>
        <v>-3618340.293686375</v>
      </c>
      <c r="R58" s="98">
        <f t="shared" si="5"/>
        <v>210000000</v>
      </c>
      <c r="S58" s="98">
        <f t="shared" si="6"/>
        <v>46381659.706313625</v>
      </c>
      <c r="T58" s="85"/>
    </row>
    <row r="59" spans="1:20" s="18" customFormat="1" x14ac:dyDescent="0.3">
      <c r="B59" s="294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6627260.3659308469</v>
      </c>
      <c r="L59" s="99">
        <v>1.7999999999999999E-2</v>
      </c>
      <c r="M59" s="38">
        <v>0</v>
      </c>
      <c r="N59" s="111">
        <f t="shared" si="4"/>
        <v>-9718987.6233807933</v>
      </c>
      <c r="O59" s="81">
        <v>0.02</v>
      </c>
      <c r="P59" s="184">
        <f t="shared" si="2"/>
        <v>-9718987.6233807933</v>
      </c>
      <c r="Q59" s="146">
        <f t="shared" si="3"/>
        <v>-3091727.2574499464</v>
      </c>
      <c r="R59" s="98">
        <f t="shared" si="5"/>
        <v>210000000</v>
      </c>
      <c r="S59" s="98">
        <f t="shared" si="6"/>
        <v>46908272.742550053</v>
      </c>
      <c r="T59" s="85"/>
    </row>
    <row r="60" spans="1:20" s="18" customFormat="1" x14ac:dyDescent="0.3">
      <c r="B60" s="294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7357351.0525176022</v>
      </c>
      <c r="L60" s="99">
        <v>1.7999999999999999E-2</v>
      </c>
      <c r="M60" s="38">
        <v>0</v>
      </c>
      <c r="N60" s="111">
        <f t="shared" si="4"/>
        <v>-9913367.3758484088</v>
      </c>
      <c r="O60" s="81">
        <v>0.02</v>
      </c>
      <c r="P60" s="184">
        <f t="shared" si="2"/>
        <v>-9913367.3758484088</v>
      </c>
      <c r="Q60" s="146">
        <f t="shared" si="3"/>
        <v>-2556016.3233308066</v>
      </c>
      <c r="R60" s="98">
        <f t="shared" si="5"/>
        <v>210000000</v>
      </c>
      <c r="S60" s="98">
        <f t="shared" si="6"/>
        <v>47443983.676669195</v>
      </c>
      <c r="T60" s="85"/>
    </row>
    <row r="61" spans="1:20" s="18" customFormat="1" x14ac:dyDescent="0.3">
      <c r="B61" s="294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8100583.3714629188</v>
      </c>
      <c r="L61" s="99">
        <v>1.7999999999999999E-2</v>
      </c>
      <c r="M61" s="38">
        <v>0</v>
      </c>
      <c r="N61" s="111">
        <f t="shared" si="4"/>
        <v>-10111634.723365378</v>
      </c>
      <c r="O61" s="81">
        <v>0.02</v>
      </c>
      <c r="P61" s="184">
        <f t="shared" si="2"/>
        <v>-10111634.723365378</v>
      </c>
      <c r="Q61" s="146">
        <f t="shared" si="3"/>
        <v>-2011051.3519024588</v>
      </c>
      <c r="R61" s="98">
        <f t="shared" si="5"/>
        <v>210000000</v>
      </c>
      <c r="S61" s="98">
        <f t="shared" si="6"/>
        <v>47988948.648097545</v>
      </c>
      <c r="T61" s="85"/>
    </row>
    <row r="62" spans="1:20" s="29" customFormat="1" ht="17.25" thickBot="1" x14ac:dyDescent="0.35">
      <c r="B62" s="294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8857193.8721492514</v>
      </c>
      <c r="L62" s="99">
        <v>1.7999999999999999E-2</v>
      </c>
      <c r="M62" s="38">
        <v>0</v>
      </c>
      <c r="N62" s="111">
        <f t="shared" si="4"/>
        <v>-10313867.417832686</v>
      </c>
      <c r="O62" s="81">
        <v>0.02</v>
      </c>
      <c r="P62" s="184">
        <f t="shared" si="2"/>
        <v>-10313867.417832686</v>
      </c>
      <c r="Q62" s="146">
        <f t="shared" si="3"/>
        <v>-1456673.5456834342</v>
      </c>
      <c r="R62" s="98">
        <f t="shared" si="5"/>
        <v>210000000</v>
      </c>
      <c r="S62" s="98">
        <f t="shared" si="6"/>
        <v>48543326.454316564</v>
      </c>
      <c r="T62" s="86"/>
    </row>
    <row r="63" spans="1:20" s="255" customFormat="1" ht="17.25" thickBot="1" x14ac:dyDescent="0.35">
      <c r="A63" s="244"/>
      <c r="B63" s="294"/>
      <c r="C63" s="245">
        <v>12</v>
      </c>
      <c r="D63" s="246">
        <v>0</v>
      </c>
      <c r="E63" s="246">
        <v>0</v>
      </c>
      <c r="F63" s="247">
        <v>300000</v>
      </c>
      <c r="G63" s="248">
        <v>300000</v>
      </c>
      <c r="H63" s="247">
        <v>0</v>
      </c>
      <c r="I63" s="247">
        <v>210000000</v>
      </c>
      <c r="J63" s="247">
        <v>50000000</v>
      </c>
      <c r="K63" s="249">
        <f t="shared" si="1"/>
        <v>9627423.3618479371</v>
      </c>
      <c r="L63" s="250">
        <v>1.7999999999999999E-2</v>
      </c>
      <c r="M63" s="251">
        <v>0</v>
      </c>
      <c r="N63" s="252">
        <f t="shared" si="4"/>
        <v>-10520144.766189339</v>
      </c>
      <c r="O63" s="81">
        <v>0.02</v>
      </c>
      <c r="P63" s="251">
        <f t="shared" si="2"/>
        <v>-10520144.766189339</v>
      </c>
      <c r="Q63" s="253">
        <f t="shared" si="3"/>
        <v>-892721.40434140153</v>
      </c>
      <c r="R63" s="247">
        <f t="shared" si="5"/>
        <v>210000000</v>
      </c>
      <c r="S63" s="247">
        <f t="shared" si="6"/>
        <v>49107278.5956586</v>
      </c>
      <c r="T63" s="254"/>
    </row>
    <row r="64" spans="1:20" s="26" customFormat="1" x14ac:dyDescent="0.3">
      <c r="A64" s="26">
        <v>6</v>
      </c>
      <c r="B64" s="294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10411516.982361199</v>
      </c>
      <c r="L64" s="99">
        <v>1.7999999999999999E-2</v>
      </c>
      <c r="M64" s="38">
        <v>0</v>
      </c>
      <c r="N64" s="111">
        <f t="shared" si="4"/>
        <v>-10730547.661513126</v>
      </c>
      <c r="O64" s="81">
        <v>0.02</v>
      </c>
      <c r="P64" s="184">
        <f t="shared" si="2"/>
        <v>-10730547.661513126</v>
      </c>
      <c r="Q64" s="146">
        <f t="shared" si="3"/>
        <v>-319030.67915192619</v>
      </c>
      <c r="R64" s="98">
        <f t="shared" si="5"/>
        <v>210000000</v>
      </c>
      <c r="S64" s="98">
        <f t="shared" si="6"/>
        <v>49680969.320848078</v>
      </c>
      <c r="T64" s="87"/>
    </row>
    <row r="65" spans="1:20" s="18" customFormat="1" x14ac:dyDescent="0.3">
      <c r="B65" s="294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11209724.2880437</v>
      </c>
      <c r="L65" s="99">
        <v>1.7999999999999999E-2</v>
      </c>
      <c r="M65" s="38">
        <v>0</v>
      </c>
      <c r="N65" s="111">
        <f t="shared" si="4"/>
        <v>-10945158.614743387</v>
      </c>
      <c r="O65" s="81">
        <v>0.02</v>
      </c>
      <c r="P65" s="184">
        <f t="shared" si="2"/>
        <v>-10945158.614743387</v>
      </c>
      <c r="Q65" s="146">
        <f t="shared" si="3"/>
        <v>264565.67330031283</v>
      </c>
      <c r="R65" s="98">
        <f t="shared" si="5"/>
        <v>210000000</v>
      </c>
      <c r="S65" s="98">
        <f t="shared" si="6"/>
        <v>50264565.673300311</v>
      </c>
      <c r="T65" s="85"/>
    </row>
    <row r="66" spans="1:20" s="18" customFormat="1" x14ac:dyDescent="0.3">
      <c r="B66" s="294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12022299.325228486</v>
      </c>
      <c r="L66" s="99">
        <v>1.7999999999999999E-2</v>
      </c>
      <c r="M66" s="38">
        <v>0</v>
      </c>
      <c r="N66" s="111">
        <f t="shared" si="4"/>
        <v>-11164061.787038255</v>
      </c>
      <c r="O66" s="81">
        <v>0.02</v>
      </c>
      <c r="P66" s="184">
        <f t="shared" si="2"/>
        <v>-11164061.787038255</v>
      </c>
      <c r="Q66" s="146">
        <f t="shared" si="3"/>
        <v>858237.53819023073</v>
      </c>
      <c r="R66" s="98">
        <f t="shared" si="5"/>
        <v>210000000</v>
      </c>
      <c r="S66" s="98">
        <f t="shared" si="6"/>
        <v>50858237.538190231</v>
      </c>
      <c r="T66" s="85"/>
    </row>
    <row r="67" spans="1:20" s="18" customFormat="1" x14ac:dyDescent="0.3">
      <c r="B67" s="294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12849500.713082599</v>
      </c>
      <c r="L67" s="99">
        <v>1.7999999999999999E-2</v>
      </c>
      <c r="M67" s="38">
        <v>0</v>
      </c>
      <c r="N67" s="111">
        <f t="shared" si="4"/>
        <v>-11387343.022779021</v>
      </c>
      <c r="O67" s="81">
        <v>0.02</v>
      </c>
      <c r="P67" s="184">
        <f t="shared" si="2"/>
        <v>-11387343.022779021</v>
      </c>
      <c r="Q67" s="146">
        <f t="shared" si="3"/>
        <v>1462157.6903035771</v>
      </c>
      <c r="R67" s="98">
        <f t="shared" si="5"/>
        <v>210000000</v>
      </c>
      <c r="S67" s="98">
        <f t="shared" si="6"/>
        <v>51462157.690303579</v>
      </c>
      <c r="T67" s="85"/>
    </row>
    <row r="68" spans="1:20" s="18" customFormat="1" x14ac:dyDescent="0.3">
      <c r="B68" s="294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13691591.725918084</v>
      </c>
      <c r="L68" s="99">
        <v>1.7999999999999999E-2</v>
      </c>
      <c r="M68" s="38">
        <v>0</v>
      </c>
      <c r="N68" s="111">
        <f t="shared" si="4"/>
        <v>-11615089.883234601</v>
      </c>
      <c r="O68" s="81">
        <v>0.02</v>
      </c>
      <c r="P68" s="184">
        <f t="shared" si="2"/>
        <v>-11615089.883234601</v>
      </c>
      <c r="Q68" s="146">
        <f t="shared" si="3"/>
        <v>2076501.8426834829</v>
      </c>
      <c r="R68" s="98">
        <f t="shared" si="5"/>
        <v>210000000</v>
      </c>
      <c r="S68" s="98">
        <f t="shared" si="6"/>
        <v>52076501.842683479</v>
      </c>
      <c r="T68" s="85"/>
    </row>
    <row r="69" spans="1:20" s="18" customFormat="1" x14ac:dyDescent="0.3">
      <c r="B69" s="294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14548840.376984609</v>
      </c>
      <c r="L69" s="99">
        <v>1.7999999999999999E-2</v>
      </c>
      <c r="M69" s="38">
        <v>0</v>
      </c>
      <c r="N69" s="111">
        <f t="shared" si="4"/>
        <v>-11847391.680899294</v>
      </c>
      <c r="O69" s="81">
        <v>0.02</v>
      </c>
      <c r="P69" s="184">
        <f t="shared" si="2"/>
        <v>-11847391.680899294</v>
      </c>
      <c r="Q69" s="146">
        <f t="shared" si="3"/>
        <v>2701448.6960853152</v>
      </c>
      <c r="R69" s="98">
        <f t="shared" si="5"/>
        <v>210000000</v>
      </c>
      <c r="S69" s="98">
        <f t="shared" si="6"/>
        <v>52701448.696085319</v>
      </c>
      <c r="T69" s="85"/>
    </row>
    <row r="70" spans="1:20" s="18" customFormat="1" x14ac:dyDescent="0.3">
      <c r="B70" s="294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15421519.503770333</v>
      </c>
      <c r="L70" s="99">
        <v>1.7999999999999999E-2</v>
      </c>
      <c r="M70" s="38">
        <v>0</v>
      </c>
      <c r="N70" s="111">
        <f t="shared" si="4"/>
        <v>-12084339.514517279</v>
      </c>
      <c r="O70" s="81">
        <v>0.02</v>
      </c>
      <c r="P70" s="184">
        <f t="shared" si="2"/>
        <v>-12084339.514517279</v>
      </c>
      <c r="Q70" s="146">
        <f t="shared" si="3"/>
        <v>3337179.9892530534</v>
      </c>
      <c r="R70" s="98">
        <f t="shared" si="5"/>
        <v>210000000</v>
      </c>
      <c r="S70" s="98">
        <f t="shared" si="6"/>
        <v>53337179.989253052</v>
      </c>
      <c r="T70" s="85"/>
    </row>
    <row r="71" spans="1:20" s="18" customFormat="1" x14ac:dyDescent="0.3">
      <c r="B71" s="294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16309906.854838198</v>
      </c>
      <c r="L71" s="99">
        <v>1.7999999999999999E-2</v>
      </c>
      <c r="M71" s="38">
        <v>0</v>
      </c>
      <c r="N71" s="111">
        <f t="shared" si="4"/>
        <v>-12326026.304807626</v>
      </c>
      <c r="O71" s="81">
        <v>0.02</v>
      </c>
      <c r="P71" s="184">
        <f t="shared" si="2"/>
        <v>-12326026.304807626</v>
      </c>
      <c r="Q71" s="146">
        <f t="shared" si="3"/>
        <v>3983880.5500305723</v>
      </c>
      <c r="R71" s="98">
        <f t="shared" si="5"/>
        <v>210000000</v>
      </c>
      <c r="S71" s="98">
        <f t="shared" si="6"/>
        <v>53983880.550030574</v>
      </c>
      <c r="T71" s="85"/>
    </row>
    <row r="72" spans="1:20" s="18" customFormat="1" x14ac:dyDescent="0.3">
      <c r="B72" s="294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17214285.178225286</v>
      </c>
      <c r="L72" s="99">
        <v>1.7999999999999999E-2</v>
      </c>
      <c r="M72" s="38">
        <v>0</v>
      </c>
      <c r="N72" s="111">
        <f t="shared" si="4"/>
        <v>-12572546.830903778</v>
      </c>
      <c r="O72" s="81">
        <v>0.02</v>
      </c>
      <c r="P72" s="184">
        <f t="shared" si="2"/>
        <v>-12572546.830903778</v>
      </c>
      <c r="Q72" s="146">
        <f t="shared" si="3"/>
        <v>4641738.3473215085</v>
      </c>
      <c r="R72" s="98">
        <f t="shared" si="5"/>
        <v>210000000</v>
      </c>
      <c r="S72" s="98">
        <f t="shared" si="6"/>
        <v>54641738.34732151</v>
      </c>
      <c r="T72" s="85"/>
    </row>
    <row r="73" spans="1:20" s="162" customFormat="1" x14ac:dyDescent="0.3">
      <c r="B73" s="294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18134942.311433341</v>
      </c>
      <c r="L73" s="167">
        <v>1.7999999999999999E-2</v>
      </c>
      <c r="M73" s="168">
        <v>0</v>
      </c>
      <c r="N73" s="169">
        <f t="shared" si="4"/>
        <v>-12823997.767521853</v>
      </c>
      <c r="O73" s="81">
        <v>0.02</v>
      </c>
      <c r="P73" s="184">
        <f t="shared" si="2"/>
        <v>-12823997.767521853</v>
      </c>
      <c r="Q73" s="170">
        <f t="shared" si="3"/>
        <v>5310944.5439114887</v>
      </c>
      <c r="R73" s="165">
        <f t="shared" si="5"/>
        <v>210000000</v>
      </c>
      <c r="S73" s="165">
        <f t="shared" si="6"/>
        <v>55310944.543911487</v>
      </c>
      <c r="T73" s="171"/>
    </row>
    <row r="74" spans="1:20" s="29" customFormat="1" ht="17.25" thickBot="1" x14ac:dyDescent="0.35">
      <c r="B74" s="294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19072171.27303914</v>
      </c>
      <c r="L74" s="99">
        <v>1.7999999999999999E-2</v>
      </c>
      <c r="M74" s="38">
        <v>0</v>
      </c>
      <c r="N74" s="111">
        <f t="shared" si="4"/>
        <v>-13080477.722872289</v>
      </c>
      <c r="O74" s="81">
        <v>0.02</v>
      </c>
      <c r="P74" s="184">
        <f t="shared" si="2"/>
        <v>-13080477.722872289</v>
      </c>
      <c r="Q74" s="146">
        <f t="shared" si="3"/>
        <v>5991693.5501668509</v>
      </c>
      <c r="R74" s="98">
        <f t="shared" si="5"/>
        <v>210000000</v>
      </c>
      <c r="S74" s="98">
        <f t="shared" si="6"/>
        <v>55991693.550166853</v>
      </c>
      <c r="T74" s="86"/>
    </row>
    <row r="75" spans="1:20" s="255" customFormat="1" ht="17.25" thickBot="1" x14ac:dyDescent="0.35">
      <c r="A75" s="244"/>
      <c r="B75" s="294"/>
      <c r="C75" s="245">
        <v>12</v>
      </c>
      <c r="D75" s="246">
        <v>0</v>
      </c>
      <c r="E75" s="246">
        <v>0</v>
      </c>
      <c r="F75" s="247">
        <v>300000</v>
      </c>
      <c r="G75" s="248">
        <v>300000</v>
      </c>
      <c r="H75" s="247">
        <v>0</v>
      </c>
      <c r="I75" s="247">
        <v>210000000</v>
      </c>
      <c r="J75" s="247">
        <v>50000000</v>
      </c>
      <c r="K75" s="249">
        <f t="shared" si="1"/>
        <v>20026270.355953846</v>
      </c>
      <c r="L75" s="250">
        <v>1.7999999999999999E-2</v>
      </c>
      <c r="M75" s="251">
        <v>0</v>
      </c>
      <c r="N75" s="252">
        <f t="shared" si="4"/>
        <v>-13342087.277329735</v>
      </c>
      <c r="O75" s="81">
        <v>0.02</v>
      </c>
      <c r="P75" s="251">
        <f t="shared" si="2"/>
        <v>-13342087.277329735</v>
      </c>
      <c r="Q75" s="253">
        <f t="shared" si="3"/>
        <v>6684183.0786241107</v>
      </c>
      <c r="R75" s="247">
        <f t="shared" si="5"/>
        <v>210000000</v>
      </c>
      <c r="S75" s="247">
        <f t="shared" si="6"/>
        <v>56684183.078624114</v>
      </c>
      <c r="T75" s="254"/>
    </row>
    <row r="76" spans="1:20" s="26" customFormat="1" x14ac:dyDescent="0.3">
      <c r="A76" s="26">
        <v>7</v>
      </c>
      <c r="B76" s="294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20997543.222361017</v>
      </c>
      <c r="L76" s="99">
        <v>1.7999999999999999E-2</v>
      </c>
      <c r="M76" s="38">
        <v>0</v>
      </c>
      <c r="N76" s="111">
        <f t="shared" si="4"/>
        <v>-13608929.02287633</v>
      </c>
      <c r="O76" s="81">
        <v>0.02</v>
      </c>
      <c r="P76" s="184">
        <f t="shared" si="2"/>
        <v>-13608929.02287633</v>
      </c>
      <c r="Q76" s="146">
        <f t="shared" si="3"/>
        <v>7388614.1994846873</v>
      </c>
      <c r="R76" s="98">
        <f t="shared" si="5"/>
        <v>210000000</v>
      </c>
      <c r="S76" s="98">
        <f t="shared" si="6"/>
        <v>57388614.199484691</v>
      </c>
      <c r="T76" s="87"/>
    </row>
    <row r="77" spans="1:20" s="18" customFormat="1" x14ac:dyDescent="0.3">
      <c r="B77" s="294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21986299.000363514</v>
      </c>
      <c r="L77" s="99">
        <v>1.7999999999999999E-2</v>
      </c>
      <c r="M77" s="38">
        <v>0</v>
      </c>
      <c r="N77" s="111">
        <f t="shared" si="4"/>
        <v>-13881107.603333857</v>
      </c>
      <c r="O77" s="81">
        <v>0.02</v>
      </c>
      <c r="P77" s="184">
        <f t="shared" si="2"/>
        <v>-13881107.603333857</v>
      </c>
      <c r="Q77" s="146">
        <f t="shared" si="3"/>
        <v>8105191.3970296569</v>
      </c>
      <c r="R77" s="98">
        <f t="shared" si="5"/>
        <v>210000000</v>
      </c>
      <c r="S77" s="98">
        <f t="shared" si="6"/>
        <v>58105191.397029653</v>
      </c>
      <c r="T77" s="85"/>
    </row>
    <row r="78" spans="1:20" s="18" customFormat="1" x14ac:dyDescent="0.3">
      <c r="B78" s="294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22992852.382370058</v>
      </c>
      <c r="L78" s="99">
        <v>1.7999999999999999E-2</v>
      </c>
      <c r="M78" s="38">
        <v>0</v>
      </c>
      <c r="N78" s="111">
        <f t="shared" si="4"/>
        <v>-14158729.755400535</v>
      </c>
      <c r="O78" s="81">
        <v>0.02</v>
      </c>
      <c r="P78" s="184">
        <f t="shared" si="2"/>
        <v>-14158729.755400535</v>
      </c>
      <c r="Q78" s="146">
        <f t="shared" si="3"/>
        <v>8834122.6269695237</v>
      </c>
      <c r="R78" s="98">
        <f t="shared" si="5"/>
        <v>210000000</v>
      </c>
      <c r="S78" s="98">
        <f t="shared" si="6"/>
        <v>58834122.626969524</v>
      </c>
      <c r="T78" s="85"/>
    </row>
    <row r="79" spans="1:20" s="18" customFormat="1" x14ac:dyDescent="0.3">
      <c r="B79" s="294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24017523.725252718</v>
      </c>
      <c r="L79" s="99">
        <v>1.7999999999999999E-2</v>
      </c>
      <c r="M79" s="38">
        <v>0</v>
      </c>
      <c r="N79" s="111">
        <f t="shared" si="4"/>
        <v>-14441904.350508545</v>
      </c>
      <c r="O79" s="81">
        <v>0.02</v>
      </c>
      <c r="P79" s="184">
        <f t="shared" si="2"/>
        <v>-14441904.350508545</v>
      </c>
      <c r="Q79" s="146">
        <f t="shared" si="3"/>
        <v>9575619.3747441731</v>
      </c>
      <c r="R79" s="98">
        <f t="shared" si="5"/>
        <v>210000000</v>
      </c>
      <c r="S79" s="98">
        <f t="shared" si="6"/>
        <v>59575619.374744177</v>
      </c>
      <c r="T79" s="85"/>
    </row>
    <row r="80" spans="1:20" s="18" customFormat="1" x14ac:dyDescent="0.3">
      <c r="B80" s="294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25060639.152307268</v>
      </c>
      <c r="L80" s="99">
        <v>1.7999999999999999E-2</v>
      </c>
      <c r="M80" s="38">
        <v>0</v>
      </c>
      <c r="N80" s="111">
        <f t="shared" si="4"/>
        <v>-14730742.437518716</v>
      </c>
      <c r="O80" s="81">
        <v>0.02</v>
      </c>
      <c r="P80" s="184">
        <f t="shared" si="2"/>
        <v>-14730742.437518716</v>
      </c>
      <c r="Q80" s="146">
        <f t="shared" si="3"/>
        <v>10329896.714788552</v>
      </c>
      <c r="R80" s="98">
        <f t="shared" si="5"/>
        <v>210000000</v>
      </c>
      <c r="S80" s="98">
        <f t="shared" si="6"/>
        <v>60329896.714788556</v>
      </c>
      <c r="T80" s="85"/>
    </row>
    <row r="81" spans="1:20" s="18" customFormat="1" x14ac:dyDescent="0.3">
      <c r="B81" s="294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26122530.657048799</v>
      </c>
      <c r="L81" s="99">
        <v>1.7999999999999999E-2</v>
      </c>
      <c r="M81" s="38">
        <v>0</v>
      </c>
      <c r="N81" s="111">
        <f t="shared" si="4"/>
        <v>-15025357.286269091</v>
      </c>
      <c r="O81" s="81">
        <v>0.02</v>
      </c>
      <c r="P81" s="184">
        <f t="shared" si="2"/>
        <v>-15025357.286269091</v>
      </c>
      <c r="Q81" s="146">
        <f t="shared" si="3"/>
        <v>11097173.370779708</v>
      </c>
      <c r="R81" s="98">
        <f t="shared" si="5"/>
        <v>210000000</v>
      </c>
      <c r="S81" s="98">
        <f t="shared" si="6"/>
        <v>61097173.370779708</v>
      </c>
      <c r="T81" s="85"/>
    </row>
    <row r="82" spans="1:20" s="18" customFormat="1" x14ac:dyDescent="0.3">
      <c r="B82" s="294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27203536.208875678</v>
      </c>
      <c r="L82" s="99">
        <v>1.7999999999999999E-2</v>
      </c>
      <c r="M82" s="38">
        <v>0</v>
      </c>
      <c r="N82" s="111">
        <f t="shared" si="4"/>
        <v>-15325864.431994474</v>
      </c>
      <c r="O82" s="81">
        <v>0.02</v>
      </c>
      <c r="P82" s="184">
        <f t="shared" si="2"/>
        <v>-15325864.431994474</v>
      </c>
      <c r="Q82" s="146">
        <f t="shared" si="3"/>
        <v>11877671.776881205</v>
      </c>
      <c r="R82" s="98">
        <f t="shared" si="5"/>
        <v>210000000</v>
      </c>
      <c r="S82" s="98">
        <f t="shared" si="6"/>
        <v>61877671.776881203</v>
      </c>
      <c r="T82" s="85"/>
    </row>
    <row r="83" spans="1:20" s="18" customFormat="1" x14ac:dyDescent="0.3">
      <c r="B83" s="294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28303999.860635441</v>
      </c>
      <c r="L83" s="99">
        <v>1.7999999999999999E-2</v>
      </c>
      <c r="M83" s="38">
        <v>0</v>
      </c>
      <c r="N83" s="111">
        <f t="shared" si="4"/>
        <v>-15632381.720634364</v>
      </c>
      <c r="O83" s="81">
        <v>0.02</v>
      </c>
      <c r="P83" s="184">
        <f t="shared" si="2"/>
        <v>-15632381.720634364</v>
      </c>
      <c r="Q83" s="146">
        <f t="shared" si="3"/>
        <v>12671618.140001077</v>
      </c>
      <c r="R83" s="98">
        <f t="shared" si="5"/>
        <v>210000000</v>
      </c>
      <c r="S83" s="98">
        <f t="shared" si="6"/>
        <v>62671618.140001073</v>
      </c>
      <c r="T83" s="85"/>
    </row>
    <row r="84" spans="1:20" s="18" customFormat="1" x14ac:dyDescent="0.3">
      <c r="B84" s="294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29424271.858126879</v>
      </c>
      <c r="L84" s="99">
        <v>1.7999999999999999E-2</v>
      </c>
      <c r="M84" s="38">
        <v>0</v>
      </c>
      <c r="N84" s="111">
        <f t="shared" si="4"/>
        <v>-15945029.355047051</v>
      </c>
      <c r="O84" s="81">
        <v>0.02</v>
      </c>
      <c r="P84" s="184">
        <f t="shared" si="2"/>
        <v>-15945029.355047051</v>
      </c>
      <c r="Q84" s="146">
        <f t="shared" si="3"/>
        <v>13479242.503079828</v>
      </c>
      <c r="R84" s="98">
        <f t="shared" si="5"/>
        <v>210000000</v>
      </c>
      <c r="S84" s="98">
        <f t="shared" si="6"/>
        <v>63479242.503079832</v>
      </c>
      <c r="T84" s="85"/>
    </row>
    <row r="85" spans="1:20" s="18" customFormat="1" x14ac:dyDescent="0.3">
      <c r="B85" s="294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30564708.751573164</v>
      </c>
      <c r="L85" s="99">
        <v>1.7999999999999999E-2</v>
      </c>
      <c r="M85" s="38">
        <v>0</v>
      </c>
      <c r="N85" s="111">
        <f t="shared" si="4"/>
        <v>-16263929.942147993</v>
      </c>
      <c r="O85" s="81">
        <v>0.02</v>
      </c>
      <c r="P85" s="184">
        <f t="shared" si="2"/>
        <v>-16263929.942147993</v>
      </c>
      <c r="Q85" s="146">
        <f t="shared" si="3"/>
        <v>14300778.809425171</v>
      </c>
      <c r="R85" s="98">
        <f t="shared" si="5"/>
        <v>210000000</v>
      </c>
      <c r="S85" s="98">
        <f t="shared" si="6"/>
        <v>64300778.809425175</v>
      </c>
      <c r="T85" s="85"/>
    </row>
    <row r="86" spans="1:20" s="18" customFormat="1" ht="17.25" thickBot="1" x14ac:dyDescent="0.35">
      <c r="B86" s="294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31725673.50910148</v>
      </c>
      <c r="L86" s="99">
        <v>1.7999999999999999E-2</v>
      </c>
      <c r="M86" s="38">
        <v>0</v>
      </c>
      <c r="N86" s="111">
        <f t="shared" si="4"/>
        <v>-16589208.540990952</v>
      </c>
      <c r="O86" s="81">
        <v>0.02</v>
      </c>
      <c r="P86" s="184">
        <f t="shared" ref="P86:P147" si="9" xml:space="preserve"> M86 + N86</f>
        <v>-16589208.540990952</v>
      </c>
      <c r="Q86" s="146">
        <f t="shared" ref="Q86:Q147" si="10" xml:space="preserve"> K86 + P86</f>
        <v>15136464.968110528</v>
      </c>
      <c r="R86" s="98">
        <f t="shared" si="5"/>
        <v>210000000</v>
      </c>
      <c r="S86" s="98">
        <f t="shared" si="6"/>
        <v>65136464.968110532</v>
      </c>
      <c r="T86" s="85"/>
    </row>
    <row r="87" spans="1:20" s="91" customFormat="1" ht="17.25" thickBot="1" x14ac:dyDescent="0.35">
      <c r="B87" s="294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32907535.632265307</v>
      </c>
      <c r="L87" s="90">
        <v>1.7999999999999999E-2</v>
      </c>
      <c r="M87" s="38">
        <v>0</v>
      </c>
      <c r="N87" s="111">
        <f t="shared" si="4"/>
        <v>-16920992.711810771</v>
      </c>
      <c r="O87" s="81">
        <v>0.02</v>
      </c>
      <c r="P87" s="184">
        <f t="shared" si="9"/>
        <v>-16920992.711810771</v>
      </c>
      <c r="Q87" s="146">
        <f t="shared" si="10"/>
        <v>15986542.920454536</v>
      </c>
      <c r="R87" s="98">
        <f t="shared" si="5"/>
        <v>210000000</v>
      </c>
      <c r="S87" s="98">
        <f t="shared" si="6"/>
        <v>65986542.920454532</v>
      </c>
      <c r="T87" s="103"/>
    </row>
    <row r="88" spans="1:20" s="18" customFormat="1" x14ac:dyDescent="0.3">
      <c r="A88" s="18">
        <v>8</v>
      </c>
      <c r="B88" s="294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34110671.273646079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-17259412.566046987</v>
      </c>
      <c r="O88" s="81">
        <v>0.02</v>
      </c>
      <c r="P88" s="184">
        <f t="shared" si="9"/>
        <v>-17259412.566046987</v>
      </c>
      <c r="Q88" s="146">
        <f t="shared" si="10"/>
        <v>16851258.707599092</v>
      </c>
      <c r="R88" s="98">
        <f t="shared" si="5"/>
        <v>210000000</v>
      </c>
      <c r="S88" s="98">
        <f t="shared" si="6"/>
        <v>66851258.707599089</v>
      </c>
      <c r="T88" s="85"/>
    </row>
    <row r="89" spans="1:20" s="18" customFormat="1" x14ac:dyDescent="0.3">
      <c r="B89" s="294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35335463.356571712</v>
      </c>
      <c r="L89" s="99">
        <v>1.7999999999999999E-2</v>
      </c>
      <c r="M89" s="38">
        <v>0</v>
      </c>
      <c r="N89" s="111">
        <f t="shared" si="11"/>
        <v>-17604600.817367926</v>
      </c>
      <c r="O89" s="81">
        <v>0.02</v>
      </c>
      <c r="P89" s="184">
        <f t="shared" si="9"/>
        <v>-17604600.817367926</v>
      </c>
      <c r="Q89" s="146">
        <f t="shared" si="10"/>
        <v>17730862.539203785</v>
      </c>
      <c r="R89" s="98">
        <f t="shared" si="5"/>
        <v>210000000</v>
      </c>
      <c r="S89" s="98">
        <f t="shared" si="6"/>
        <v>67730862.539203793</v>
      </c>
      <c r="T89" s="85"/>
    </row>
    <row r="90" spans="1:20" s="18" customFormat="1" x14ac:dyDescent="0.3">
      <c r="B90" s="294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36582301.696990006</v>
      </c>
      <c r="L90" s="99">
        <v>1.7999999999999999E-2</v>
      </c>
      <c r="M90" s="38">
        <v>0</v>
      </c>
      <c r="N90" s="111">
        <f t="shared" si="11"/>
        <v>-17956692.833715286</v>
      </c>
      <c r="O90" s="81">
        <v>0.02</v>
      </c>
      <c r="P90" s="184">
        <f t="shared" si="9"/>
        <v>-17956692.833715286</v>
      </c>
      <c r="Q90" s="146">
        <f t="shared" si="10"/>
        <v>18625608.86327472</v>
      </c>
      <c r="R90" s="98">
        <f t="shared" si="5"/>
        <v>210000000</v>
      </c>
      <c r="S90" s="98">
        <f t="shared" si="6"/>
        <v>68625608.863274723</v>
      </c>
      <c r="T90" s="85"/>
    </row>
    <row r="91" spans="1:20" s="18" customFormat="1" x14ac:dyDescent="0.3">
      <c r="B91" s="294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37851583.127535827</v>
      </c>
      <c r="L91" s="99">
        <v>1.7999999999999999E-2</v>
      </c>
      <c r="M91" s="38">
        <v>0</v>
      </c>
      <c r="N91" s="111">
        <f t="shared" si="11"/>
        <v>-18315826.690389592</v>
      </c>
      <c r="O91" s="81">
        <v>0.02</v>
      </c>
      <c r="P91" s="184">
        <f t="shared" si="9"/>
        <v>-18315826.690389592</v>
      </c>
      <c r="Q91" s="146">
        <f t="shared" si="10"/>
        <v>19535756.437146235</v>
      </c>
      <c r="R91" s="98">
        <f t="shared" ref="R91:R147" si="12" xml:space="preserve"> H91 + I91</f>
        <v>210000000</v>
      </c>
      <c r="S91" s="98">
        <f t="shared" ref="S91:S147" si="13" xml:space="preserve"> J91 + Q91</f>
        <v>69535756.437146232</v>
      </c>
      <c r="T91" s="85"/>
    </row>
    <row r="92" spans="1:20" s="18" customFormat="1" x14ac:dyDescent="0.3">
      <c r="B92" s="294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39143711.623831473</v>
      </c>
      <c r="L92" s="99">
        <v>1.7999999999999999E-2</v>
      </c>
      <c r="M92" s="38">
        <v>0</v>
      </c>
      <c r="N92" s="111">
        <f t="shared" si="11"/>
        <v>-18682143.224197384</v>
      </c>
      <c r="O92" s="81">
        <v>0.02</v>
      </c>
      <c r="P92" s="184">
        <f t="shared" si="9"/>
        <v>-18682143.224197384</v>
      </c>
      <c r="Q92" s="146">
        <f t="shared" si="10"/>
        <v>20461568.399634089</v>
      </c>
      <c r="R92" s="98">
        <f t="shared" si="12"/>
        <v>210000000</v>
      </c>
      <c r="S92" s="98">
        <f t="shared" si="13"/>
        <v>70461568.399634093</v>
      </c>
      <c r="T92" s="85"/>
    </row>
    <row r="93" spans="1:20" s="18" customFormat="1" x14ac:dyDescent="0.3">
      <c r="B93" s="294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40459098.433060437</v>
      </c>
      <c r="L93" s="99">
        <v>1.7999999999999999E-2</v>
      </c>
      <c r="M93" s="38">
        <v>0</v>
      </c>
      <c r="N93" s="111">
        <f t="shared" si="11"/>
        <v>-19055786.088681333</v>
      </c>
      <c r="O93" s="81">
        <v>0.02</v>
      </c>
      <c r="P93" s="184">
        <f t="shared" si="9"/>
        <v>-19055786.088681333</v>
      </c>
      <c r="Q93" s="146">
        <f t="shared" si="10"/>
        <v>21403312.344379105</v>
      </c>
      <c r="R93" s="98">
        <f t="shared" si="12"/>
        <v>210000000</v>
      </c>
      <c r="S93" s="98">
        <f t="shared" si="13"/>
        <v>71403312.344379097</v>
      </c>
      <c r="T93" s="85"/>
    </row>
    <row r="94" spans="1:20" s="18" customFormat="1" x14ac:dyDescent="0.3">
      <c r="B94" s="294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41798162.204855524</v>
      </c>
      <c r="L94" s="99">
        <v>1.7999999999999999E-2</v>
      </c>
      <c r="M94" s="38">
        <v>0</v>
      </c>
      <c r="N94" s="111">
        <f t="shared" si="11"/>
        <v>-19436901.810454961</v>
      </c>
      <c r="O94" s="81">
        <v>0.02</v>
      </c>
      <c r="P94" s="184">
        <f t="shared" si="9"/>
        <v>-19436901.810454961</v>
      </c>
      <c r="Q94" s="146">
        <f t="shared" si="10"/>
        <v>22361260.394400563</v>
      </c>
      <c r="R94" s="98">
        <f t="shared" si="12"/>
        <v>210000000</v>
      </c>
      <c r="S94" s="98">
        <f t="shared" si="13"/>
        <v>72361260.394400567</v>
      </c>
      <c r="T94" s="85"/>
    </row>
    <row r="95" spans="1:20" s="18" customFormat="1" x14ac:dyDescent="0.3">
      <c r="B95" s="294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43161329.124542922</v>
      </c>
      <c r="L95" s="99">
        <v>1.7999999999999999E-2</v>
      </c>
      <c r="M95" s="38">
        <v>0</v>
      </c>
      <c r="N95" s="111">
        <f t="shared" si="11"/>
        <v>-19825639.84666406</v>
      </c>
      <c r="O95" s="81">
        <v>0.02</v>
      </c>
      <c r="P95" s="184">
        <f t="shared" si="9"/>
        <v>-19825639.84666406</v>
      </c>
      <c r="Q95" s="146">
        <f t="shared" si="10"/>
        <v>23335689.277878862</v>
      </c>
      <c r="R95" s="98">
        <f t="shared" si="12"/>
        <v>210000000</v>
      </c>
      <c r="S95" s="98">
        <f t="shared" si="13"/>
        <v>73335689.277878866</v>
      </c>
      <c r="T95" s="85"/>
    </row>
    <row r="96" spans="1:20" s="18" customFormat="1" x14ac:dyDescent="0.3">
      <c r="B96" s="294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44549033.048784696</v>
      </c>
      <c r="L96" s="99">
        <v>1.7999999999999999E-2</v>
      </c>
      <c r="M96" s="38">
        <v>0</v>
      </c>
      <c r="N96" s="111">
        <f t="shared" si="11"/>
        <v>-20222152.643597342</v>
      </c>
      <c r="O96" s="81">
        <v>0.02</v>
      </c>
      <c r="P96" s="184">
        <f t="shared" si="9"/>
        <v>-20222152.643597342</v>
      </c>
      <c r="Q96" s="146">
        <f t="shared" si="10"/>
        <v>24326880.405187353</v>
      </c>
      <c r="R96" s="98">
        <f t="shared" si="12"/>
        <v>210000000</v>
      </c>
      <c r="S96" s="98">
        <f t="shared" si="13"/>
        <v>74326880.405187353</v>
      </c>
      <c r="T96" s="85"/>
    </row>
    <row r="97" spans="1:20" s="18" customFormat="1" x14ac:dyDescent="0.3">
      <c r="B97" s="294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45961715.643662818</v>
      </c>
      <c r="L97" s="99">
        <v>1.7999999999999999E-2</v>
      </c>
      <c r="M97" s="38">
        <v>0</v>
      </c>
      <c r="N97" s="111">
        <f t="shared" si="11"/>
        <v>-20626595.696469288</v>
      </c>
      <c r="O97" s="81">
        <v>0.02</v>
      </c>
      <c r="P97" s="184">
        <f t="shared" si="9"/>
        <v>-20626595.696469288</v>
      </c>
      <c r="Q97" s="146">
        <f t="shared" si="10"/>
        <v>25335119.947193529</v>
      </c>
      <c r="R97" s="98">
        <f t="shared" si="12"/>
        <v>210000000</v>
      </c>
      <c r="S97" s="98">
        <f t="shared" si="13"/>
        <v>75335119.947193533</v>
      </c>
      <c r="T97" s="85"/>
    </row>
    <row r="98" spans="1:20" s="18" customFormat="1" ht="17.25" thickBot="1" x14ac:dyDescent="0.35">
      <c r="B98" s="294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47399826.525248751</v>
      </c>
      <c r="L98" s="99">
        <v>1.7999999999999999E-2</v>
      </c>
      <c r="M98" s="38">
        <v>0</v>
      </c>
      <c r="N98" s="111">
        <f t="shared" si="11"/>
        <v>-21039127.610398673</v>
      </c>
      <c r="O98" s="81">
        <v>0.02</v>
      </c>
      <c r="P98" s="184">
        <f t="shared" si="9"/>
        <v>-21039127.610398673</v>
      </c>
      <c r="Q98" s="146">
        <f t="shared" si="10"/>
        <v>26360698.914850079</v>
      </c>
      <c r="R98" s="98">
        <f t="shared" si="12"/>
        <v>210000000</v>
      </c>
      <c r="S98" s="98">
        <f t="shared" si="13"/>
        <v>76360698.914850086</v>
      </c>
      <c r="T98" s="85"/>
    </row>
    <row r="99" spans="1:20" s="91" customFormat="1" ht="17.25" thickBot="1" x14ac:dyDescent="0.35">
      <c r="B99" s="294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48863823.402703226</v>
      </c>
      <c r="L99" s="90">
        <v>1.7999999999999999E-2</v>
      </c>
      <c r="M99" s="38">
        <v>0</v>
      </c>
      <c r="N99" s="111">
        <f t="shared" si="11"/>
        <v>-21459910.162606645</v>
      </c>
      <c r="O99" s="81">
        <v>0.02</v>
      </c>
      <c r="P99" s="184">
        <f t="shared" si="9"/>
        <v>-21459910.162606645</v>
      </c>
      <c r="Q99" s="146">
        <f t="shared" si="10"/>
        <v>27403913.24009658</v>
      </c>
      <c r="R99" s="98">
        <f t="shared" si="12"/>
        <v>210000000</v>
      </c>
      <c r="S99" s="98">
        <f t="shared" si="13"/>
        <v>77403913.240096584</v>
      </c>
      <c r="T99" s="103"/>
    </row>
    <row r="100" spans="1:20" s="18" customFormat="1" x14ac:dyDescent="0.3">
      <c r="A100" s="18">
        <v>9</v>
      </c>
      <c r="B100" s="294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50354172.223951884</v>
      </c>
      <c r="L100" s="99">
        <v>1.7999999999999999E-2</v>
      </c>
      <c r="M100" s="38">
        <v>0</v>
      </c>
      <c r="N100" s="111">
        <f t="shared" si="11"/>
        <v>-21889108.365858778</v>
      </c>
      <c r="O100" s="81">
        <v>0.02</v>
      </c>
      <c r="P100" s="184">
        <f t="shared" si="9"/>
        <v>-21889108.365858778</v>
      </c>
      <c r="Q100" s="146">
        <f t="shared" si="10"/>
        <v>28465063.858093105</v>
      </c>
      <c r="R100" s="98">
        <f t="shared" si="12"/>
        <v>210000000</v>
      </c>
      <c r="S100" s="98">
        <f t="shared" si="13"/>
        <v>78465063.858093113</v>
      </c>
      <c r="T100" s="85"/>
    </row>
    <row r="101" spans="1:20" s="18" customFormat="1" x14ac:dyDescent="0.3">
      <c r="B101" s="294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51871347.323983021</v>
      </c>
      <c r="L101" s="99">
        <v>1.7999999999999999E-2</v>
      </c>
      <c r="M101" s="38">
        <v>0</v>
      </c>
      <c r="N101" s="111">
        <f t="shared" si="11"/>
        <v>-22326890.533175953</v>
      </c>
      <c r="O101" s="81">
        <v>0.02</v>
      </c>
      <c r="P101" s="184">
        <f t="shared" si="9"/>
        <v>-22326890.533175953</v>
      </c>
      <c r="Q101" s="146">
        <f t="shared" si="10"/>
        <v>29544456.790807068</v>
      </c>
      <c r="R101" s="98">
        <f t="shared" si="12"/>
        <v>210000000</v>
      </c>
      <c r="S101" s="98">
        <f t="shared" si="13"/>
        <v>79544456.790807068</v>
      </c>
      <c r="T101" s="85"/>
    </row>
    <row r="102" spans="1:20" s="18" customFormat="1" x14ac:dyDescent="0.3">
      <c r="B102" s="294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53415831.575814717</v>
      </c>
      <c r="L102" s="99">
        <v>1.7999999999999999E-2</v>
      </c>
      <c r="M102" s="38">
        <v>0</v>
      </c>
      <c r="N102" s="111">
        <f t="shared" si="11"/>
        <v>-22773428.34383947</v>
      </c>
      <c r="O102" s="81">
        <v>0.02</v>
      </c>
      <c r="P102" s="184">
        <f t="shared" si="9"/>
        <v>-22773428.34383947</v>
      </c>
      <c r="Q102" s="146">
        <f t="shared" si="10"/>
        <v>30642403.231975246</v>
      </c>
      <c r="R102" s="98">
        <f t="shared" si="12"/>
        <v>210000000</v>
      </c>
      <c r="S102" s="98">
        <f t="shared" si="13"/>
        <v>80642403.231975242</v>
      </c>
      <c r="T102" s="85"/>
    </row>
    <row r="103" spans="1:20" s="18" customFormat="1" x14ac:dyDescent="0.3">
      <c r="B103" s="294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54988116.54417938</v>
      </c>
      <c r="L103" s="99">
        <v>1.7999999999999999E-2</v>
      </c>
      <c r="M103" s="38">
        <v>0</v>
      </c>
      <c r="N103" s="111">
        <f t="shared" si="11"/>
        <v>-23228896.910716258</v>
      </c>
      <c r="O103" s="81">
        <v>0.02</v>
      </c>
      <c r="P103" s="184">
        <f t="shared" si="9"/>
        <v>-23228896.910716258</v>
      </c>
      <c r="Q103" s="146">
        <f t="shared" si="10"/>
        <v>31759219.633463122</v>
      </c>
      <c r="R103" s="98">
        <f t="shared" si="12"/>
        <v>210000000</v>
      </c>
      <c r="S103" s="98">
        <f t="shared" si="13"/>
        <v>81759219.633463115</v>
      </c>
      <c r="T103" s="85"/>
    </row>
    <row r="104" spans="1:20" s="18" customFormat="1" x14ac:dyDescent="0.3">
      <c r="B104" s="294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56588702.641974606</v>
      </c>
      <c r="L104" s="99">
        <v>1.7999999999999999E-2</v>
      </c>
      <c r="M104" s="38">
        <v>0</v>
      </c>
      <c r="N104" s="111">
        <f t="shared" si="11"/>
        <v>-23693474.848930582</v>
      </c>
      <c r="O104" s="81">
        <v>0.02</v>
      </c>
      <c r="P104" s="184">
        <f t="shared" si="9"/>
        <v>-23693474.848930582</v>
      </c>
      <c r="Q104" s="146">
        <f t="shared" si="10"/>
        <v>32895227.793044023</v>
      </c>
      <c r="R104" s="98">
        <f t="shared" si="12"/>
        <v>210000000</v>
      </c>
      <c r="S104" s="98">
        <f t="shared" si="13"/>
        <v>82895227.793044031</v>
      </c>
      <c r="T104" s="85"/>
    </row>
    <row r="105" spans="1:20" s="18" customFormat="1" x14ac:dyDescent="0.3">
      <c r="B105" s="294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58218099.289530151</v>
      </c>
      <c r="L105" s="99">
        <v>1.7999999999999999E-2</v>
      </c>
      <c r="M105" s="38">
        <v>0</v>
      </c>
      <c r="N105" s="111">
        <f t="shared" si="11"/>
        <v>-24167344.345909193</v>
      </c>
      <c r="O105" s="81">
        <v>0.02</v>
      </c>
      <c r="P105" s="184">
        <f t="shared" si="9"/>
        <v>-24167344.345909193</v>
      </c>
      <c r="Q105" s="146">
        <f t="shared" si="10"/>
        <v>34050754.943620957</v>
      </c>
      <c r="R105" s="98">
        <f t="shared" si="12"/>
        <v>210000000</v>
      </c>
      <c r="S105" s="98">
        <f t="shared" si="13"/>
        <v>84050754.94362095</v>
      </c>
      <c r="T105" s="85"/>
    </row>
    <row r="106" spans="1:20" s="18" customFormat="1" x14ac:dyDescent="0.3">
      <c r="B106" s="294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59876825.076741695</v>
      </c>
      <c r="L106" s="99">
        <v>1.7999999999999999E-2</v>
      </c>
      <c r="M106" s="38">
        <v>0</v>
      </c>
      <c r="N106" s="111">
        <f t="shared" si="11"/>
        <v>-24650691.232827377</v>
      </c>
      <c r="O106" s="81">
        <v>0.02</v>
      </c>
      <c r="P106" s="184">
        <f t="shared" si="9"/>
        <v>-24650691.232827377</v>
      </c>
      <c r="Q106" s="146">
        <f t="shared" si="10"/>
        <v>35226133.843914315</v>
      </c>
      <c r="R106" s="98">
        <f t="shared" si="12"/>
        <v>210000000</v>
      </c>
      <c r="S106" s="98">
        <f t="shared" si="13"/>
        <v>85226133.843914315</v>
      </c>
      <c r="T106" s="85"/>
    </row>
    <row r="107" spans="1:20" s="18" customFormat="1" x14ac:dyDescent="0.3">
      <c r="B107" s="294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61565407.928123049</v>
      </c>
      <c r="L107" s="99">
        <v>1.7999999999999999E-2</v>
      </c>
      <c r="M107" s="38">
        <v>0</v>
      </c>
      <c r="N107" s="111">
        <f t="shared" si="11"/>
        <v>-25143705.057483923</v>
      </c>
      <c r="O107" s="81">
        <v>0.02</v>
      </c>
      <c r="P107" s="184">
        <f t="shared" si="9"/>
        <v>-25143705.057483923</v>
      </c>
      <c r="Q107" s="146">
        <f t="shared" si="10"/>
        <v>36421702.87063913</v>
      </c>
      <c r="R107" s="98">
        <f t="shared" si="12"/>
        <v>210000000</v>
      </c>
      <c r="S107" s="98">
        <f t="shared" si="13"/>
        <v>86421702.87063913</v>
      </c>
      <c r="T107" s="85"/>
    </row>
    <row r="108" spans="1:20" s="18" customFormat="1" x14ac:dyDescent="0.3">
      <c r="B108" s="294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63284385.270829268</v>
      </c>
      <c r="L108" s="99">
        <v>1.7999999999999999E-2</v>
      </c>
      <c r="M108" s="38">
        <v>0</v>
      </c>
      <c r="N108" s="111">
        <f t="shared" si="11"/>
        <v>-25646579.158633601</v>
      </c>
      <c r="O108" s="81">
        <v>0.02</v>
      </c>
      <c r="P108" s="184">
        <f t="shared" si="9"/>
        <v>-25646579.158633601</v>
      </c>
      <c r="Q108" s="146">
        <f t="shared" si="10"/>
        <v>37637806.112195671</v>
      </c>
      <c r="R108" s="98">
        <f t="shared" si="12"/>
        <v>210000000</v>
      </c>
      <c r="S108" s="98">
        <f t="shared" si="13"/>
        <v>87637806.112195671</v>
      </c>
      <c r="T108" s="85"/>
    </row>
    <row r="109" spans="1:20" s="18" customFormat="1" x14ac:dyDescent="0.3">
      <c r="B109" s="294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65034304.205704197</v>
      </c>
      <c r="L109" s="99">
        <v>1.7999999999999999E-2</v>
      </c>
      <c r="M109" s="38">
        <v>0</v>
      </c>
      <c r="N109" s="111">
        <f t="shared" si="11"/>
        <v>-26159510.741806272</v>
      </c>
      <c r="O109" s="81">
        <v>0.02</v>
      </c>
      <c r="P109" s="184">
        <f t="shared" si="9"/>
        <v>-26159510.741806272</v>
      </c>
      <c r="Q109" s="146">
        <f t="shared" si="10"/>
        <v>38874793.463897929</v>
      </c>
      <c r="R109" s="98">
        <f t="shared" si="12"/>
        <v>210000000</v>
      </c>
      <c r="S109" s="98">
        <f t="shared" si="13"/>
        <v>88874793.463897929</v>
      </c>
      <c r="T109" s="85"/>
    </row>
    <row r="110" spans="1:20" s="18" customFormat="1" ht="17.25" thickBot="1" x14ac:dyDescent="0.35">
      <c r="B110" s="294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66815721.68140687</v>
      </c>
      <c r="L110" s="99">
        <v>1.7999999999999999E-2</v>
      </c>
      <c r="M110" s="38">
        <v>0</v>
      </c>
      <c r="N110" s="111">
        <f t="shared" si="11"/>
        <v>-26682700.956642397</v>
      </c>
      <c r="O110" s="81">
        <v>0.02</v>
      </c>
      <c r="P110" s="184">
        <f t="shared" si="9"/>
        <v>-26682700.956642397</v>
      </c>
      <c r="Q110" s="146">
        <f t="shared" si="10"/>
        <v>40133020.724764474</v>
      </c>
      <c r="R110" s="98">
        <f t="shared" si="12"/>
        <v>210000000</v>
      </c>
      <c r="S110" s="98">
        <f t="shared" si="13"/>
        <v>90133020.724764466</v>
      </c>
      <c r="T110" s="85"/>
    </row>
    <row r="111" spans="1:20" s="91" customFormat="1" ht="17.25" thickBot="1" x14ac:dyDescent="0.35">
      <c r="B111" s="294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68629204.671672195</v>
      </c>
      <c r="L111" s="90">
        <v>1.7999999999999999E-2</v>
      </c>
      <c r="M111" s="38">
        <v>0</v>
      </c>
      <c r="N111" s="111">
        <f t="shared" si="11"/>
        <v>-27216354.975775246</v>
      </c>
      <c r="O111" s="81">
        <v>0.02</v>
      </c>
      <c r="P111" s="184">
        <f t="shared" si="9"/>
        <v>-27216354.975775246</v>
      </c>
      <c r="Q111" s="146">
        <f t="shared" si="10"/>
        <v>41412849.695896953</v>
      </c>
      <c r="R111" s="98">
        <f t="shared" si="12"/>
        <v>210000000</v>
      </c>
      <c r="S111" s="98">
        <f t="shared" si="13"/>
        <v>91412849.695896953</v>
      </c>
      <c r="T111" s="103"/>
    </row>
    <row r="112" spans="1:20" s="18" customFormat="1" x14ac:dyDescent="0.3">
      <c r="A112" s="18">
        <v>10</v>
      </c>
      <c r="B112" s="294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70475330.355762288</v>
      </c>
      <c r="L112" s="99">
        <v>1.7999999999999999E-2</v>
      </c>
      <c r="M112" s="38">
        <v>0</v>
      </c>
      <c r="N112" s="111">
        <f t="shared" si="11"/>
        <v>-27760682.075290751</v>
      </c>
      <c r="O112" s="81">
        <v>0.02</v>
      </c>
      <c r="P112" s="184">
        <f t="shared" si="9"/>
        <v>-27760682.075290751</v>
      </c>
      <c r="Q112" s="146">
        <f t="shared" si="10"/>
        <v>42714648.280471534</v>
      </c>
      <c r="R112" s="98">
        <f t="shared" si="12"/>
        <v>210000000</v>
      </c>
      <c r="S112" s="98">
        <f t="shared" si="13"/>
        <v>92714648.280471534</v>
      </c>
      <c r="T112" s="85"/>
    </row>
    <row r="113" spans="1:20" s="18" customFormat="1" x14ac:dyDescent="0.3">
      <c r="B113" s="294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72354686.302166015</v>
      </c>
      <c r="L113" s="99">
        <v>1.7999999999999999E-2</v>
      </c>
      <c r="M113" s="38">
        <v>0</v>
      </c>
      <c r="N113" s="111">
        <f t="shared" si="11"/>
        <v>-28315895.716796566</v>
      </c>
      <c r="O113" s="81">
        <v>0.02</v>
      </c>
      <c r="P113" s="184">
        <f t="shared" si="9"/>
        <v>-28315895.716796566</v>
      </c>
      <c r="Q113" s="146">
        <f t="shared" si="10"/>
        <v>44038790.585369453</v>
      </c>
      <c r="R113" s="98">
        <f t="shared" si="12"/>
        <v>210000000</v>
      </c>
      <c r="S113" s="98">
        <f t="shared" si="13"/>
        <v>94038790.585369453</v>
      </c>
      <c r="T113" s="85"/>
    </row>
    <row r="114" spans="1:20" s="18" customFormat="1" x14ac:dyDescent="0.3">
      <c r="B114" s="294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74267870.655605003</v>
      </c>
      <c r="L114" s="99">
        <v>1.7999999999999999E-2</v>
      </c>
      <c r="M114" s="38">
        <v>0</v>
      </c>
      <c r="N114" s="111">
        <f t="shared" si="11"/>
        <v>-28882213.631132498</v>
      </c>
      <c r="O114" s="81">
        <v>0.02</v>
      </c>
      <c r="P114" s="184">
        <f t="shared" si="9"/>
        <v>-28882213.631132498</v>
      </c>
      <c r="Q114" s="146">
        <f t="shared" si="10"/>
        <v>45385657.024472505</v>
      </c>
      <c r="R114" s="98">
        <f t="shared" si="12"/>
        <v>210000000</v>
      </c>
      <c r="S114" s="98">
        <f t="shared" si="13"/>
        <v>95385657.024472505</v>
      </c>
      <c r="T114" s="85"/>
    </row>
    <row r="115" spans="1:20" s="18" customFormat="1" x14ac:dyDescent="0.3">
      <c r="B115" s="294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76215492.3274059</v>
      </c>
      <c r="L115" s="99">
        <v>1.7999999999999999E-2</v>
      </c>
      <c r="M115" s="38">
        <v>0</v>
      </c>
      <c r="N115" s="111">
        <f t="shared" si="11"/>
        <v>-29459857.903755147</v>
      </c>
      <c r="O115" s="81">
        <v>0.02</v>
      </c>
      <c r="P115" s="184">
        <f t="shared" si="9"/>
        <v>-29459857.903755147</v>
      </c>
      <c r="Q115" s="146">
        <f t="shared" si="10"/>
        <v>46755634.423650756</v>
      </c>
      <c r="R115" s="98">
        <f t="shared" si="12"/>
        <v>210000000</v>
      </c>
      <c r="S115" s="98">
        <f t="shared" si="13"/>
        <v>96755634.423650756</v>
      </c>
      <c r="T115" s="85"/>
    </row>
    <row r="116" spans="1:20" s="18" customFormat="1" x14ac:dyDescent="0.3">
      <c r="B116" s="294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78198171.189299211</v>
      </c>
      <c r="L116" s="99">
        <v>1.7999999999999999E-2</v>
      </c>
      <c r="M116" s="38">
        <v>0</v>
      </c>
      <c r="N116" s="111">
        <f t="shared" si="11"/>
        <v>-30049055.061830249</v>
      </c>
      <c r="O116" s="81">
        <v>0.02</v>
      </c>
      <c r="P116" s="184">
        <f t="shared" si="9"/>
        <v>-30049055.061830249</v>
      </c>
      <c r="Q116" s="146">
        <f t="shared" si="10"/>
        <v>48149116.127468958</v>
      </c>
      <c r="R116" s="98">
        <f t="shared" si="12"/>
        <v>210000000</v>
      </c>
      <c r="S116" s="98">
        <f t="shared" si="13"/>
        <v>98149116.127468958</v>
      </c>
      <c r="T116" s="85"/>
    </row>
    <row r="117" spans="1:20" s="18" customFormat="1" x14ac:dyDescent="0.3">
      <c r="B117" s="294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80216538.270706594</v>
      </c>
      <c r="L117" s="99">
        <v>1.7999999999999999E-2</v>
      </c>
      <c r="M117" s="38">
        <v>0</v>
      </c>
      <c r="N117" s="111">
        <f t="shared" si="11"/>
        <v>-30650036.163066853</v>
      </c>
      <c r="O117" s="81">
        <v>0.02</v>
      </c>
      <c r="P117" s="184">
        <f t="shared" si="9"/>
        <v>-30650036.163066853</v>
      </c>
      <c r="Q117" s="146">
        <f t="shared" si="10"/>
        <v>49566502.107639745</v>
      </c>
      <c r="R117" s="98">
        <f t="shared" si="12"/>
        <v>210000000</v>
      </c>
      <c r="S117" s="98">
        <f t="shared" si="13"/>
        <v>99566502.107639745</v>
      </c>
      <c r="T117" s="85"/>
    </row>
    <row r="118" spans="1:20" s="18" customFormat="1" x14ac:dyDescent="0.3">
      <c r="B118" s="294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82271235.959579319</v>
      </c>
      <c r="L118" s="99">
        <v>1.7999999999999999E-2</v>
      </c>
      <c r="M118" s="38">
        <v>0</v>
      </c>
      <c r="N118" s="111">
        <f t="shared" si="11"/>
        <v>-31263036.886328191</v>
      </c>
      <c r="O118" s="81">
        <v>0.02</v>
      </c>
      <c r="P118" s="184">
        <f t="shared" si="9"/>
        <v>-31263036.886328191</v>
      </c>
      <c r="Q118" s="146">
        <f t="shared" si="10"/>
        <v>51008199.073251128</v>
      </c>
      <c r="R118" s="98">
        <f t="shared" si="12"/>
        <v>210000000</v>
      </c>
      <c r="S118" s="98">
        <f t="shared" si="13"/>
        <v>101008199.07325113</v>
      </c>
      <c r="T118" s="85"/>
    </row>
    <row r="119" spans="1:20" s="18" customFormat="1" x14ac:dyDescent="0.3">
      <c r="B119" s="294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84362918.206851751</v>
      </c>
      <c r="L119" s="99">
        <v>1.7999999999999999E-2</v>
      </c>
      <c r="M119" s="38">
        <v>0</v>
      </c>
      <c r="N119" s="111">
        <f t="shared" si="11"/>
        <v>-31888297.624054756</v>
      </c>
      <c r="O119" s="81">
        <v>0.02</v>
      </c>
      <c r="P119" s="184">
        <f t="shared" si="9"/>
        <v>-31888297.624054756</v>
      </c>
      <c r="Q119" s="146">
        <f t="shared" si="10"/>
        <v>52474620.582796991</v>
      </c>
      <c r="R119" s="98">
        <f t="shared" si="12"/>
        <v>210000000</v>
      </c>
      <c r="S119" s="98">
        <f t="shared" si="13"/>
        <v>102474620.58279699</v>
      </c>
      <c r="T119" s="85"/>
    </row>
    <row r="120" spans="1:20" s="18" customFormat="1" x14ac:dyDescent="0.3">
      <c r="B120" s="294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86492250.734575078</v>
      </c>
      <c r="L120" s="99">
        <v>1.7999999999999999E-2</v>
      </c>
      <c r="M120" s="38">
        <v>0</v>
      </c>
      <c r="N120" s="111">
        <f t="shared" si="11"/>
        <v>-32526063.576535851</v>
      </c>
      <c r="O120" s="81">
        <v>0.02</v>
      </c>
      <c r="P120" s="184">
        <f t="shared" si="9"/>
        <v>-32526063.576535851</v>
      </c>
      <c r="Q120" s="146">
        <f t="shared" si="10"/>
        <v>53966187.158039227</v>
      </c>
      <c r="R120" s="98">
        <f t="shared" si="12"/>
        <v>210000000</v>
      </c>
      <c r="S120" s="98">
        <f t="shared" si="13"/>
        <v>103966187.15803923</v>
      </c>
      <c r="T120" s="85"/>
    </row>
    <row r="121" spans="1:20" s="18" customFormat="1" x14ac:dyDescent="0.3">
      <c r="B121" s="294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88659911.24779743</v>
      </c>
      <c r="L121" s="99">
        <v>1.7999999999999999E-2</v>
      </c>
      <c r="M121" s="38">
        <v>0</v>
      </c>
      <c r="N121" s="111">
        <f t="shared" si="11"/>
        <v>-33176584.848066568</v>
      </c>
      <c r="O121" s="81">
        <v>0.02</v>
      </c>
      <c r="P121" s="184">
        <f t="shared" si="9"/>
        <v>-33176584.848066568</v>
      </c>
      <c r="Q121" s="146">
        <f t="shared" si="10"/>
        <v>55483326.399730861</v>
      </c>
      <c r="R121" s="98">
        <f t="shared" si="12"/>
        <v>210000000</v>
      </c>
      <c r="S121" s="98">
        <f t="shared" si="13"/>
        <v>105483326.39973086</v>
      </c>
      <c r="T121" s="85"/>
    </row>
    <row r="122" spans="1:20" s="18" customFormat="1" ht="17.25" thickBot="1" x14ac:dyDescent="0.35">
      <c r="B122" s="294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90866589.650257781</v>
      </c>
      <c r="L122" s="99">
        <v>1.7999999999999999E-2</v>
      </c>
      <c r="M122" s="38">
        <v>0</v>
      </c>
      <c r="N122" s="111">
        <f t="shared" si="11"/>
        <v>-33840116.545027897</v>
      </c>
      <c r="O122" s="81">
        <v>0.02</v>
      </c>
      <c r="P122" s="184">
        <f t="shared" si="9"/>
        <v>-33840116.545027897</v>
      </c>
      <c r="Q122" s="146">
        <f t="shared" si="10"/>
        <v>57026473.105229884</v>
      </c>
      <c r="R122" s="98">
        <f t="shared" si="12"/>
        <v>210000000</v>
      </c>
      <c r="S122" s="98">
        <f t="shared" si="13"/>
        <v>107026473.10522988</v>
      </c>
      <c r="T122" s="85"/>
    </row>
    <row r="123" spans="1:20" s="91" customFormat="1" ht="17.25" thickBot="1" x14ac:dyDescent="0.35">
      <c r="B123" s="294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93112988.263962418</v>
      </c>
      <c r="L123" s="90">
        <v>1.7999999999999999E-2</v>
      </c>
      <c r="M123" s="38">
        <v>0</v>
      </c>
      <c r="N123" s="111">
        <f t="shared" si="11"/>
        <v>-34516918.875928454</v>
      </c>
      <c r="O123" s="81">
        <v>0.02</v>
      </c>
      <c r="P123" s="184">
        <f t="shared" si="9"/>
        <v>-34516918.875928454</v>
      </c>
      <c r="Q123" s="146">
        <f t="shared" si="10"/>
        <v>58596069.388033964</v>
      </c>
      <c r="R123" s="98">
        <f t="shared" si="12"/>
        <v>210000000</v>
      </c>
      <c r="S123" s="98">
        <f t="shared" si="13"/>
        <v>108596069.38803396</v>
      </c>
      <c r="T123" s="103"/>
    </row>
    <row r="124" spans="1:20" s="18" customFormat="1" x14ac:dyDescent="0.3">
      <c r="A124" s="18">
        <v>11</v>
      </c>
      <c r="B124" s="294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95399822.052713737</v>
      </c>
      <c r="L124" s="99">
        <v>1.7999999999999999E-2</v>
      </c>
      <c r="M124" s="38">
        <v>0</v>
      </c>
      <c r="N124" s="111">
        <f t="shared" si="11"/>
        <v>-35207257.253447026</v>
      </c>
      <c r="O124" s="81">
        <v>0.02</v>
      </c>
      <c r="P124" s="184">
        <f t="shared" si="9"/>
        <v>-35207257.253447026</v>
      </c>
      <c r="Q124" s="146">
        <f t="shared" si="10"/>
        <v>60192564.799266711</v>
      </c>
      <c r="R124" s="98">
        <f t="shared" si="12"/>
        <v>210000000</v>
      </c>
      <c r="S124" s="98">
        <f t="shared" si="13"/>
        <v>110192564.79926671</v>
      </c>
      <c r="T124" s="85"/>
    </row>
    <row r="125" spans="1:20" s="18" customFormat="1" x14ac:dyDescent="0.3">
      <c r="B125" s="294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97727818.849662587</v>
      </c>
      <c r="L125" s="99">
        <v>1.7999999999999999E-2</v>
      </c>
      <c r="M125" s="38">
        <v>0</v>
      </c>
      <c r="N125" s="111">
        <f t="shared" si="11"/>
        <v>-35911402.39851597</v>
      </c>
      <c r="O125" s="81">
        <v>0.02</v>
      </c>
      <c r="P125" s="184">
        <f t="shared" si="9"/>
        <v>-35911402.39851597</v>
      </c>
      <c r="Q125" s="146">
        <f t="shared" si="10"/>
        <v>61816416.451146618</v>
      </c>
      <c r="R125" s="98">
        <f t="shared" si="12"/>
        <v>210000000</v>
      </c>
      <c r="S125" s="98">
        <f t="shared" si="13"/>
        <v>111816416.45114662</v>
      </c>
      <c r="T125" s="85"/>
    </row>
    <row r="126" spans="1:20" s="18" customFormat="1" x14ac:dyDescent="0.3">
      <c r="B126" s="294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100097719.58895652</v>
      </c>
      <c r="L126" s="99">
        <v>1.7999999999999999E-2</v>
      </c>
      <c r="M126" s="38">
        <v>0</v>
      </c>
      <c r="N126" s="111">
        <f t="shared" si="11"/>
        <v>-36629630.446486287</v>
      </c>
      <c r="O126" s="81">
        <v>0.02</v>
      </c>
      <c r="P126" s="184">
        <f t="shared" si="9"/>
        <v>-36629630.446486287</v>
      </c>
      <c r="Q126" s="146">
        <f t="shared" si="10"/>
        <v>63468089.142470233</v>
      </c>
      <c r="R126" s="98">
        <f t="shared" si="12"/>
        <v>210000000</v>
      </c>
      <c r="S126" s="98">
        <f t="shared" si="13"/>
        <v>113468089.14247024</v>
      </c>
      <c r="T126" s="85"/>
    </row>
    <row r="127" spans="1:20" s="18" customFormat="1" x14ac:dyDescent="0.3">
      <c r="B127" s="294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102510278.54155774</v>
      </c>
      <c r="L127" s="99">
        <v>1.7999999999999999E-2</v>
      </c>
      <c r="M127" s="38">
        <v>0</v>
      </c>
      <c r="N127" s="111">
        <f t="shared" si="11"/>
        <v>-37362223.05541601</v>
      </c>
      <c r="O127" s="81">
        <v>0.02</v>
      </c>
      <c r="P127" s="184">
        <f t="shared" si="9"/>
        <v>-37362223.05541601</v>
      </c>
      <c r="Q127" s="146">
        <f t="shared" si="10"/>
        <v>65148055.486141734</v>
      </c>
      <c r="R127" s="98">
        <f t="shared" si="12"/>
        <v>210000000</v>
      </c>
      <c r="S127" s="98">
        <f t="shared" si="13"/>
        <v>115148055.48614174</v>
      </c>
      <c r="T127" s="85"/>
    </row>
    <row r="128" spans="1:20" s="18" customFormat="1" x14ac:dyDescent="0.3">
      <c r="B128" s="294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104966263.55530578</v>
      </c>
      <c r="L128" s="99">
        <v>1.7999999999999999E-2</v>
      </c>
      <c r="M128" s="38">
        <v>0</v>
      </c>
      <c r="N128" s="111">
        <f t="shared" si="11"/>
        <v>-38109467.51652433</v>
      </c>
      <c r="O128" s="81">
        <v>0.02</v>
      </c>
      <c r="P128" s="184">
        <f t="shared" si="9"/>
        <v>-38109467.51652433</v>
      </c>
      <c r="Q128" s="146">
        <f t="shared" si="10"/>
        <v>66856796.038781449</v>
      </c>
      <c r="R128" s="98">
        <f t="shared" si="12"/>
        <v>210000000</v>
      </c>
      <c r="S128" s="98">
        <f t="shared" si="13"/>
        <v>116856796.03878145</v>
      </c>
      <c r="T128" s="85"/>
    </row>
    <row r="129" spans="1:20" s="18" customFormat="1" x14ac:dyDescent="0.3">
      <c r="B129" s="294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107466456.29930128</v>
      </c>
      <c r="L129" s="99">
        <v>1.7999999999999999E-2</v>
      </c>
      <c r="M129" s="38">
        <v>0</v>
      </c>
      <c r="N129" s="111">
        <f t="shared" si="11"/>
        <v>-38871656.866854817</v>
      </c>
      <c r="O129" s="81">
        <v>0.02</v>
      </c>
      <c r="P129" s="184">
        <f t="shared" si="9"/>
        <v>-38871656.866854817</v>
      </c>
      <c r="Q129" s="146">
        <f t="shared" si="10"/>
        <v>68594799.432446465</v>
      </c>
      <c r="R129" s="98">
        <f t="shared" si="12"/>
        <v>210000000</v>
      </c>
      <c r="S129" s="98">
        <f t="shared" si="13"/>
        <v>118594799.43244646</v>
      </c>
      <c r="T129" s="85"/>
    </row>
    <row r="130" spans="1:20" s="18" customFormat="1" x14ac:dyDescent="0.3">
      <c r="B130" s="294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110011652.51268871</v>
      </c>
      <c r="L130" s="99">
        <v>1.7999999999999999E-2</v>
      </c>
      <c r="M130" s="38">
        <v>0</v>
      </c>
      <c r="N130" s="111">
        <f t="shared" si="11"/>
        <v>-39649090.004191913</v>
      </c>
      <c r="O130" s="81">
        <v>0.02</v>
      </c>
      <c r="P130" s="184">
        <f t="shared" si="9"/>
        <v>-39649090.004191913</v>
      </c>
      <c r="Q130" s="146">
        <f t="shared" si="10"/>
        <v>70362562.508496791</v>
      </c>
      <c r="R130" s="98">
        <f t="shared" si="12"/>
        <v>210000000</v>
      </c>
      <c r="S130" s="98">
        <f t="shared" si="13"/>
        <v>120362562.50849679</v>
      </c>
      <c r="T130" s="85"/>
    </row>
    <row r="131" spans="1:20" s="18" customFormat="1" x14ac:dyDescent="0.3">
      <c r="B131" s="294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112602662.25791711</v>
      </c>
      <c r="L131" s="99">
        <v>1.7999999999999999E-2</v>
      </c>
      <c r="M131" s="38">
        <v>0</v>
      </c>
      <c r="N131" s="111">
        <f t="shared" si="11"/>
        <v>-40442071.804275751</v>
      </c>
      <c r="O131" s="81">
        <v>0.02</v>
      </c>
      <c r="P131" s="184">
        <f t="shared" si="9"/>
        <v>-40442071.804275751</v>
      </c>
      <c r="Q131" s="146">
        <f t="shared" si="10"/>
        <v>72160590.453641355</v>
      </c>
      <c r="R131" s="98">
        <f t="shared" si="12"/>
        <v>210000000</v>
      </c>
      <c r="S131" s="98">
        <f t="shared" si="13"/>
        <v>122160590.45364136</v>
      </c>
      <c r="T131" s="85"/>
    </row>
    <row r="132" spans="1:20" s="18" customFormat="1" x14ac:dyDescent="0.3">
      <c r="B132" s="294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115240310.17855962</v>
      </c>
      <c r="L132" s="99">
        <v>1.7999999999999999E-2</v>
      </c>
      <c r="M132" s="38">
        <v>0</v>
      </c>
      <c r="N132" s="111">
        <f t="shared" si="11"/>
        <v>-41250913.240361266</v>
      </c>
      <c r="O132" s="81">
        <v>0.02</v>
      </c>
      <c r="P132" s="184">
        <f t="shared" si="9"/>
        <v>-41250913.240361266</v>
      </c>
      <c r="Q132" s="146">
        <f t="shared" si="10"/>
        <v>73989396.938198358</v>
      </c>
      <c r="R132" s="98">
        <f t="shared" si="12"/>
        <v>210000000</v>
      </c>
      <c r="S132" s="98">
        <f t="shared" si="13"/>
        <v>123989396.93819836</v>
      </c>
      <c r="T132" s="85"/>
    </row>
    <row r="133" spans="1:20" s="18" customFormat="1" x14ac:dyDescent="0.3">
      <c r="B133" s="294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117925435.76177369</v>
      </c>
      <c r="L133" s="99">
        <v>1.7999999999999999E-2</v>
      </c>
      <c r="M133" s="38">
        <v>0</v>
      </c>
      <c r="N133" s="111">
        <f t="shared" si="11"/>
        <v>-42075931.50516849</v>
      </c>
      <c r="O133" s="81">
        <v>0.02</v>
      </c>
      <c r="P133" s="184">
        <f t="shared" si="9"/>
        <v>-42075931.50516849</v>
      </c>
      <c r="Q133" s="146">
        <f t="shared" si="10"/>
        <v>75849504.256605208</v>
      </c>
      <c r="R133" s="98">
        <f t="shared" si="12"/>
        <v>210000000</v>
      </c>
      <c r="S133" s="98">
        <f t="shared" si="13"/>
        <v>125849504.25660521</v>
      </c>
      <c r="T133" s="85"/>
    </row>
    <row r="134" spans="1:20" s="18" customFormat="1" ht="18" customHeight="1" thickBot="1" x14ac:dyDescent="0.35">
      <c r="B134" s="294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120658893.60548562</v>
      </c>
      <c r="L134" s="99">
        <v>1.7999999999999999E-2</v>
      </c>
      <c r="M134" s="38">
        <v>0</v>
      </c>
      <c r="N134" s="111">
        <f t="shared" si="11"/>
        <v>-42917450.135271862</v>
      </c>
      <c r="O134" s="81">
        <v>0.02</v>
      </c>
      <c r="P134" s="184">
        <f t="shared" si="9"/>
        <v>-42917450.135271862</v>
      </c>
      <c r="Q134" s="146">
        <f t="shared" si="10"/>
        <v>77741443.470213756</v>
      </c>
      <c r="R134" s="98">
        <f t="shared" si="12"/>
        <v>210000000</v>
      </c>
      <c r="S134" s="98">
        <f t="shared" si="13"/>
        <v>127741443.47021376</v>
      </c>
      <c r="T134" s="85"/>
    </row>
    <row r="135" spans="1:20" s="39" customFormat="1" ht="17.25" thickBot="1" x14ac:dyDescent="0.35">
      <c r="B135" s="294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123441553.69038436</v>
      </c>
      <c r="L135" s="179">
        <v>1.7999999999999999E-2</v>
      </c>
      <c r="M135" s="180">
        <v>0</v>
      </c>
      <c r="N135" s="111">
        <f t="shared" si="11"/>
        <v>-43775799.137977302</v>
      </c>
      <c r="O135" s="81">
        <v>0.02</v>
      </c>
      <c r="P135" s="184">
        <f t="shared" si="9"/>
        <v>-43775799.137977302</v>
      </c>
      <c r="Q135" s="181">
        <f t="shared" si="10"/>
        <v>79665754.552407056</v>
      </c>
      <c r="R135" s="97">
        <f t="shared" si="12"/>
        <v>210000000</v>
      </c>
      <c r="S135" s="97">
        <f t="shared" si="13"/>
        <v>129665754.55240706</v>
      </c>
      <c r="T135" s="182"/>
    </row>
    <row r="136" spans="1:20" s="36" customFormat="1" x14ac:dyDescent="0.3">
      <c r="A136" s="31">
        <v>12</v>
      </c>
      <c r="B136" s="294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126274301.65681128</v>
      </c>
      <c r="L136" s="99">
        <v>1.7999999999999999E-2</v>
      </c>
      <c r="M136" s="38">
        <v>0</v>
      </c>
      <c r="N136" s="111">
        <f t="shared" si="11"/>
        <v>-44651315.120736845</v>
      </c>
      <c r="O136" s="81">
        <v>0.02</v>
      </c>
      <c r="P136" s="184">
        <f t="shared" si="9"/>
        <v>-44651315.120736845</v>
      </c>
      <c r="Q136" s="146">
        <f t="shared" si="10"/>
        <v>81622986.53607443</v>
      </c>
      <c r="R136" s="98">
        <f t="shared" si="12"/>
        <v>210000000</v>
      </c>
      <c r="S136" s="98">
        <f t="shared" si="13"/>
        <v>131622986.53607443</v>
      </c>
    </row>
    <row r="137" spans="1:20" x14ac:dyDescent="0.3">
      <c r="A137" s="18"/>
      <c r="B137" s="294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129158039.08663389</v>
      </c>
      <c r="L137" s="99">
        <v>1.7999999999999999E-2</v>
      </c>
      <c r="M137" s="38">
        <v>0</v>
      </c>
      <c r="N137" s="111">
        <f t="shared" si="11"/>
        <v>-45544341.423151582</v>
      </c>
      <c r="O137" s="81">
        <v>0.02</v>
      </c>
      <c r="P137" s="184">
        <f t="shared" si="9"/>
        <v>-45544341.423151582</v>
      </c>
      <c r="Q137" s="146">
        <f t="shared" si="10"/>
        <v>83613697.663482308</v>
      </c>
      <c r="R137" s="98">
        <f t="shared" si="12"/>
        <v>210000000</v>
      </c>
      <c r="S137" s="98">
        <f t="shared" si="13"/>
        <v>133613697.66348231</v>
      </c>
    </row>
    <row r="138" spans="1:20" x14ac:dyDescent="0.3">
      <c r="A138" s="18"/>
      <c r="B138" s="294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132093683.7901933</v>
      </c>
      <c r="L138" s="99">
        <v>1.7999999999999999E-2</v>
      </c>
      <c r="M138" s="38">
        <v>0</v>
      </c>
      <c r="N138" s="111">
        <f t="shared" si="11"/>
        <v>-46455228.251614615</v>
      </c>
      <c r="O138" s="81">
        <v>0.02</v>
      </c>
      <c r="P138" s="184">
        <f t="shared" si="9"/>
        <v>-46455228.251614615</v>
      </c>
      <c r="Q138" s="146">
        <f t="shared" si="10"/>
        <v>85638455.538578689</v>
      </c>
      <c r="R138" s="98">
        <f t="shared" si="12"/>
        <v>210000000</v>
      </c>
      <c r="S138" s="98">
        <f t="shared" si="13"/>
        <v>135638455.53857869</v>
      </c>
    </row>
    <row r="139" spans="1:20" x14ac:dyDescent="0.3">
      <c r="A139" s="18"/>
      <c r="B139" s="294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135082170.09841678</v>
      </c>
      <c r="L139" s="99">
        <v>1.7999999999999999E-2</v>
      </c>
      <c r="M139" s="38">
        <v>0</v>
      </c>
      <c r="N139" s="111">
        <f t="shared" si="11"/>
        <v>-47384332.816646911</v>
      </c>
      <c r="O139" s="81">
        <v>0.02</v>
      </c>
      <c r="P139" s="184">
        <f t="shared" si="9"/>
        <v>-47384332.816646911</v>
      </c>
      <c r="Q139" s="146">
        <f t="shared" si="10"/>
        <v>87697837.281769872</v>
      </c>
      <c r="R139" s="98">
        <f t="shared" si="12"/>
        <v>210000000</v>
      </c>
      <c r="S139" s="98">
        <f t="shared" si="13"/>
        <v>137697837.28176987</v>
      </c>
    </row>
    <row r="140" spans="1:20" x14ac:dyDescent="0.3">
      <c r="A140" s="18"/>
      <c r="B140" s="294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138124449.16018829</v>
      </c>
      <c r="L140" s="99">
        <v>1.7999999999999999E-2</v>
      </c>
      <c r="M140" s="38">
        <v>0</v>
      </c>
      <c r="N140" s="111">
        <f t="shared" si="11"/>
        <v>-48332019.472979851</v>
      </c>
      <c r="O140" s="81">
        <v>0.02</v>
      </c>
      <c r="P140" s="184">
        <f t="shared" si="9"/>
        <v>-48332019.472979851</v>
      </c>
      <c r="Q140" s="146">
        <f t="shared" si="10"/>
        <v>89792429.687208444</v>
      </c>
      <c r="R140" s="98">
        <f t="shared" si="12"/>
        <v>210000000</v>
      </c>
      <c r="S140" s="98">
        <f t="shared" si="13"/>
        <v>139792429.68720844</v>
      </c>
    </row>
    <row r="141" spans="1:20" x14ac:dyDescent="0.3">
      <c r="A141" s="18"/>
      <c r="B141" s="294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141221489.24507168</v>
      </c>
      <c r="L141" s="99">
        <v>1.7999999999999999E-2</v>
      </c>
      <c r="M141" s="38">
        <v>0</v>
      </c>
      <c r="N141" s="111">
        <f t="shared" si="11"/>
        <v>-49298659.862439446</v>
      </c>
      <c r="O141" s="81">
        <v>0.02</v>
      </c>
      <c r="P141" s="184">
        <f t="shared" si="9"/>
        <v>-49298659.862439446</v>
      </c>
      <c r="Q141" s="146">
        <f t="shared" si="10"/>
        <v>91922829.382632226</v>
      </c>
      <c r="R141" s="98">
        <f t="shared" si="12"/>
        <v>210000000</v>
      </c>
      <c r="S141" s="98">
        <f t="shared" si="13"/>
        <v>141922829.38263223</v>
      </c>
    </row>
    <row r="142" spans="1:20" x14ac:dyDescent="0.3">
      <c r="A142" s="18"/>
      <c r="B142" s="294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144374276.05148298</v>
      </c>
      <c r="L142" s="99">
        <v>1.7999999999999999E-2</v>
      </c>
      <c r="M142" s="38">
        <v>0</v>
      </c>
      <c r="N142" s="111">
        <f t="shared" si="11"/>
        <v>-50284633.059688233</v>
      </c>
      <c r="O142" s="81">
        <v>0.02</v>
      </c>
      <c r="P142" s="184">
        <f t="shared" si="9"/>
        <v>-50284633.059688233</v>
      </c>
      <c r="Q142" s="146">
        <f t="shared" si="10"/>
        <v>94089642.991794735</v>
      </c>
      <c r="R142" s="98">
        <f t="shared" si="12"/>
        <v>210000000</v>
      </c>
      <c r="S142" s="98">
        <f t="shared" si="13"/>
        <v>144089642.99179474</v>
      </c>
    </row>
    <row r="143" spans="1:20" x14ac:dyDescent="0.3">
      <c r="A143" s="18"/>
      <c r="B143" s="294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147583813.02040967</v>
      </c>
      <c r="L143" s="99">
        <v>1.7999999999999999E-2</v>
      </c>
      <c r="M143" s="38">
        <v>0</v>
      </c>
      <c r="N143" s="111">
        <f t="shared" si="11"/>
        <v>-51290325.720881999</v>
      </c>
      <c r="O143" s="81">
        <v>0.02</v>
      </c>
      <c r="P143" s="184">
        <f t="shared" si="9"/>
        <v>-51290325.720881999</v>
      </c>
      <c r="Q143" s="146">
        <f t="shared" si="10"/>
        <v>96293487.299527675</v>
      </c>
      <c r="R143" s="98">
        <f t="shared" si="12"/>
        <v>210000000</v>
      </c>
      <c r="S143" s="98">
        <f t="shared" si="13"/>
        <v>146293487.29952767</v>
      </c>
    </row>
    <row r="144" spans="1:20" x14ac:dyDescent="0.3">
      <c r="A144" s="18"/>
      <c r="B144" s="294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150851121.65477705</v>
      </c>
      <c r="L144" s="99">
        <v>1.7999999999999999E-2</v>
      </c>
      <c r="M144" s="38">
        <v>0</v>
      </c>
      <c r="N144" s="111">
        <f t="shared" si="11"/>
        <v>-52316132.235299639</v>
      </c>
      <c r="O144" s="81">
        <v>0.02</v>
      </c>
      <c r="P144" s="184">
        <f t="shared" si="9"/>
        <v>-52316132.235299639</v>
      </c>
      <c r="Q144" s="146">
        <f t="shared" si="10"/>
        <v>98534989.419477403</v>
      </c>
      <c r="R144" s="98">
        <f t="shared" si="12"/>
        <v>210000000</v>
      </c>
      <c r="S144" s="98">
        <f t="shared" si="13"/>
        <v>148534989.4194774</v>
      </c>
    </row>
    <row r="145" spans="1:19" x14ac:dyDescent="0.3">
      <c r="A145" s="18"/>
      <c r="B145" s="294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154177241.84456304</v>
      </c>
      <c r="L145" s="99">
        <v>1.7999999999999999E-2</v>
      </c>
      <c r="M145" s="38">
        <v>0</v>
      </c>
      <c r="N145" s="111">
        <f t="shared" si="11"/>
        <v>-53362454.880005635</v>
      </c>
      <c r="O145" s="81">
        <v>0.02</v>
      </c>
      <c r="P145" s="184">
        <f t="shared" si="9"/>
        <v>-53362454.880005635</v>
      </c>
      <c r="Q145" s="146">
        <f t="shared" si="10"/>
        <v>100814786.96455741</v>
      </c>
      <c r="R145" s="98">
        <f t="shared" si="12"/>
        <v>210000000</v>
      </c>
      <c r="S145" s="98">
        <f t="shared" si="13"/>
        <v>150814786.96455741</v>
      </c>
    </row>
    <row r="146" spans="1:19" ht="17.25" thickBot="1" x14ac:dyDescent="0.35">
      <c r="A146" s="18"/>
      <c r="B146" s="294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157563232.19776517</v>
      </c>
      <c r="L146" s="99">
        <v>1.7999999999999999E-2</v>
      </c>
      <c r="M146" s="38">
        <v>0</v>
      </c>
      <c r="N146" s="111">
        <f t="shared" si="11"/>
        <v>-54429703.977605745</v>
      </c>
      <c r="O146" s="81">
        <v>0.02</v>
      </c>
      <c r="P146" s="184">
        <f t="shared" si="9"/>
        <v>-54429703.977605745</v>
      </c>
      <c r="Q146" s="146">
        <f t="shared" si="10"/>
        <v>103133528.22015943</v>
      </c>
      <c r="R146" s="98">
        <f t="shared" si="12"/>
        <v>210000000</v>
      </c>
      <c r="S146" s="98">
        <f t="shared" si="13"/>
        <v>153133528.22015941</v>
      </c>
    </row>
    <row r="147" spans="1:19" s="104" customFormat="1" ht="17.25" thickBot="1" x14ac:dyDescent="0.35">
      <c r="A147" s="91"/>
      <c r="B147" s="294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161010170.37732494</v>
      </c>
      <c r="L147" s="90">
        <v>1.7999999999999999E-2</v>
      </c>
      <c r="M147" s="38">
        <v>0</v>
      </c>
      <c r="N147" s="111">
        <f t="shared" si="11"/>
        <v>-55518298.057157859</v>
      </c>
      <c r="O147" s="81">
        <v>0.02</v>
      </c>
      <c r="P147" s="184">
        <f t="shared" si="9"/>
        <v>-55518298.057157859</v>
      </c>
      <c r="Q147" s="146">
        <f t="shared" si="10"/>
        <v>105491872.32016708</v>
      </c>
      <c r="R147" s="98">
        <f t="shared" si="12"/>
        <v>210000000</v>
      </c>
      <c r="S147" s="98">
        <f t="shared" si="13"/>
        <v>155491872.32016706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M22" zoomScale="110" zoomScaleNormal="110" workbookViewId="0">
      <selection activeCell="Y33" sqref="X33:Y33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0" t="s">
        <v>159</v>
      </c>
      <c r="I1" s="310"/>
    </row>
    <row r="2" spans="1:24" s="114" customFormat="1" x14ac:dyDescent="0.3">
      <c r="C2" s="114" t="s">
        <v>178</v>
      </c>
      <c r="D2" s="114" t="s">
        <v>234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213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1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1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1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1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1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1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1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1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1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1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1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1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1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1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1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1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1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1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1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1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1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1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1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211</v>
      </c>
    </row>
    <row r="26" spans="1:27" s="290" customFormat="1" ht="17.25" thickBot="1" x14ac:dyDescent="0.35">
      <c r="A26" s="311"/>
      <c r="B26" s="288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9"/>
      <c r="Y26" s="290" t="s">
        <v>192</v>
      </c>
    </row>
    <row r="27" spans="1:27" s="173" customFormat="1" x14ac:dyDescent="0.3">
      <c r="A27" s="311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7">
        <f xml:space="preserve"> (C27+D27) - V27</f>
        <v>2227000</v>
      </c>
      <c r="X27" s="216"/>
    </row>
    <row r="28" spans="1:27" s="149" customFormat="1" x14ac:dyDescent="0.3">
      <c r="A28" s="311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7">
        <f xml:space="preserve"> (C28+D28) - V28</f>
        <v>8547000</v>
      </c>
      <c r="X28" s="216"/>
    </row>
    <row r="29" spans="1:27" x14ac:dyDescent="0.3">
      <c r="A29" s="311"/>
      <c r="B29" s="1" t="s">
        <v>74</v>
      </c>
      <c r="C29" s="153">
        <f t="shared" si="3"/>
        <v>16137000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0</v>
      </c>
      <c r="R29" s="2">
        <v>3600000</v>
      </c>
      <c r="S29" s="2">
        <v>0</v>
      </c>
      <c r="T29" s="2">
        <v>0</v>
      </c>
      <c r="U29" s="2">
        <v>300000</v>
      </c>
      <c r="V29" s="2">
        <f t="shared" si="0"/>
        <v>6620000</v>
      </c>
      <c r="W29" s="273">
        <f t="shared" ref="W29:W92" si="4" xml:space="preserve"> (C29+D29) - V29</f>
        <v>9517000</v>
      </c>
      <c r="X29" s="204"/>
    </row>
    <row r="30" spans="1:27" x14ac:dyDescent="0.3">
      <c r="A30" s="311"/>
      <c r="B30" s="1" t="s">
        <v>75</v>
      </c>
      <c r="C30" s="153">
        <f t="shared" si="3"/>
        <v>17107000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0</v>
      </c>
      <c r="R30" s="2">
        <v>2000000</v>
      </c>
      <c r="S30" s="2">
        <v>0</v>
      </c>
      <c r="T30" s="2">
        <v>0</v>
      </c>
      <c r="U30" s="2">
        <v>300000</v>
      </c>
      <c r="V30" s="2">
        <f t="shared" si="0"/>
        <v>6520000</v>
      </c>
      <c r="W30" s="273">
        <f t="shared" si="4"/>
        <v>10587000</v>
      </c>
      <c r="X30" s="204"/>
    </row>
    <row r="31" spans="1:27" x14ac:dyDescent="0.3">
      <c r="A31" s="311"/>
      <c r="B31" s="1" t="s">
        <v>76</v>
      </c>
      <c r="C31" s="153">
        <f t="shared" si="3"/>
        <v>18177000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0</v>
      </c>
      <c r="R31" s="2">
        <v>1500000</v>
      </c>
      <c r="S31" s="2">
        <v>200000</v>
      </c>
      <c r="T31" s="2">
        <v>0</v>
      </c>
      <c r="U31" s="2">
        <v>300000</v>
      </c>
      <c r="V31" s="2">
        <f t="shared" si="0"/>
        <v>7720000</v>
      </c>
      <c r="W31" s="273">
        <f t="shared" si="4"/>
        <v>10457000</v>
      </c>
      <c r="X31" s="204"/>
    </row>
    <row r="32" spans="1:27" x14ac:dyDescent="0.3">
      <c r="A32" s="311"/>
      <c r="B32" s="1" t="s">
        <v>77</v>
      </c>
      <c r="C32" s="153">
        <f t="shared" si="3"/>
        <v>18047000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300000</v>
      </c>
      <c r="V32" s="2">
        <f t="shared" si="0"/>
        <v>4520000</v>
      </c>
      <c r="W32" s="273">
        <f t="shared" si="4"/>
        <v>13527000</v>
      </c>
      <c r="X32" s="204"/>
    </row>
    <row r="33" spans="1:24" x14ac:dyDescent="0.3">
      <c r="A33" s="311"/>
      <c r="B33" s="1" t="s">
        <v>78</v>
      </c>
      <c r="C33" s="153">
        <f t="shared" si="3"/>
        <v>21117000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7420000</v>
      </c>
      <c r="W33" s="273">
        <f t="shared" si="4"/>
        <v>13697000</v>
      </c>
      <c r="X33" s="204"/>
    </row>
    <row r="34" spans="1:24" x14ac:dyDescent="0.3">
      <c r="A34" s="311"/>
      <c r="B34" s="1" t="s">
        <v>79</v>
      </c>
      <c r="C34" s="153">
        <f t="shared" si="3"/>
        <v>21287000</v>
      </c>
      <c r="D34" s="154">
        <v>1400000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0</v>
      </c>
      <c r="R34" s="2">
        <v>1500000</v>
      </c>
      <c r="S34" s="2">
        <v>0</v>
      </c>
      <c r="T34" s="2">
        <v>0</v>
      </c>
      <c r="U34" s="2">
        <v>300000</v>
      </c>
      <c r="V34" s="2">
        <f t="shared" si="0"/>
        <v>4520000</v>
      </c>
      <c r="W34" s="273">
        <f t="shared" si="4"/>
        <v>18167000</v>
      </c>
      <c r="X34" s="204"/>
    </row>
    <row r="35" spans="1:24" s="157" customFormat="1" ht="17.25" customHeight="1" x14ac:dyDescent="0.3">
      <c r="A35" s="311"/>
      <c r="B35" s="157" t="s">
        <v>80</v>
      </c>
      <c r="C35" s="153">
        <f xml:space="preserve"> W34 + 7590000 + 60000000</f>
        <v>85757000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15000000</v>
      </c>
      <c r="U35" s="2">
        <v>60600000</v>
      </c>
      <c r="V35" s="158">
        <f t="shared" ref="V35:V66" si="5">SUM(E35:U35)</f>
        <v>80320000</v>
      </c>
      <c r="W35" s="273">
        <f t="shared" si="4"/>
        <v>5437000</v>
      </c>
      <c r="X35" s="205" t="s">
        <v>235</v>
      </c>
    </row>
    <row r="36" spans="1:24" s="77" customFormat="1" x14ac:dyDescent="0.3">
      <c r="A36" s="311"/>
      <c r="B36" s="77" t="s">
        <v>81</v>
      </c>
      <c r="C36" s="155">
        <f xml:space="preserve"> W35 + 7590000 + 7000000 + 54000000</f>
        <v>74027000</v>
      </c>
      <c r="D36" s="155">
        <v>0</v>
      </c>
      <c r="E36" s="155">
        <v>1500000</v>
      </c>
      <c r="F36" s="155">
        <v>0</v>
      </c>
      <c r="G36" s="155">
        <v>420000</v>
      </c>
      <c r="H36" s="155">
        <v>0</v>
      </c>
      <c r="I36" s="155">
        <v>0</v>
      </c>
      <c r="J36" s="155">
        <v>200000</v>
      </c>
      <c r="K36" s="155">
        <v>100000</v>
      </c>
      <c r="L36" s="155">
        <v>1100000</v>
      </c>
      <c r="M36" s="155">
        <v>150000</v>
      </c>
      <c r="N36" s="155">
        <v>250000</v>
      </c>
      <c r="O36" s="155">
        <v>0</v>
      </c>
      <c r="P36" s="155">
        <v>500000</v>
      </c>
      <c r="Q36" s="155">
        <v>0</v>
      </c>
      <c r="R36" s="2">
        <v>1500000</v>
      </c>
      <c r="S36" s="155">
        <v>0</v>
      </c>
      <c r="T36" s="155">
        <v>65000000</v>
      </c>
      <c r="U36" s="155">
        <v>0</v>
      </c>
      <c r="V36" s="155">
        <f t="shared" si="5"/>
        <v>70720000</v>
      </c>
      <c r="W36" s="291">
        <f t="shared" si="4"/>
        <v>3307000</v>
      </c>
      <c r="X36" s="77" t="s">
        <v>218</v>
      </c>
    </row>
    <row r="37" spans="1:24" x14ac:dyDescent="0.3">
      <c r="A37" s="311"/>
      <c r="B37" s="1" t="s">
        <v>82</v>
      </c>
      <c r="C37" s="153">
        <f xml:space="preserve"> W36 + 7590000</f>
        <v>10897000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0</v>
      </c>
      <c r="R37" s="2">
        <v>1500000</v>
      </c>
      <c r="S37" s="154">
        <v>200000</v>
      </c>
      <c r="T37" s="2">
        <v>0</v>
      </c>
      <c r="U37" s="2">
        <v>0</v>
      </c>
      <c r="V37" s="2">
        <f t="shared" si="5"/>
        <v>5720000</v>
      </c>
      <c r="W37" s="273">
        <f t="shared" si="4"/>
        <v>5177000</v>
      </c>
    </row>
    <row r="38" spans="1:24" s="189" customFormat="1" ht="17.25" thickBot="1" x14ac:dyDescent="0.35">
      <c r="A38" s="311"/>
      <c r="B38" s="191" t="s">
        <v>83</v>
      </c>
      <c r="C38" s="190">
        <f xml:space="preserve"> W37 + 7590000</f>
        <v>12767000</v>
      </c>
      <c r="D38" s="190">
        <v>0</v>
      </c>
      <c r="E38" s="192">
        <v>0</v>
      </c>
      <c r="F38" s="190">
        <v>0</v>
      </c>
      <c r="G38" s="192">
        <v>420000</v>
      </c>
      <c r="H38" s="190">
        <v>200000</v>
      </c>
      <c r="I38" s="190">
        <v>200000</v>
      </c>
      <c r="J38" s="190">
        <v>1200000</v>
      </c>
      <c r="K38" s="190">
        <v>0</v>
      </c>
      <c r="L38" s="190">
        <v>1100000</v>
      </c>
      <c r="M38" s="190">
        <v>150000</v>
      </c>
      <c r="N38" s="190">
        <v>250000</v>
      </c>
      <c r="O38" s="192">
        <v>0</v>
      </c>
      <c r="P38" s="190">
        <v>500000</v>
      </c>
      <c r="Q38" s="190">
        <v>0</v>
      </c>
      <c r="R38" s="2">
        <v>1500000</v>
      </c>
      <c r="S38" s="190">
        <v>0</v>
      </c>
      <c r="T38" s="190">
        <v>0</v>
      </c>
      <c r="U38" s="190">
        <v>0</v>
      </c>
      <c r="V38" s="192">
        <f t="shared" si="5"/>
        <v>5520000</v>
      </c>
      <c r="W38" s="292">
        <f t="shared" si="4"/>
        <v>7247000</v>
      </c>
    </row>
    <row r="39" spans="1:24" s="187" customFormat="1" x14ac:dyDescent="0.3">
      <c r="A39" s="311">
        <v>2026</v>
      </c>
      <c r="B39" s="193" t="s">
        <v>72</v>
      </c>
      <c r="C39" s="188">
        <f xml:space="preserve"> W38 + 7700000</f>
        <v>14947000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0</v>
      </c>
      <c r="R39" s="2">
        <v>1500000</v>
      </c>
      <c r="S39" s="188">
        <v>0</v>
      </c>
      <c r="T39" s="2">
        <v>0</v>
      </c>
      <c r="U39" s="2">
        <v>0</v>
      </c>
      <c r="V39" s="188">
        <f t="shared" si="5"/>
        <v>8760000</v>
      </c>
      <c r="W39" s="273">
        <f t="shared" si="4"/>
        <v>6187000</v>
      </c>
    </row>
    <row r="40" spans="1:24" s="77" customFormat="1" x14ac:dyDescent="0.3">
      <c r="A40" s="311"/>
      <c r="B40" s="77" t="s">
        <v>73</v>
      </c>
      <c r="C40" s="155">
        <f xml:space="preserve"> W39 + 7700000 +1400000</f>
        <v>15287000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0</v>
      </c>
      <c r="R40" s="2">
        <v>1500000</v>
      </c>
      <c r="S40" s="2">
        <v>400000</v>
      </c>
      <c r="T40" s="2">
        <v>0</v>
      </c>
      <c r="U40" s="2">
        <v>0</v>
      </c>
      <c r="V40" s="155">
        <f t="shared" si="5"/>
        <v>5920000</v>
      </c>
      <c r="W40" s="273">
        <f t="shared" si="4"/>
        <v>9367000</v>
      </c>
    </row>
    <row r="41" spans="1:24" s="159" customFormat="1" x14ac:dyDescent="0.3">
      <c r="A41" s="311"/>
      <c r="B41" s="159" t="s">
        <v>74</v>
      </c>
      <c r="C41" s="153">
        <f xml:space="preserve"> W40 + 7700000</f>
        <v>17067000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0</v>
      </c>
      <c r="V41" s="156">
        <f t="shared" si="5"/>
        <v>5520000</v>
      </c>
      <c r="W41" s="273">
        <f t="shared" si="4"/>
        <v>11547000</v>
      </c>
    </row>
    <row r="42" spans="1:24" s="159" customFormat="1" x14ac:dyDescent="0.3">
      <c r="A42" s="311"/>
      <c r="B42" s="159" t="s">
        <v>75</v>
      </c>
      <c r="C42" s="153">
        <f xml:space="preserve"> W41 + 7700000</f>
        <v>19247000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2">
        <v>0</v>
      </c>
      <c r="V42" s="156">
        <f t="shared" si="5"/>
        <v>7020000</v>
      </c>
      <c r="W42" s="273">
        <f t="shared" si="4"/>
        <v>12227000</v>
      </c>
    </row>
    <row r="43" spans="1:24" s="159" customFormat="1" x14ac:dyDescent="0.3">
      <c r="A43" s="311"/>
      <c r="B43" s="159" t="s">
        <v>76</v>
      </c>
      <c r="C43" s="153">
        <f xml:space="preserve"> W42 + 7700000</f>
        <v>19927000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0</v>
      </c>
      <c r="R43" s="2">
        <v>1500000</v>
      </c>
      <c r="S43" s="2">
        <v>400000</v>
      </c>
      <c r="T43" s="2">
        <v>0</v>
      </c>
      <c r="U43" s="2">
        <v>0</v>
      </c>
      <c r="V43" s="156">
        <f t="shared" si="5"/>
        <v>8920000</v>
      </c>
      <c r="W43" s="273">
        <f t="shared" si="4"/>
        <v>11007000</v>
      </c>
    </row>
    <row r="44" spans="1:24" s="159" customFormat="1" x14ac:dyDescent="0.3">
      <c r="A44" s="311"/>
      <c r="B44" s="159" t="s">
        <v>77</v>
      </c>
      <c r="C44" s="153">
        <f xml:space="preserve"> W43 + 7700000</f>
        <v>18707000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0</v>
      </c>
      <c r="R44" s="2">
        <v>1500000</v>
      </c>
      <c r="S44" s="2">
        <v>0</v>
      </c>
      <c r="T44" s="2">
        <v>0</v>
      </c>
      <c r="U44" s="2">
        <v>0</v>
      </c>
      <c r="V44" s="156">
        <f t="shared" si="5"/>
        <v>5520000</v>
      </c>
      <c r="W44" s="273">
        <f t="shared" si="4"/>
        <v>13187000</v>
      </c>
    </row>
    <row r="45" spans="1:24" s="159" customFormat="1" x14ac:dyDescent="0.3">
      <c r="A45" s="311"/>
      <c r="B45" s="159" t="s">
        <v>78</v>
      </c>
      <c r="C45" s="153">
        <f xml:space="preserve"> W44 + 7700000</f>
        <v>20887000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0</v>
      </c>
      <c r="R45" s="2">
        <v>1500000</v>
      </c>
      <c r="S45" s="2">
        <v>400000</v>
      </c>
      <c r="T45" s="2">
        <v>0</v>
      </c>
      <c r="U45" s="2">
        <v>0</v>
      </c>
      <c r="V45" s="156">
        <f t="shared" si="5"/>
        <v>8820000</v>
      </c>
      <c r="W45" s="273">
        <f t="shared" si="4"/>
        <v>12067000</v>
      </c>
    </row>
    <row r="46" spans="1:24" s="159" customFormat="1" x14ac:dyDescent="0.3">
      <c r="A46" s="311"/>
      <c r="B46" s="159" t="s">
        <v>79</v>
      </c>
      <c r="C46" s="153">
        <f xml:space="preserve"> W45 + 7700000 +1400000</f>
        <v>21167000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0</v>
      </c>
      <c r="R46" s="2">
        <v>1500000</v>
      </c>
      <c r="S46" s="2">
        <v>400000</v>
      </c>
      <c r="T46" s="2">
        <v>0</v>
      </c>
      <c r="U46" s="2">
        <v>0</v>
      </c>
      <c r="V46" s="156">
        <f t="shared" si="5"/>
        <v>5920000</v>
      </c>
      <c r="W46" s="273">
        <f t="shared" si="4"/>
        <v>15247000</v>
      </c>
    </row>
    <row r="47" spans="1:24" s="159" customFormat="1" x14ac:dyDescent="0.3">
      <c r="A47" s="311"/>
      <c r="B47" s="159" t="s">
        <v>80</v>
      </c>
      <c r="C47" s="153">
        <f xml:space="preserve"> W46 + 7700000</f>
        <v>22947000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0</v>
      </c>
      <c r="V47" s="156">
        <f t="shared" si="5"/>
        <v>5520000</v>
      </c>
      <c r="W47" s="273">
        <f t="shared" si="4"/>
        <v>17427000</v>
      </c>
    </row>
    <row r="48" spans="1:24" s="159" customFormat="1" x14ac:dyDescent="0.3">
      <c r="A48" s="311"/>
      <c r="B48" s="159" t="s">
        <v>81</v>
      </c>
      <c r="C48" s="153">
        <f xml:space="preserve"> W47 + 7700000</f>
        <v>25127000</v>
      </c>
      <c r="D48" s="154">
        <v>0</v>
      </c>
      <c r="E48" s="242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0</v>
      </c>
      <c r="V48" s="156">
        <f t="shared" si="5"/>
        <v>7020000</v>
      </c>
      <c r="W48" s="273">
        <f t="shared" si="4"/>
        <v>18107000</v>
      </c>
    </row>
    <row r="49" spans="1:24" s="159" customFormat="1" x14ac:dyDescent="0.3">
      <c r="A49" s="311"/>
      <c r="B49" s="159" t="s">
        <v>82</v>
      </c>
      <c r="C49" s="153">
        <f xml:space="preserve"> W48 + 7700000</f>
        <v>25807000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0</v>
      </c>
      <c r="R49" s="2">
        <v>1500000</v>
      </c>
      <c r="S49" s="2">
        <v>200000</v>
      </c>
      <c r="T49" s="2">
        <v>0</v>
      </c>
      <c r="U49" s="2">
        <v>0</v>
      </c>
      <c r="V49" s="156">
        <f t="shared" si="5"/>
        <v>5720000</v>
      </c>
      <c r="W49" s="273">
        <f t="shared" si="4"/>
        <v>20087000</v>
      </c>
    </row>
    <row r="50" spans="1:24" s="189" customFormat="1" ht="17.25" thickBot="1" x14ac:dyDescent="0.35">
      <c r="A50" s="311"/>
      <c r="B50" s="191" t="s">
        <v>83</v>
      </c>
      <c r="C50" s="190">
        <f xml:space="preserve"> W49 + 7700000</f>
        <v>27787000</v>
      </c>
      <c r="D50" s="190">
        <v>0</v>
      </c>
      <c r="E50" s="192">
        <v>0</v>
      </c>
      <c r="F50" s="190">
        <v>0</v>
      </c>
      <c r="G50" s="192">
        <v>420000</v>
      </c>
      <c r="H50" s="190">
        <v>200000</v>
      </c>
      <c r="I50" s="190">
        <v>200000</v>
      </c>
      <c r="J50" s="190">
        <v>1200000</v>
      </c>
      <c r="K50" s="190">
        <v>0</v>
      </c>
      <c r="L50" s="190">
        <v>1100000</v>
      </c>
      <c r="M50" s="190">
        <v>150000</v>
      </c>
      <c r="N50" s="190">
        <v>250000</v>
      </c>
      <c r="O50" s="192">
        <v>0</v>
      </c>
      <c r="P50" s="190">
        <v>500000</v>
      </c>
      <c r="Q50" s="190">
        <v>0</v>
      </c>
      <c r="R50" s="2">
        <v>1500000</v>
      </c>
      <c r="S50" s="190">
        <v>0</v>
      </c>
      <c r="T50" s="190">
        <v>0</v>
      </c>
      <c r="U50" s="190">
        <v>0</v>
      </c>
      <c r="V50" s="192">
        <f t="shared" si="5"/>
        <v>5520000</v>
      </c>
      <c r="W50" s="292">
        <f t="shared" si="4"/>
        <v>22267000</v>
      </c>
      <c r="X50" s="241"/>
    </row>
    <row r="51" spans="1:24" s="187" customFormat="1" x14ac:dyDescent="0.3">
      <c r="A51" s="312">
        <v>2027</v>
      </c>
      <c r="B51" s="193" t="s">
        <v>72</v>
      </c>
      <c r="C51" s="188">
        <f xml:space="preserve"> W50 + 7700000</f>
        <v>29967000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0</v>
      </c>
      <c r="R51" s="2">
        <v>1500000</v>
      </c>
      <c r="S51" s="188">
        <v>0</v>
      </c>
      <c r="T51" s="2">
        <v>0</v>
      </c>
      <c r="U51" s="2">
        <v>0</v>
      </c>
      <c r="V51" s="188">
        <f t="shared" si="5"/>
        <v>8760000</v>
      </c>
      <c r="W51" s="273">
        <f t="shared" si="4"/>
        <v>21207000</v>
      </c>
    </row>
    <row r="52" spans="1:24" s="159" customFormat="1" x14ac:dyDescent="0.3">
      <c r="A52" s="312"/>
      <c r="B52" s="159" t="s">
        <v>73</v>
      </c>
      <c r="C52" s="155">
        <f xml:space="preserve"> W51 + 7700000 +1400000</f>
        <v>30307000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0</v>
      </c>
      <c r="R52" s="2">
        <v>1500000</v>
      </c>
      <c r="S52" s="2">
        <v>400000</v>
      </c>
      <c r="T52" s="2">
        <v>0</v>
      </c>
      <c r="U52" s="2">
        <v>0</v>
      </c>
      <c r="V52" s="156">
        <f t="shared" si="5"/>
        <v>5920000</v>
      </c>
      <c r="W52" s="273">
        <f t="shared" si="4"/>
        <v>24387000</v>
      </c>
    </row>
    <row r="53" spans="1:24" s="159" customFormat="1" x14ac:dyDescent="0.3">
      <c r="A53" s="312"/>
      <c r="B53" s="159" t="s">
        <v>74</v>
      </c>
      <c r="C53" s="153">
        <f xml:space="preserve"> W52 + 7700000</f>
        <v>32087000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0</v>
      </c>
      <c r="R53" s="2">
        <v>1500000</v>
      </c>
      <c r="S53" s="2">
        <v>0</v>
      </c>
      <c r="T53" s="2">
        <v>0</v>
      </c>
      <c r="U53" s="2">
        <v>0</v>
      </c>
      <c r="V53" s="156">
        <f t="shared" si="5"/>
        <v>5520000</v>
      </c>
      <c r="W53" s="273">
        <f t="shared" si="4"/>
        <v>26567000</v>
      </c>
    </row>
    <row r="54" spans="1:24" s="159" customFormat="1" x14ac:dyDescent="0.3">
      <c r="A54" s="312"/>
      <c r="B54" s="159" t="s">
        <v>75</v>
      </c>
      <c r="C54" s="153">
        <f xml:space="preserve"> W53 + 7700000</f>
        <v>34267000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0</v>
      </c>
      <c r="V54" s="156">
        <f t="shared" si="5"/>
        <v>7020000</v>
      </c>
      <c r="W54" s="273">
        <f t="shared" si="4"/>
        <v>27247000</v>
      </c>
    </row>
    <row r="55" spans="1:24" s="159" customFormat="1" x14ac:dyDescent="0.3">
      <c r="A55" s="312"/>
      <c r="B55" s="159" t="s">
        <v>76</v>
      </c>
      <c r="C55" s="153">
        <f xml:space="preserve"> W54 + 7700000</f>
        <v>34947000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0</v>
      </c>
      <c r="R55" s="2">
        <v>1500000</v>
      </c>
      <c r="S55" s="2">
        <v>400000</v>
      </c>
      <c r="T55" s="2">
        <v>0</v>
      </c>
      <c r="U55" s="2">
        <v>0</v>
      </c>
      <c r="V55" s="156">
        <f t="shared" si="5"/>
        <v>8920000</v>
      </c>
      <c r="W55" s="273">
        <f t="shared" si="4"/>
        <v>26027000</v>
      </c>
    </row>
    <row r="56" spans="1:24" s="159" customFormat="1" x14ac:dyDescent="0.3">
      <c r="A56" s="312"/>
      <c r="B56" s="159" t="s">
        <v>77</v>
      </c>
      <c r="C56" s="153">
        <f xml:space="preserve"> W55 + 7700000</f>
        <v>33727000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0</v>
      </c>
      <c r="V56" s="156">
        <f t="shared" si="5"/>
        <v>5520000</v>
      </c>
      <c r="W56" s="273">
        <f t="shared" si="4"/>
        <v>28207000</v>
      </c>
    </row>
    <row r="57" spans="1:24" s="159" customFormat="1" x14ac:dyDescent="0.3">
      <c r="A57" s="312"/>
      <c r="B57" s="159" t="s">
        <v>78</v>
      </c>
      <c r="C57" s="153">
        <f xml:space="preserve"> W56 + 7700000</f>
        <v>35907000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0</v>
      </c>
      <c r="R57" s="2">
        <v>1500000</v>
      </c>
      <c r="S57" s="2">
        <v>400000</v>
      </c>
      <c r="T57" s="2">
        <v>0</v>
      </c>
      <c r="U57" s="2">
        <v>0</v>
      </c>
      <c r="V57" s="156">
        <f t="shared" si="5"/>
        <v>8820000</v>
      </c>
      <c r="W57" s="273">
        <f t="shared" si="4"/>
        <v>27087000</v>
      </c>
    </row>
    <row r="58" spans="1:24" s="159" customFormat="1" x14ac:dyDescent="0.3">
      <c r="A58" s="312"/>
      <c r="B58" s="159" t="s">
        <v>79</v>
      </c>
      <c r="C58" s="153">
        <f xml:space="preserve"> W57 + 7700000 +1400000</f>
        <v>36187000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0</v>
      </c>
      <c r="R58" s="2">
        <v>1500000</v>
      </c>
      <c r="S58" s="2">
        <v>400000</v>
      </c>
      <c r="T58" s="2">
        <v>0</v>
      </c>
      <c r="U58" s="2">
        <v>0</v>
      </c>
      <c r="V58" s="156">
        <f t="shared" si="5"/>
        <v>5920000</v>
      </c>
      <c r="W58" s="273">
        <f t="shared" si="4"/>
        <v>30267000</v>
      </c>
    </row>
    <row r="59" spans="1:24" s="159" customFormat="1" x14ac:dyDescent="0.3">
      <c r="A59" s="312"/>
      <c r="B59" s="159" t="s">
        <v>80</v>
      </c>
      <c r="C59" s="153">
        <f xml:space="preserve"> W58 + 7700000</f>
        <v>37967000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0</v>
      </c>
      <c r="V59" s="156">
        <f t="shared" si="5"/>
        <v>5520000</v>
      </c>
      <c r="W59" s="273">
        <f t="shared" si="4"/>
        <v>32447000</v>
      </c>
    </row>
    <row r="60" spans="1:24" s="159" customFormat="1" x14ac:dyDescent="0.3">
      <c r="A60" s="312"/>
      <c r="B60" s="159" t="s">
        <v>81</v>
      </c>
      <c r="C60" s="153">
        <f xml:space="preserve"> W59 + 7700000</f>
        <v>40147000</v>
      </c>
      <c r="D60" s="154">
        <v>0</v>
      </c>
      <c r="E60" s="242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0</v>
      </c>
      <c r="V60" s="156">
        <f>SUM(E60:U60)</f>
        <v>7020000</v>
      </c>
      <c r="W60" s="273">
        <f t="shared" si="4"/>
        <v>33127000</v>
      </c>
    </row>
    <row r="61" spans="1:24" s="159" customFormat="1" x14ac:dyDescent="0.3">
      <c r="A61" s="312"/>
      <c r="B61" s="159" t="s">
        <v>82</v>
      </c>
      <c r="C61" s="153">
        <f xml:space="preserve"> W60 + 7700000</f>
        <v>40827000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0</v>
      </c>
      <c r="R61" s="2">
        <v>1500000</v>
      </c>
      <c r="S61" s="2">
        <v>200000</v>
      </c>
      <c r="T61" s="2">
        <v>0</v>
      </c>
      <c r="U61" s="2">
        <v>0</v>
      </c>
      <c r="V61" s="156">
        <f t="shared" si="5"/>
        <v>5720000</v>
      </c>
      <c r="W61" s="273">
        <f t="shared" si="4"/>
        <v>35107000</v>
      </c>
    </row>
    <row r="62" spans="1:24" s="241" customFormat="1" x14ac:dyDescent="0.3">
      <c r="A62" s="312"/>
      <c r="B62" s="241" t="s">
        <v>83</v>
      </c>
      <c r="C62" s="190">
        <f xml:space="preserve"> W61 + 7700000</f>
        <v>42807000</v>
      </c>
      <c r="D62" s="190">
        <v>0</v>
      </c>
      <c r="E62" s="192">
        <v>0</v>
      </c>
      <c r="F62" s="190">
        <v>0</v>
      </c>
      <c r="G62" s="190">
        <v>420000</v>
      </c>
      <c r="H62" s="190">
        <v>200000</v>
      </c>
      <c r="I62" s="190">
        <v>200000</v>
      </c>
      <c r="J62" s="190">
        <v>1200000</v>
      </c>
      <c r="K62" s="190">
        <v>0</v>
      </c>
      <c r="L62" s="190">
        <v>1100000</v>
      </c>
      <c r="M62" s="190">
        <v>150000</v>
      </c>
      <c r="N62" s="190">
        <v>250000</v>
      </c>
      <c r="O62" s="190">
        <v>0</v>
      </c>
      <c r="P62" s="190">
        <v>500000</v>
      </c>
      <c r="Q62" s="190">
        <v>0</v>
      </c>
      <c r="R62" s="2">
        <v>1500000</v>
      </c>
      <c r="S62" s="190">
        <v>0</v>
      </c>
      <c r="T62" s="190">
        <v>0</v>
      </c>
      <c r="U62" s="190">
        <v>0</v>
      </c>
      <c r="V62" s="190">
        <f t="shared" si="5"/>
        <v>5520000</v>
      </c>
      <c r="W62" s="292">
        <f t="shared" si="4"/>
        <v>37287000</v>
      </c>
    </row>
    <row r="63" spans="1:24" s="159" customFormat="1" x14ac:dyDescent="0.3">
      <c r="A63" s="312">
        <v>2028</v>
      </c>
      <c r="B63" s="159" t="s">
        <v>72</v>
      </c>
      <c r="C63" s="188">
        <f xml:space="preserve"> W62 + 7700000</f>
        <v>44987000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0</v>
      </c>
      <c r="R63" s="2">
        <v>1500000</v>
      </c>
      <c r="S63" s="188">
        <v>0</v>
      </c>
      <c r="T63" s="2">
        <v>0</v>
      </c>
      <c r="U63" s="154">
        <v>0</v>
      </c>
      <c r="V63" s="156">
        <f t="shared" si="5"/>
        <v>8760000</v>
      </c>
      <c r="W63" s="273">
        <f t="shared" si="4"/>
        <v>36227000</v>
      </c>
    </row>
    <row r="64" spans="1:24" s="159" customFormat="1" x14ac:dyDescent="0.3">
      <c r="A64" s="312"/>
      <c r="B64" s="159" t="s">
        <v>73</v>
      </c>
      <c r="C64" s="155">
        <f xml:space="preserve"> W63 + 7700000 +1400000</f>
        <v>45327000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0</v>
      </c>
      <c r="R64" s="2">
        <v>1500000</v>
      </c>
      <c r="S64" s="2">
        <v>400000</v>
      </c>
      <c r="T64" s="2">
        <v>0</v>
      </c>
      <c r="U64" s="2">
        <v>0</v>
      </c>
      <c r="V64" s="156">
        <f t="shared" si="5"/>
        <v>5920000</v>
      </c>
      <c r="W64" s="273">
        <f t="shared" si="4"/>
        <v>39407000</v>
      </c>
    </row>
    <row r="65" spans="1:23" s="159" customFormat="1" x14ac:dyDescent="0.3">
      <c r="A65" s="312"/>
      <c r="B65" s="159" t="s">
        <v>74</v>
      </c>
      <c r="C65" s="153">
        <f xml:space="preserve"> W64 + 7700000</f>
        <v>47107000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154">
        <v>0</v>
      </c>
      <c r="V65" s="156">
        <f t="shared" si="5"/>
        <v>5520000</v>
      </c>
      <c r="W65" s="273">
        <f t="shared" si="4"/>
        <v>41587000</v>
      </c>
    </row>
    <row r="66" spans="1:23" s="159" customFormat="1" x14ac:dyDescent="0.3">
      <c r="A66" s="312"/>
      <c r="B66" s="159" t="s">
        <v>75</v>
      </c>
      <c r="C66" s="153">
        <f xml:space="preserve"> W65 + 7700000</f>
        <v>49287000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154">
        <v>0</v>
      </c>
      <c r="V66" s="156">
        <f t="shared" si="5"/>
        <v>7020000</v>
      </c>
      <c r="W66" s="273">
        <f t="shared" si="4"/>
        <v>42267000</v>
      </c>
    </row>
    <row r="67" spans="1:23" s="159" customFormat="1" x14ac:dyDescent="0.3">
      <c r="A67" s="312"/>
      <c r="B67" s="159" t="s">
        <v>76</v>
      </c>
      <c r="C67" s="153">
        <f xml:space="preserve"> W66 + 7700000</f>
        <v>49967000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0</v>
      </c>
      <c r="R67" s="2">
        <v>1500000</v>
      </c>
      <c r="S67" s="2">
        <v>400000</v>
      </c>
      <c r="T67" s="2">
        <v>0</v>
      </c>
      <c r="U67" s="2">
        <v>0</v>
      </c>
      <c r="V67" s="156">
        <f t="shared" ref="V67:V98" si="6">SUM(E67:U67)</f>
        <v>8920000</v>
      </c>
      <c r="W67" s="273">
        <f t="shared" si="4"/>
        <v>41047000</v>
      </c>
    </row>
    <row r="68" spans="1:23" s="159" customFormat="1" x14ac:dyDescent="0.3">
      <c r="A68" s="312"/>
      <c r="B68" s="159" t="s">
        <v>77</v>
      </c>
      <c r="C68" s="153">
        <f xml:space="preserve"> W67 + 7700000</f>
        <v>48747000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154">
        <v>0</v>
      </c>
      <c r="V68" s="156">
        <f t="shared" si="6"/>
        <v>5520000</v>
      </c>
      <c r="W68" s="273">
        <f t="shared" si="4"/>
        <v>43227000</v>
      </c>
    </row>
    <row r="69" spans="1:23" s="159" customFormat="1" x14ac:dyDescent="0.3">
      <c r="A69" s="312"/>
      <c r="B69" s="159" t="s">
        <v>78</v>
      </c>
      <c r="C69" s="153">
        <f xml:space="preserve"> W68 + 7700000</f>
        <v>50927000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0</v>
      </c>
      <c r="R69" s="2">
        <v>1500000</v>
      </c>
      <c r="S69" s="2">
        <v>400000</v>
      </c>
      <c r="T69" s="2">
        <v>0</v>
      </c>
      <c r="U69" s="154">
        <v>0</v>
      </c>
      <c r="V69" s="156">
        <f t="shared" si="6"/>
        <v>8820000</v>
      </c>
      <c r="W69" s="273">
        <f t="shared" si="4"/>
        <v>42107000</v>
      </c>
    </row>
    <row r="70" spans="1:23" s="159" customFormat="1" x14ac:dyDescent="0.3">
      <c r="A70" s="312"/>
      <c r="B70" s="159" t="s">
        <v>79</v>
      </c>
      <c r="C70" s="153">
        <f xml:space="preserve"> W69 + 7700000 +1400000</f>
        <v>51207000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0</v>
      </c>
      <c r="R70" s="2">
        <v>1500000</v>
      </c>
      <c r="S70" s="2">
        <v>400000</v>
      </c>
      <c r="T70" s="2">
        <v>0</v>
      </c>
      <c r="U70" s="2">
        <v>0</v>
      </c>
      <c r="V70" s="156">
        <f t="shared" si="6"/>
        <v>5920000</v>
      </c>
      <c r="W70" s="273">
        <f t="shared" si="4"/>
        <v>45287000</v>
      </c>
    </row>
    <row r="71" spans="1:23" s="159" customFormat="1" x14ac:dyDescent="0.3">
      <c r="A71" s="312"/>
      <c r="B71" s="159" t="s">
        <v>80</v>
      </c>
      <c r="C71" s="153">
        <f xml:space="preserve"> W70 + 7700000</f>
        <v>52987000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0</v>
      </c>
      <c r="R71" s="2">
        <v>1500000</v>
      </c>
      <c r="S71" s="2">
        <v>0</v>
      </c>
      <c r="T71" s="2">
        <v>0</v>
      </c>
      <c r="U71" s="2">
        <v>0</v>
      </c>
      <c r="V71" s="156">
        <f t="shared" si="6"/>
        <v>5520000</v>
      </c>
      <c r="W71" s="273">
        <f t="shared" si="4"/>
        <v>47467000</v>
      </c>
    </row>
    <row r="72" spans="1:23" s="159" customFormat="1" x14ac:dyDescent="0.3">
      <c r="A72" s="312"/>
      <c r="B72" s="159" t="s">
        <v>81</v>
      </c>
      <c r="C72" s="153">
        <f xml:space="preserve"> W71 + 7700000</f>
        <v>55167000</v>
      </c>
      <c r="D72" s="154">
        <v>0</v>
      </c>
      <c r="E72" s="242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0</v>
      </c>
      <c r="V72" s="156">
        <f t="shared" si="6"/>
        <v>7020000</v>
      </c>
      <c r="W72" s="273">
        <f t="shared" si="4"/>
        <v>48147000</v>
      </c>
    </row>
    <row r="73" spans="1:23" s="159" customFormat="1" x14ac:dyDescent="0.3">
      <c r="A73" s="312"/>
      <c r="B73" s="159" t="s">
        <v>82</v>
      </c>
      <c r="C73" s="153">
        <f xml:space="preserve"> W72 + 7700000</f>
        <v>55847000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0</v>
      </c>
      <c r="R73" s="2">
        <v>1500000</v>
      </c>
      <c r="S73" s="2">
        <v>200000</v>
      </c>
      <c r="T73" s="2">
        <v>0</v>
      </c>
      <c r="U73" s="2">
        <v>0</v>
      </c>
      <c r="V73" s="156">
        <f t="shared" si="6"/>
        <v>5720000</v>
      </c>
      <c r="W73" s="273">
        <f t="shared" si="4"/>
        <v>50127000</v>
      </c>
    </row>
    <row r="74" spans="1:23" s="241" customFormat="1" x14ac:dyDescent="0.3">
      <c r="A74" s="312"/>
      <c r="B74" s="241" t="s">
        <v>83</v>
      </c>
      <c r="C74" s="190">
        <f xml:space="preserve"> W73 + 7700000</f>
        <v>57827000</v>
      </c>
      <c r="D74" s="190">
        <v>0</v>
      </c>
      <c r="E74" s="192">
        <v>0</v>
      </c>
      <c r="F74" s="190">
        <v>0</v>
      </c>
      <c r="G74" s="190">
        <v>420000</v>
      </c>
      <c r="H74" s="190">
        <v>200000</v>
      </c>
      <c r="I74" s="190">
        <v>200000</v>
      </c>
      <c r="J74" s="190">
        <v>1200000</v>
      </c>
      <c r="K74" s="190">
        <v>0</v>
      </c>
      <c r="L74" s="190">
        <v>1100000</v>
      </c>
      <c r="M74" s="190">
        <v>150000</v>
      </c>
      <c r="N74" s="190">
        <v>250000</v>
      </c>
      <c r="O74" s="190">
        <v>0</v>
      </c>
      <c r="P74" s="190">
        <v>500000</v>
      </c>
      <c r="Q74" s="190">
        <v>0</v>
      </c>
      <c r="R74" s="2">
        <v>1500000</v>
      </c>
      <c r="S74" s="190">
        <v>0</v>
      </c>
      <c r="T74" s="190">
        <v>0</v>
      </c>
      <c r="U74" s="190">
        <v>0</v>
      </c>
      <c r="V74" s="190">
        <f t="shared" si="6"/>
        <v>5520000</v>
      </c>
      <c r="W74" s="292">
        <f t="shared" si="4"/>
        <v>52307000</v>
      </c>
    </row>
    <row r="75" spans="1:23" s="159" customFormat="1" x14ac:dyDescent="0.3">
      <c r="A75" s="312">
        <v>2029</v>
      </c>
      <c r="B75" s="159" t="s">
        <v>72</v>
      </c>
      <c r="C75" s="188">
        <f xml:space="preserve"> W74 + 7700000</f>
        <v>60007000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0</v>
      </c>
      <c r="R75" s="2">
        <v>1500000</v>
      </c>
      <c r="S75" s="188">
        <v>0</v>
      </c>
      <c r="T75" s="2">
        <v>0</v>
      </c>
      <c r="U75" s="2">
        <v>0</v>
      </c>
      <c r="V75" s="156">
        <f t="shared" si="6"/>
        <v>8760000</v>
      </c>
      <c r="W75" s="273">
        <f t="shared" si="4"/>
        <v>51247000</v>
      </c>
    </row>
    <row r="76" spans="1:23" s="159" customFormat="1" x14ac:dyDescent="0.3">
      <c r="A76" s="312"/>
      <c r="B76" s="159" t="s">
        <v>73</v>
      </c>
      <c r="C76" s="155">
        <f xml:space="preserve"> W75 + 7700000 +1400000</f>
        <v>60347000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0</v>
      </c>
      <c r="R76" s="2">
        <v>1500000</v>
      </c>
      <c r="S76" s="2">
        <v>400000</v>
      </c>
      <c r="T76" s="2">
        <v>0</v>
      </c>
      <c r="U76" s="154">
        <v>0</v>
      </c>
      <c r="V76" s="156">
        <f t="shared" si="6"/>
        <v>5920000</v>
      </c>
      <c r="W76" s="273">
        <f t="shared" si="4"/>
        <v>54427000</v>
      </c>
    </row>
    <row r="77" spans="1:23" s="159" customFormat="1" x14ac:dyDescent="0.3">
      <c r="A77" s="312"/>
      <c r="B77" s="159" t="s">
        <v>74</v>
      </c>
      <c r="C77" s="153">
        <f xml:space="preserve"> W76 + 7700000</f>
        <v>62127000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154">
        <v>0</v>
      </c>
      <c r="V77" s="156">
        <f t="shared" si="6"/>
        <v>5520000</v>
      </c>
      <c r="W77" s="273">
        <f t="shared" si="4"/>
        <v>56607000</v>
      </c>
    </row>
    <row r="78" spans="1:23" s="159" customFormat="1" x14ac:dyDescent="0.3">
      <c r="A78" s="312"/>
      <c r="B78" s="159" t="s">
        <v>75</v>
      </c>
      <c r="C78" s="153">
        <f xml:space="preserve"> W77 + 7700000</f>
        <v>64307000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0</v>
      </c>
      <c r="V78" s="156">
        <f t="shared" si="6"/>
        <v>7020000</v>
      </c>
      <c r="W78" s="273">
        <f t="shared" si="4"/>
        <v>57287000</v>
      </c>
    </row>
    <row r="79" spans="1:23" s="159" customFormat="1" x14ac:dyDescent="0.3">
      <c r="A79" s="312"/>
      <c r="B79" s="159" t="s">
        <v>76</v>
      </c>
      <c r="C79" s="153">
        <f xml:space="preserve"> W78 + 7700000</f>
        <v>64987000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0</v>
      </c>
      <c r="R79" s="2">
        <v>1500000</v>
      </c>
      <c r="S79" s="2">
        <v>400000</v>
      </c>
      <c r="T79" s="2">
        <v>0</v>
      </c>
      <c r="U79" s="154">
        <v>0</v>
      </c>
      <c r="V79" s="156">
        <f t="shared" si="6"/>
        <v>8920000</v>
      </c>
      <c r="W79" s="273">
        <f t="shared" si="4"/>
        <v>56067000</v>
      </c>
    </row>
    <row r="80" spans="1:23" s="159" customFormat="1" x14ac:dyDescent="0.3">
      <c r="A80" s="312"/>
      <c r="B80" s="159" t="s">
        <v>77</v>
      </c>
      <c r="C80" s="153">
        <f xml:space="preserve"> W79 + 7700000</f>
        <v>63767000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0</v>
      </c>
      <c r="R80" s="2">
        <v>1500000</v>
      </c>
      <c r="S80" s="2">
        <v>0</v>
      </c>
      <c r="T80" s="2">
        <v>0</v>
      </c>
      <c r="U80" s="154">
        <v>0</v>
      </c>
      <c r="V80" s="156">
        <f t="shared" si="6"/>
        <v>5520000</v>
      </c>
      <c r="W80" s="273">
        <f t="shared" si="4"/>
        <v>58247000</v>
      </c>
    </row>
    <row r="81" spans="1:23" s="159" customFormat="1" x14ac:dyDescent="0.3">
      <c r="A81" s="312"/>
      <c r="B81" s="159" t="s">
        <v>78</v>
      </c>
      <c r="C81" s="153">
        <f xml:space="preserve"> W80 + 7700000</f>
        <v>65947000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0</v>
      </c>
      <c r="R81" s="2">
        <v>1500000</v>
      </c>
      <c r="S81" s="2">
        <v>400000</v>
      </c>
      <c r="T81" s="2">
        <v>0</v>
      </c>
      <c r="U81" s="2">
        <v>0</v>
      </c>
      <c r="V81" s="156">
        <f t="shared" si="6"/>
        <v>8820000</v>
      </c>
      <c r="W81" s="273">
        <f t="shared" si="4"/>
        <v>57127000</v>
      </c>
    </row>
    <row r="82" spans="1:23" s="159" customFormat="1" x14ac:dyDescent="0.3">
      <c r="A82" s="312"/>
      <c r="B82" s="159" t="s">
        <v>79</v>
      </c>
      <c r="C82" s="153">
        <f xml:space="preserve"> W81 + 7700000 +1400000</f>
        <v>66227000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0</v>
      </c>
      <c r="R82" s="2">
        <v>1500000</v>
      </c>
      <c r="S82" s="2">
        <v>400000</v>
      </c>
      <c r="T82" s="2">
        <v>0</v>
      </c>
      <c r="U82" s="2">
        <v>0</v>
      </c>
      <c r="V82" s="156">
        <f t="shared" si="6"/>
        <v>5920000</v>
      </c>
      <c r="W82" s="273">
        <f t="shared" si="4"/>
        <v>60307000</v>
      </c>
    </row>
    <row r="83" spans="1:23" s="159" customFormat="1" x14ac:dyDescent="0.3">
      <c r="A83" s="312"/>
      <c r="B83" s="159" t="s">
        <v>80</v>
      </c>
      <c r="C83" s="153">
        <f xml:space="preserve"> W82 + 7700000</f>
        <v>68007000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0</v>
      </c>
      <c r="V83" s="156">
        <f t="shared" si="6"/>
        <v>5520000</v>
      </c>
      <c r="W83" s="273">
        <f t="shared" si="4"/>
        <v>62487000</v>
      </c>
    </row>
    <row r="84" spans="1:23" s="159" customFormat="1" x14ac:dyDescent="0.3">
      <c r="A84" s="312"/>
      <c r="B84" s="159" t="s">
        <v>81</v>
      </c>
      <c r="C84" s="153">
        <f xml:space="preserve"> W83 + 7700000</f>
        <v>70187000</v>
      </c>
      <c r="D84" s="154">
        <v>0</v>
      </c>
      <c r="E84" s="242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0</v>
      </c>
      <c r="V84" s="156">
        <f t="shared" si="6"/>
        <v>7020000</v>
      </c>
      <c r="W84" s="273">
        <f t="shared" si="4"/>
        <v>63167000</v>
      </c>
    </row>
    <row r="85" spans="1:23" s="159" customFormat="1" x14ac:dyDescent="0.3">
      <c r="A85" s="312"/>
      <c r="B85" s="159" t="s">
        <v>82</v>
      </c>
      <c r="C85" s="153">
        <f xml:space="preserve"> W84 + 7700000</f>
        <v>70867000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0</v>
      </c>
      <c r="R85" s="2">
        <v>1500000</v>
      </c>
      <c r="S85" s="2">
        <v>200000</v>
      </c>
      <c r="T85" s="2">
        <v>0</v>
      </c>
      <c r="U85" s="154">
        <v>0</v>
      </c>
      <c r="V85" s="156">
        <f t="shared" si="6"/>
        <v>5720000</v>
      </c>
      <c r="W85" s="273">
        <f t="shared" si="4"/>
        <v>65147000</v>
      </c>
    </row>
    <row r="86" spans="1:23" s="241" customFormat="1" x14ac:dyDescent="0.3">
      <c r="A86" s="312"/>
      <c r="B86" s="241" t="s">
        <v>83</v>
      </c>
      <c r="C86" s="190">
        <f xml:space="preserve"> W85 + 7700000</f>
        <v>72847000</v>
      </c>
      <c r="D86" s="154">
        <v>0</v>
      </c>
      <c r="E86" s="243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0</v>
      </c>
      <c r="R86" s="2">
        <v>1500000</v>
      </c>
      <c r="S86" s="190">
        <v>0</v>
      </c>
      <c r="T86" s="2">
        <v>0</v>
      </c>
      <c r="U86" s="190">
        <v>0</v>
      </c>
      <c r="V86" s="190">
        <f t="shared" si="6"/>
        <v>5520000</v>
      </c>
      <c r="W86" s="273">
        <f t="shared" si="4"/>
        <v>67327000</v>
      </c>
    </row>
    <row r="87" spans="1:23" s="159" customFormat="1" x14ac:dyDescent="0.3">
      <c r="A87" s="312">
        <v>2030</v>
      </c>
      <c r="B87" s="159" t="s">
        <v>72</v>
      </c>
      <c r="C87" s="188">
        <f xml:space="preserve"> W86 + 7700000</f>
        <v>75027000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0</v>
      </c>
      <c r="R87" s="2">
        <v>1500000</v>
      </c>
      <c r="S87" s="188">
        <v>0</v>
      </c>
      <c r="T87" s="2">
        <v>0</v>
      </c>
      <c r="U87" s="154">
        <v>0</v>
      </c>
      <c r="V87" s="156">
        <f t="shared" si="6"/>
        <v>8760000</v>
      </c>
      <c r="W87" s="273">
        <f t="shared" si="4"/>
        <v>66267000</v>
      </c>
    </row>
    <row r="88" spans="1:23" s="159" customFormat="1" x14ac:dyDescent="0.3">
      <c r="A88" s="312"/>
      <c r="B88" s="159" t="s">
        <v>73</v>
      </c>
      <c r="C88" s="155">
        <f xml:space="preserve"> W87 + 7700000 +1400000</f>
        <v>75367000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0</v>
      </c>
      <c r="R88" s="2">
        <v>1500000</v>
      </c>
      <c r="S88" s="2">
        <v>400000</v>
      </c>
      <c r="T88" s="2">
        <v>0</v>
      </c>
      <c r="U88" s="154">
        <v>0</v>
      </c>
      <c r="V88" s="156">
        <f t="shared" si="6"/>
        <v>5920000</v>
      </c>
      <c r="W88" s="273">
        <f t="shared" si="4"/>
        <v>69447000</v>
      </c>
    </row>
    <row r="89" spans="1:23" s="159" customFormat="1" x14ac:dyDescent="0.3">
      <c r="A89" s="312"/>
      <c r="B89" s="159" t="s">
        <v>74</v>
      </c>
      <c r="C89" s="153">
        <f xml:space="preserve"> W88 + 7700000</f>
        <v>77147000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0</v>
      </c>
      <c r="R89" s="2">
        <v>1500000</v>
      </c>
      <c r="S89" s="2">
        <v>0</v>
      </c>
      <c r="T89" s="2">
        <v>0</v>
      </c>
      <c r="U89" s="2">
        <v>0</v>
      </c>
      <c r="V89" s="156">
        <f t="shared" si="6"/>
        <v>5520000</v>
      </c>
      <c r="W89" s="273">
        <f t="shared" si="4"/>
        <v>71627000</v>
      </c>
    </row>
    <row r="90" spans="1:23" s="159" customFormat="1" x14ac:dyDescent="0.3">
      <c r="A90" s="312"/>
      <c r="B90" s="159" t="s">
        <v>75</v>
      </c>
      <c r="C90" s="153">
        <f xml:space="preserve"> W89 + 7700000</f>
        <v>79327000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154">
        <v>0</v>
      </c>
      <c r="V90" s="156">
        <f t="shared" si="6"/>
        <v>7020000</v>
      </c>
      <c r="W90" s="273">
        <f t="shared" si="4"/>
        <v>72307000</v>
      </c>
    </row>
    <row r="91" spans="1:23" s="159" customFormat="1" x14ac:dyDescent="0.3">
      <c r="A91" s="312"/>
      <c r="B91" s="159" t="s">
        <v>76</v>
      </c>
      <c r="C91" s="153">
        <f xml:space="preserve"> W90 + 7700000</f>
        <v>80007000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0</v>
      </c>
      <c r="R91" s="2">
        <v>1500000</v>
      </c>
      <c r="S91" s="2">
        <v>400000</v>
      </c>
      <c r="T91" s="2">
        <v>0</v>
      </c>
      <c r="U91" s="154">
        <v>0</v>
      </c>
      <c r="V91" s="156">
        <f t="shared" si="6"/>
        <v>8920000</v>
      </c>
      <c r="W91" s="273">
        <f t="shared" si="4"/>
        <v>71087000</v>
      </c>
    </row>
    <row r="92" spans="1:23" s="159" customFormat="1" x14ac:dyDescent="0.3">
      <c r="A92" s="312"/>
      <c r="B92" s="159" t="s">
        <v>77</v>
      </c>
      <c r="C92" s="153">
        <f xml:space="preserve"> W91 + 7700000</f>
        <v>78787000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0</v>
      </c>
      <c r="V92" s="156">
        <f t="shared" si="6"/>
        <v>5520000</v>
      </c>
      <c r="W92" s="273">
        <f t="shared" si="4"/>
        <v>73267000</v>
      </c>
    </row>
    <row r="93" spans="1:23" s="159" customFormat="1" x14ac:dyDescent="0.3">
      <c r="A93" s="312"/>
      <c r="B93" s="159" t="s">
        <v>78</v>
      </c>
      <c r="C93" s="153">
        <f xml:space="preserve"> W92 + 7700000</f>
        <v>80967000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0</v>
      </c>
      <c r="R93" s="2">
        <v>1500000</v>
      </c>
      <c r="S93" s="2">
        <v>400000</v>
      </c>
      <c r="T93" s="2">
        <v>0</v>
      </c>
      <c r="U93" s="2">
        <v>0</v>
      </c>
      <c r="V93" s="156">
        <f t="shared" si="6"/>
        <v>8820000</v>
      </c>
      <c r="W93" s="273">
        <f t="shared" ref="W93:W122" si="7" xml:space="preserve"> (C93+D93) - V93</f>
        <v>72147000</v>
      </c>
    </row>
    <row r="94" spans="1:23" s="159" customFormat="1" x14ac:dyDescent="0.3">
      <c r="A94" s="312"/>
      <c r="B94" s="159" t="s">
        <v>79</v>
      </c>
      <c r="C94" s="153">
        <f xml:space="preserve"> W93 + 7700000 +1400000</f>
        <v>81247000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0</v>
      </c>
      <c r="R94" s="2">
        <v>1500000</v>
      </c>
      <c r="S94" s="2">
        <v>400000</v>
      </c>
      <c r="T94" s="2">
        <v>0</v>
      </c>
      <c r="U94" s="2">
        <v>0</v>
      </c>
      <c r="V94" s="156">
        <f t="shared" si="6"/>
        <v>5920000</v>
      </c>
      <c r="W94" s="273">
        <f t="shared" si="7"/>
        <v>75327000</v>
      </c>
    </row>
    <row r="95" spans="1:23" s="159" customFormat="1" x14ac:dyDescent="0.3">
      <c r="A95" s="312"/>
      <c r="B95" s="159" t="s">
        <v>80</v>
      </c>
      <c r="C95" s="153">
        <f xml:space="preserve"> W94 + 7700000</f>
        <v>83027000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0</v>
      </c>
      <c r="V95" s="156">
        <f t="shared" si="6"/>
        <v>5520000</v>
      </c>
      <c r="W95" s="273">
        <f t="shared" si="7"/>
        <v>77507000</v>
      </c>
    </row>
    <row r="96" spans="1:23" s="159" customFormat="1" x14ac:dyDescent="0.3">
      <c r="A96" s="312"/>
      <c r="B96" s="159" t="s">
        <v>81</v>
      </c>
      <c r="C96" s="153">
        <f xml:space="preserve"> W95 + 7700000</f>
        <v>85207000</v>
      </c>
      <c r="D96" s="154">
        <v>0</v>
      </c>
      <c r="E96" s="242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154">
        <v>0</v>
      </c>
      <c r="V96" s="156">
        <f t="shared" si="6"/>
        <v>7020000</v>
      </c>
      <c r="W96" s="273">
        <f t="shared" si="7"/>
        <v>78187000</v>
      </c>
    </row>
    <row r="97" spans="1:23" s="159" customFormat="1" x14ac:dyDescent="0.3">
      <c r="A97" s="312"/>
      <c r="B97" s="159" t="s">
        <v>82</v>
      </c>
      <c r="C97" s="153">
        <f xml:space="preserve"> W96 + 7700000</f>
        <v>85887000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0</v>
      </c>
      <c r="R97" s="2">
        <v>1500000</v>
      </c>
      <c r="S97" s="2">
        <v>200000</v>
      </c>
      <c r="T97" s="2">
        <v>0</v>
      </c>
      <c r="U97" s="2">
        <v>0</v>
      </c>
      <c r="V97" s="156">
        <f t="shared" si="6"/>
        <v>5720000</v>
      </c>
      <c r="W97" s="273">
        <f t="shared" si="7"/>
        <v>80167000</v>
      </c>
    </row>
    <row r="98" spans="1:23" s="241" customFormat="1" x14ac:dyDescent="0.3">
      <c r="A98" s="312"/>
      <c r="B98" s="241" t="s">
        <v>83</v>
      </c>
      <c r="C98" s="190">
        <f xml:space="preserve"> W97 + 7700000</f>
        <v>87867000</v>
      </c>
      <c r="D98" s="154">
        <v>0</v>
      </c>
      <c r="E98" s="243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0</v>
      </c>
      <c r="R98" s="2">
        <v>1500000</v>
      </c>
      <c r="S98" s="190">
        <v>0</v>
      </c>
      <c r="T98" s="2">
        <v>0</v>
      </c>
      <c r="U98" s="190">
        <v>0</v>
      </c>
      <c r="V98" s="190">
        <f t="shared" si="6"/>
        <v>5520000</v>
      </c>
      <c r="W98" s="273">
        <f t="shared" si="7"/>
        <v>82347000</v>
      </c>
    </row>
    <row r="99" spans="1:23" s="159" customFormat="1" x14ac:dyDescent="0.3">
      <c r="A99" s="312">
        <v>2031</v>
      </c>
      <c r="B99" s="159" t="s">
        <v>72</v>
      </c>
      <c r="C99" s="188">
        <f xml:space="preserve"> W98 + 7700000</f>
        <v>90047000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0</v>
      </c>
      <c r="R99" s="2">
        <v>1500000</v>
      </c>
      <c r="S99" s="188">
        <v>0</v>
      </c>
      <c r="T99" s="2">
        <v>0</v>
      </c>
      <c r="U99" s="154">
        <v>0</v>
      </c>
      <c r="V99" s="156">
        <f t="shared" ref="V99:V122" si="8">SUM(E99:U99)</f>
        <v>8760000</v>
      </c>
      <c r="W99" s="273">
        <f t="shared" si="7"/>
        <v>81287000</v>
      </c>
    </row>
    <row r="100" spans="1:23" s="159" customFormat="1" x14ac:dyDescent="0.3">
      <c r="A100" s="312"/>
      <c r="B100" s="159" t="s">
        <v>73</v>
      </c>
      <c r="C100" s="155">
        <f xml:space="preserve"> W99 + 7700000 +1400000</f>
        <v>90387000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400000</v>
      </c>
      <c r="T100" s="2">
        <v>0</v>
      </c>
      <c r="U100" s="2">
        <v>0</v>
      </c>
      <c r="V100" s="156">
        <f t="shared" si="8"/>
        <v>5920000</v>
      </c>
      <c r="W100" s="273">
        <f t="shared" si="7"/>
        <v>84467000</v>
      </c>
    </row>
    <row r="101" spans="1:23" s="159" customFormat="1" x14ac:dyDescent="0.3">
      <c r="A101" s="312"/>
      <c r="B101" s="159" t="s">
        <v>74</v>
      </c>
      <c r="C101" s="153">
        <f xml:space="preserve"> W100 + 7700000</f>
        <v>92167000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154">
        <v>0</v>
      </c>
      <c r="V101" s="156">
        <f t="shared" si="8"/>
        <v>5520000</v>
      </c>
      <c r="W101" s="273">
        <f t="shared" si="7"/>
        <v>86647000</v>
      </c>
    </row>
    <row r="102" spans="1:23" s="159" customFormat="1" x14ac:dyDescent="0.3">
      <c r="A102" s="312"/>
      <c r="B102" s="159" t="s">
        <v>75</v>
      </c>
      <c r="C102" s="153">
        <f xml:space="preserve"> W101 + 7700000</f>
        <v>94347000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154">
        <v>0</v>
      </c>
      <c r="V102" s="156">
        <f t="shared" si="8"/>
        <v>7020000</v>
      </c>
      <c r="W102" s="273">
        <f t="shared" si="7"/>
        <v>87327000</v>
      </c>
    </row>
    <row r="103" spans="1:23" s="159" customFormat="1" x14ac:dyDescent="0.3">
      <c r="A103" s="312"/>
      <c r="B103" s="159" t="s">
        <v>76</v>
      </c>
      <c r="C103" s="153">
        <f xml:space="preserve"> W102 + 7700000</f>
        <v>95027000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400000</v>
      </c>
      <c r="T103" s="2">
        <v>0</v>
      </c>
      <c r="U103" s="2">
        <v>0</v>
      </c>
      <c r="V103" s="156">
        <f t="shared" si="8"/>
        <v>8920000</v>
      </c>
      <c r="W103" s="273">
        <f t="shared" si="7"/>
        <v>86107000</v>
      </c>
    </row>
    <row r="104" spans="1:23" s="159" customFormat="1" x14ac:dyDescent="0.3">
      <c r="A104" s="312"/>
      <c r="B104" s="159" t="s">
        <v>77</v>
      </c>
      <c r="C104" s="153">
        <f xml:space="preserve"> W103 + 7700000</f>
        <v>93807000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0</v>
      </c>
      <c r="V104" s="156">
        <f t="shared" si="8"/>
        <v>5520000</v>
      </c>
      <c r="W104" s="273">
        <f t="shared" si="7"/>
        <v>88287000</v>
      </c>
    </row>
    <row r="105" spans="1:23" s="159" customFormat="1" x14ac:dyDescent="0.3">
      <c r="A105" s="312"/>
      <c r="B105" s="159" t="s">
        <v>78</v>
      </c>
      <c r="C105" s="153">
        <f xml:space="preserve"> W104 + 7700000</f>
        <v>95987000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400000</v>
      </c>
      <c r="T105" s="2">
        <v>0</v>
      </c>
      <c r="U105" s="2">
        <v>0</v>
      </c>
      <c r="V105" s="156">
        <f t="shared" si="8"/>
        <v>8820000</v>
      </c>
      <c r="W105" s="273">
        <f t="shared" si="7"/>
        <v>87167000</v>
      </c>
    </row>
    <row r="106" spans="1:23" s="159" customFormat="1" x14ac:dyDescent="0.3">
      <c r="A106" s="312"/>
      <c r="B106" s="159" t="s">
        <v>79</v>
      </c>
      <c r="C106" s="153">
        <f xml:space="preserve"> W105 + 7700000 +1400000</f>
        <v>96267000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400000</v>
      </c>
      <c r="T106" s="2">
        <v>0</v>
      </c>
      <c r="U106" s="2">
        <v>0</v>
      </c>
      <c r="V106" s="156">
        <f t="shared" si="8"/>
        <v>5920000</v>
      </c>
      <c r="W106" s="273">
        <f t="shared" si="7"/>
        <v>90347000</v>
      </c>
    </row>
    <row r="107" spans="1:23" s="159" customFormat="1" x14ac:dyDescent="0.3">
      <c r="A107" s="312"/>
      <c r="B107" s="159" t="s">
        <v>80</v>
      </c>
      <c r="C107" s="153">
        <f xml:space="preserve"> W106 + 7700000</f>
        <v>98047000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0</v>
      </c>
      <c r="T107" s="2">
        <v>0</v>
      </c>
      <c r="U107" s="154">
        <v>0</v>
      </c>
      <c r="V107" s="156">
        <f t="shared" si="8"/>
        <v>5520000</v>
      </c>
      <c r="W107" s="273">
        <f t="shared" si="7"/>
        <v>92527000</v>
      </c>
    </row>
    <row r="108" spans="1:23" s="159" customFormat="1" x14ac:dyDescent="0.3">
      <c r="A108" s="312"/>
      <c r="B108" s="159" t="s">
        <v>81</v>
      </c>
      <c r="C108" s="153">
        <f xml:space="preserve"> W107 + 7700000</f>
        <v>100227000</v>
      </c>
      <c r="D108" s="154">
        <v>0</v>
      </c>
      <c r="E108" s="242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0</v>
      </c>
      <c r="V108" s="156">
        <f t="shared" si="8"/>
        <v>7020000</v>
      </c>
      <c r="W108" s="273">
        <f t="shared" si="7"/>
        <v>93207000</v>
      </c>
    </row>
    <row r="109" spans="1:23" s="159" customFormat="1" x14ac:dyDescent="0.3">
      <c r="A109" s="312"/>
      <c r="B109" s="159" t="s">
        <v>82</v>
      </c>
      <c r="C109" s="153">
        <f xml:space="preserve"> W108 + 7700000</f>
        <v>100907000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200000</v>
      </c>
      <c r="T109" s="2">
        <v>0</v>
      </c>
      <c r="U109" s="154">
        <v>0</v>
      </c>
      <c r="V109" s="156">
        <f t="shared" si="8"/>
        <v>5720000</v>
      </c>
      <c r="W109" s="273">
        <f t="shared" si="7"/>
        <v>95187000</v>
      </c>
    </row>
    <row r="110" spans="1:23" s="241" customFormat="1" x14ac:dyDescent="0.3">
      <c r="A110" s="312"/>
      <c r="B110" s="241" t="s">
        <v>83</v>
      </c>
      <c r="C110" s="190">
        <f xml:space="preserve"> W109 + 7700000</f>
        <v>102887000</v>
      </c>
      <c r="D110" s="154">
        <v>0</v>
      </c>
      <c r="E110" s="243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0</v>
      </c>
      <c r="R110" s="2">
        <v>1500000</v>
      </c>
      <c r="S110" s="190">
        <v>0</v>
      </c>
      <c r="T110" s="2">
        <v>0</v>
      </c>
      <c r="U110" s="190">
        <v>0</v>
      </c>
      <c r="V110" s="190">
        <f t="shared" si="8"/>
        <v>5520000</v>
      </c>
      <c r="W110" s="273">
        <f t="shared" si="7"/>
        <v>97367000</v>
      </c>
    </row>
    <row r="111" spans="1:23" s="159" customFormat="1" x14ac:dyDescent="0.3">
      <c r="A111" s="312">
        <v>2032</v>
      </c>
      <c r="B111" s="159" t="s">
        <v>72</v>
      </c>
      <c r="C111" s="188">
        <f xml:space="preserve"> W110 + 7700000</f>
        <v>105067000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0</v>
      </c>
      <c r="R111" s="2">
        <v>1500000</v>
      </c>
      <c r="S111" s="188">
        <v>0</v>
      </c>
      <c r="T111" s="2">
        <v>0</v>
      </c>
      <c r="U111" s="2">
        <v>0</v>
      </c>
      <c r="V111" s="156">
        <f t="shared" si="8"/>
        <v>8420000</v>
      </c>
      <c r="W111" s="273">
        <f t="shared" si="7"/>
        <v>96647000</v>
      </c>
    </row>
    <row r="112" spans="1:23" s="159" customFormat="1" x14ac:dyDescent="0.3">
      <c r="A112" s="312"/>
      <c r="B112" s="159" t="s">
        <v>73</v>
      </c>
      <c r="C112" s="155">
        <f xml:space="preserve"> W111 + 7700000 +1400000</f>
        <v>105747000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400000</v>
      </c>
      <c r="T112" s="2">
        <v>0</v>
      </c>
      <c r="U112" s="154">
        <v>0</v>
      </c>
      <c r="V112" s="156">
        <f t="shared" si="8"/>
        <v>5920000</v>
      </c>
      <c r="W112" s="273">
        <f t="shared" si="7"/>
        <v>99827000</v>
      </c>
    </row>
    <row r="113" spans="1:23" s="159" customFormat="1" x14ac:dyDescent="0.3">
      <c r="A113" s="312"/>
      <c r="B113" s="159" t="s">
        <v>74</v>
      </c>
      <c r="C113" s="153">
        <f xml:space="preserve"> W112 + 7700000</f>
        <v>107527000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154">
        <v>0</v>
      </c>
      <c r="V113" s="156">
        <f t="shared" si="8"/>
        <v>5520000</v>
      </c>
      <c r="W113" s="273">
        <f t="shared" si="7"/>
        <v>102007000</v>
      </c>
    </row>
    <row r="114" spans="1:23" s="159" customFormat="1" x14ac:dyDescent="0.3">
      <c r="A114" s="312"/>
      <c r="B114" s="159" t="s">
        <v>75</v>
      </c>
      <c r="C114" s="153">
        <f xml:space="preserve"> W113 + 7700000</f>
        <v>109707000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2">
        <v>0</v>
      </c>
      <c r="V114" s="156">
        <f t="shared" si="8"/>
        <v>7020000</v>
      </c>
      <c r="W114" s="273">
        <f t="shared" si="7"/>
        <v>102687000</v>
      </c>
    </row>
    <row r="115" spans="1:23" s="159" customFormat="1" x14ac:dyDescent="0.3">
      <c r="A115" s="312"/>
      <c r="B115" s="159" t="s">
        <v>76</v>
      </c>
      <c r="C115" s="153">
        <f xml:space="preserve"> W114 + 7700000</f>
        <v>110387000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400000</v>
      </c>
      <c r="T115" s="2">
        <v>0</v>
      </c>
      <c r="U115" s="2">
        <v>0</v>
      </c>
      <c r="V115" s="156">
        <f t="shared" si="8"/>
        <v>8920000</v>
      </c>
      <c r="W115" s="273">
        <f t="shared" si="7"/>
        <v>101467000</v>
      </c>
    </row>
    <row r="116" spans="1:23" s="159" customFormat="1" x14ac:dyDescent="0.3">
      <c r="A116" s="312"/>
      <c r="B116" s="159" t="s">
        <v>77</v>
      </c>
      <c r="C116" s="153">
        <f xml:space="preserve"> W115 + 7700000</f>
        <v>109167000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0</v>
      </c>
      <c r="T116" s="2">
        <v>0</v>
      </c>
      <c r="U116" s="2">
        <v>0</v>
      </c>
      <c r="V116" s="156">
        <f t="shared" si="8"/>
        <v>5520000</v>
      </c>
      <c r="W116" s="273">
        <f t="shared" si="7"/>
        <v>103647000</v>
      </c>
    </row>
    <row r="117" spans="1:23" s="159" customFormat="1" x14ac:dyDescent="0.3">
      <c r="A117" s="312"/>
      <c r="B117" s="159" t="s">
        <v>78</v>
      </c>
      <c r="C117" s="153">
        <f xml:space="preserve"> W116 + 7700000</f>
        <v>111347000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400000</v>
      </c>
      <c r="T117" s="2">
        <v>0</v>
      </c>
      <c r="U117" s="2">
        <v>0</v>
      </c>
      <c r="V117" s="156">
        <f t="shared" si="8"/>
        <v>8820000</v>
      </c>
      <c r="W117" s="273">
        <f t="shared" si="7"/>
        <v>102527000</v>
      </c>
    </row>
    <row r="118" spans="1:23" s="159" customFormat="1" x14ac:dyDescent="0.3">
      <c r="A118" s="312"/>
      <c r="B118" s="159" t="s">
        <v>79</v>
      </c>
      <c r="C118" s="153">
        <f xml:space="preserve"> W117 + 7700000 +1400000</f>
        <v>111627000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400000</v>
      </c>
      <c r="T118" s="2">
        <v>0</v>
      </c>
      <c r="U118" s="154">
        <v>0</v>
      </c>
      <c r="V118" s="156">
        <f t="shared" si="8"/>
        <v>5920000</v>
      </c>
      <c r="W118" s="273">
        <f t="shared" si="7"/>
        <v>105707000</v>
      </c>
    </row>
    <row r="119" spans="1:23" s="159" customFormat="1" x14ac:dyDescent="0.3">
      <c r="A119" s="312"/>
      <c r="B119" s="159" t="s">
        <v>80</v>
      </c>
      <c r="C119" s="153">
        <f xml:space="preserve"> W118 + 7700000</f>
        <v>113407000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0</v>
      </c>
      <c r="V119" s="156">
        <f t="shared" si="8"/>
        <v>5520000</v>
      </c>
      <c r="W119" s="273">
        <f t="shared" si="7"/>
        <v>107887000</v>
      </c>
    </row>
    <row r="120" spans="1:23" s="159" customFormat="1" x14ac:dyDescent="0.3">
      <c r="A120" s="312"/>
      <c r="B120" s="159" t="s">
        <v>81</v>
      </c>
      <c r="C120" s="153">
        <f xml:space="preserve"> W119 + 7700000</f>
        <v>115587000</v>
      </c>
      <c r="D120" s="154">
        <v>0</v>
      </c>
      <c r="E120" s="242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154">
        <v>0</v>
      </c>
      <c r="V120" s="156">
        <f t="shared" si="8"/>
        <v>7020000</v>
      </c>
      <c r="W120" s="273">
        <f t="shared" si="7"/>
        <v>108567000</v>
      </c>
    </row>
    <row r="121" spans="1:23" s="159" customFormat="1" x14ac:dyDescent="0.3">
      <c r="A121" s="312"/>
      <c r="B121" s="159" t="s">
        <v>82</v>
      </c>
      <c r="C121" s="153">
        <f xml:space="preserve"> W120 + 7700000</f>
        <v>116267000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200000</v>
      </c>
      <c r="T121" s="2">
        <v>0</v>
      </c>
      <c r="U121" s="154">
        <v>0</v>
      </c>
      <c r="V121" s="156">
        <f t="shared" si="8"/>
        <v>5720000</v>
      </c>
      <c r="W121" s="273">
        <f t="shared" si="7"/>
        <v>110547000</v>
      </c>
    </row>
    <row r="122" spans="1:23" s="241" customFormat="1" x14ac:dyDescent="0.3">
      <c r="A122" s="312"/>
      <c r="B122" s="241" t="s">
        <v>83</v>
      </c>
      <c r="C122" s="190">
        <f xml:space="preserve"> W121 + 7700000</f>
        <v>118247000</v>
      </c>
      <c r="D122" s="154">
        <v>0</v>
      </c>
      <c r="E122" s="243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0</v>
      </c>
      <c r="R122" s="2">
        <v>1500000</v>
      </c>
      <c r="S122" s="190">
        <v>0</v>
      </c>
      <c r="T122" s="2">
        <v>0</v>
      </c>
      <c r="U122" s="190">
        <v>0</v>
      </c>
      <c r="V122" s="190">
        <f t="shared" si="8"/>
        <v>5520000</v>
      </c>
      <c r="W122" s="273">
        <f t="shared" si="7"/>
        <v>112727000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9"/>
      <c r="C1" s="319"/>
    </row>
    <row r="2" spans="2:18" x14ac:dyDescent="0.3">
      <c r="B2" s="318" t="s">
        <v>71</v>
      </c>
      <c r="C2" s="318"/>
      <c r="E2" s="315" t="s">
        <v>71</v>
      </c>
      <c r="F2" s="316"/>
      <c r="G2" s="316"/>
      <c r="H2" s="317"/>
      <c r="J2" s="315" t="s">
        <v>94</v>
      </c>
      <c r="K2" s="316"/>
      <c r="L2" s="316"/>
      <c r="M2" s="317"/>
      <c r="O2" s="315" t="s">
        <v>95</v>
      </c>
      <c r="P2" s="316"/>
      <c r="Q2" s="316"/>
      <c r="R2" s="31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5" t="s">
        <v>196</v>
      </c>
      <c r="F16" s="316"/>
      <c r="G16" s="316"/>
      <c r="H16" s="317"/>
      <c r="J16" s="315" t="s">
        <v>220</v>
      </c>
      <c r="K16" s="316"/>
      <c r="L16" s="316"/>
      <c r="M16" s="317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219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1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217</v>
      </c>
      <c r="F29" s="313">
        <v>70500000</v>
      </c>
      <c r="G29" s="314"/>
      <c r="H29" s="282">
        <f xml:space="preserve"> (((F29 + G28) / F29) - 1) * 100</f>
        <v>3.0254751773049593</v>
      </c>
      <c r="J29" s="4" t="s">
        <v>217</v>
      </c>
      <c r="K29" s="313">
        <v>70500000</v>
      </c>
      <c r="L29" s="314"/>
      <c r="M29" s="282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0" t="s">
        <v>203</v>
      </c>
      <c r="C1" s="320"/>
      <c r="D1" s="320"/>
      <c r="E1" s="320"/>
      <c r="F1" s="320"/>
      <c r="G1" s="320"/>
      <c r="H1" s="320"/>
      <c r="I1" s="320"/>
    </row>
    <row r="2" spans="2:14" x14ac:dyDescent="0.3">
      <c r="B2" s="279" t="s">
        <v>197</v>
      </c>
      <c r="C2" s="279" t="s">
        <v>199</v>
      </c>
      <c r="D2" s="279" t="s">
        <v>201</v>
      </c>
      <c r="E2" s="279" t="s">
        <v>0</v>
      </c>
      <c r="F2" s="279" t="s">
        <v>206</v>
      </c>
      <c r="G2" s="279" t="s">
        <v>202</v>
      </c>
      <c r="H2" s="279" t="s">
        <v>198</v>
      </c>
      <c r="I2" s="279" t="s">
        <v>200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4">
        <f xml:space="preserve"> E3 / 12</f>
        <v>264000</v>
      </c>
      <c r="G3" s="6">
        <f>( D3 - E3) /12</f>
        <v>936000</v>
      </c>
      <c r="H3" s="274">
        <v>300000</v>
      </c>
      <c r="I3" s="275">
        <f xml:space="preserve"> G3 - H3</f>
        <v>636000</v>
      </c>
      <c r="J3" s="277" t="s">
        <v>204</v>
      </c>
      <c r="K3" s="277" t="s">
        <v>205</v>
      </c>
      <c r="L3" s="276" t="s">
        <v>207</v>
      </c>
    </row>
    <row r="4" spans="2:14" x14ac:dyDescent="0.3">
      <c r="B4" s="1"/>
      <c r="C4" s="1"/>
      <c r="D4" s="1"/>
    </row>
    <row r="5" spans="2:14" x14ac:dyDescent="0.3">
      <c r="B5" s="278"/>
      <c r="C5" s="42" t="s">
        <v>208</v>
      </c>
      <c r="D5" s="42" t="s">
        <v>209</v>
      </c>
      <c r="E5" s="42" t="s">
        <v>210</v>
      </c>
      <c r="F5" s="280" t="s">
        <v>214</v>
      </c>
      <c r="G5" s="280" t="s">
        <v>215</v>
      </c>
      <c r="H5" s="280" t="s">
        <v>216</v>
      </c>
      <c r="J5" s="303"/>
      <c r="K5" s="303"/>
      <c r="L5" s="303"/>
      <c r="M5" s="303"/>
      <c r="N5" s="303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1"/>
      <c r="G23" s="281"/>
      <c r="H23" s="281"/>
      <c r="I23" s="281"/>
      <c r="J23" s="281"/>
      <c r="K23" s="281"/>
      <c r="L23" s="281"/>
      <c r="M23" s="281"/>
      <c r="N23" s="281"/>
      <c r="O23" s="281"/>
    </row>
    <row r="30" spans="5:15" x14ac:dyDescent="0.3">
      <c r="E30" s="281">
        <v>60000000</v>
      </c>
      <c r="F30" s="281">
        <f t="shared" ref="F30:F35" si="0" xml:space="preserve"> E30 * 1.03</f>
        <v>61800000</v>
      </c>
    </row>
    <row r="31" spans="5:15" x14ac:dyDescent="0.3">
      <c r="E31" s="281">
        <f xml:space="preserve"> F30 -300000</f>
        <v>61500000</v>
      </c>
      <c r="F31" s="281">
        <f t="shared" si="0"/>
        <v>63345000</v>
      </c>
    </row>
    <row r="32" spans="5:15" x14ac:dyDescent="0.3">
      <c r="E32" s="281">
        <f xml:space="preserve"> F31 -300000</f>
        <v>63045000</v>
      </c>
      <c r="F32" s="281">
        <f t="shared" si="0"/>
        <v>64936350</v>
      </c>
    </row>
    <row r="33" spans="5:6" x14ac:dyDescent="0.3">
      <c r="E33" s="281">
        <f xml:space="preserve"> F32 -300000</f>
        <v>64636350</v>
      </c>
      <c r="F33" s="281">
        <f t="shared" si="0"/>
        <v>66575440.5</v>
      </c>
    </row>
    <row r="34" spans="5:6" x14ac:dyDescent="0.3">
      <c r="E34" s="281">
        <f xml:space="preserve"> F33 -300000</f>
        <v>66275440.5</v>
      </c>
      <c r="F34" s="281">
        <f t="shared" si="0"/>
        <v>68263703.715000004</v>
      </c>
    </row>
    <row r="35" spans="5:6" x14ac:dyDescent="0.3">
      <c r="E35" s="281">
        <f xml:space="preserve"> F34 -300000</f>
        <v>67963703.715000004</v>
      </c>
      <c r="F35" s="281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67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3" t="s">
        <v>36</v>
      </c>
      <c r="E3" s="303"/>
      <c r="F3" s="303"/>
      <c r="G3" s="303"/>
      <c r="H3" s="303"/>
      <c r="I3" s="303"/>
      <c r="J3" s="303"/>
      <c r="K3" s="303"/>
      <c r="L3" s="303"/>
      <c r="M3" s="303"/>
      <c r="N3" s="303"/>
    </row>
    <row r="4" spans="3:14" x14ac:dyDescent="0.3"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1">
        <f xml:space="preserve"> D22 + E22 + F22 + G22</f>
        <v>18921448</v>
      </c>
      <c r="E23" s="311"/>
      <c r="F23" s="311"/>
      <c r="G23" s="311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2">
        <f xml:space="preserve"> D23 / I23 * 100</f>
        <v>84.996483606996279</v>
      </c>
      <c r="E24" s="323"/>
      <c r="F24" s="323"/>
      <c r="G24" s="32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0" t="s">
        <v>100</v>
      </c>
      <c r="C27" s="334" t="s">
        <v>115</v>
      </c>
      <c r="D27" s="325" t="s">
        <v>98</v>
      </c>
      <c r="E27" s="326"/>
      <c r="F27" s="327"/>
      <c r="G27" s="330" t="s">
        <v>102</v>
      </c>
      <c r="H27" s="328" t="s">
        <v>118</v>
      </c>
      <c r="I27" s="331" t="s">
        <v>96</v>
      </c>
      <c r="J27" s="330" t="s">
        <v>105</v>
      </c>
      <c r="K27" s="330" t="s">
        <v>116</v>
      </c>
    </row>
    <row r="28" spans="2:12" ht="17.25" thickBot="1" x14ac:dyDescent="0.35">
      <c r="B28" s="329"/>
      <c r="C28" s="335"/>
      <c r="D28" s="330" t="s">
        <v>97</v>
      </c>
      <c r="E28" s="328" t="s">
        <v>101</v>
      </c>
      <c r="F28" s="336" t="s">
        <v>104</v>
      </c>
      <c r="G28" s="329"/>
      <c r="H28" s="329"/>
      <c r="I28" s="332"/>
      <c r="J28" s="329"/>
      <c r="K28" s="329"/>
    </row>
    <row r="29" spans="2:12" ht="37.5" customHeight="1" thickBot="1" x14ac:dyDescent="0.35">
      <c r="B29" s="329"/>
      <c r="C29" s="335"/>
      <c r="D29" s="329"/>
      <c r="E29" s="329"/>
      <c r="F29" s="337"/>
      <c r="G29" s="329"/>
      <c r="H29" s="329"/>
      <c r="I29" s="47" t="s">
        <v>99</v>
      </c>
      <c r="J29" s="333"/>
      <c r="K29" s="333"/>
    </row>
    <row r="30" spans="2:12" x14ac:dyDescent="0.3">
      <c r="B30" s="342" t="s">
        <v>114</v>
      </c>
      <c r="C30" s="344">
        <v>4679754000</v>
      </c>
      <c r="D30" s="50">
        <v>4679754000</v>
      </c>
      <c r="E30" s="49">
        <v>0</v>
      </c>
      <c r="F30" s="51">
        <v>10.81</v>
      </c>
      <c r="G30" s="338">
        <f xml:space="preserve"> C30 + D31</f>
        <v>0</v>
      </c>
      <c r="H30" s="344">
        <v>583000000</v>
      </c>
      <c r="I30" s="346">
        <f xml:space="preserve"> G30 / H30</f>
        <v>0</v>
      </c>
      <c r="J30" s="340" t="s">
        <v>103</v>
      </c>
      <c r="K30" s="338">
        <f xml:space="preserve"> D30 / H30</f>
        <v>8.0270222984562611</v>
      </c>
    </row>
    <row r="31" spans="2:12" ht="17.25" thickBot="1" x14ac:dyDescent="0.35">
      <c r="B31" s="343"/>
      <c r="C31" s="345"/>
      <c r="D31" s="348">
        <f xml:space="preserve"> (D30 * (E30 - F30)) / F30</f>
        <v>-4679754000</v>
      </c>
      <c r="E31" s="349"/>
      <c r="F31" s="350"/>
      <c r="G31" s="343"/>
      <c r="H31" s="345"/>
      <c r="I31" s="347"/>
      <c r="J31" s="341"/>
      <c r="K31" s="33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8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1" t="s">
        <v>143</v>
      </c>
      <c r="B29" s="311"/>
      <c r="C29" s="311"/>
    </row>
    <row r="30" spans="1:11" x14ac:dyDescent="0.3">
      <c r="A30" s="1">
        <v>1</v>
      </c>
      <c r="B30" s="311" t="s">
        <v>144</v>
      </c>
      <c r="C30" s="1" t="s">
        <v>145</v>
      </c>
    </row>
    <row r="31" spans="1:11" x14ac:dyDescent="0.3">
      <c r="A31" s="1">
        <v>2</v>
      </c>
      <c r="B31" s="311"/>
      <c r="C31" s="1" t="s">
        <v>146</v>
      </c>
    </row>
    <row r="32" spans="1:11" x14ac:dyDescent="0.3">
      <c r="A32" s="1">
        <v>3</v>
      </c>
      <c r="B32" s="311"/>
      <c r="C32" s="1" t="s">
        <v>147</v>
      </c>
    </row>
    <row r="33" spans="1:3" x14ac:dyDescent="0.3">
      <c r="A33" s="1">
        <v>4</v>
      </c>
      <c r="B33" s="311"/>
      <c r="C33" s="1" t="s">
        <v>148</v>
      </c>
    </row>
    <row r="34" spans="1:3" x14ac:dyDescent="0.3">
      <c r="A34" s="1">
        <v>5</v>
      </c>
      <c r="B34" s="311" t="s">
        <v>152</v>
      </c>
      <c r="C34" s="1" t="s">
        <v>149</v>
      </c>
    </row>
    <row r="35" spans="1:3" x14ac:dyDescent="0.3">
      <c r="A35" s="1">
        <v>6</v>
      </c>
      <c r="B35" s="311"/>
      <c r="C35" s="1" t="s">
        <v>150</v>
      </c>
    </row>
    <row r="36" spans="1:3" x14ac:dyDescent="0.3">
      <c r="A36" s="1">
        <v>7</v>
      </c>
      <c r="B36" s="311"/>
      <c r="C36" s="1" t="s">
        <v>151</v>
      </c>
    </row>
    <row r="37" spans="1:3" x14ac:dyDescent="0.3">
      <c r="A37" s="1">
        <v>8</v>
      </c>
      <c r="B37" s="311" t="s">
        <v>153</v>
      </c>
      <c r="C37" s="1" t="s">
        <v>154</v>
      </c>
    </row>
    <row r="38" spans="1:3" x14ac:dyDescent="0.3">
      <c r="A38" s="1">
        <v>9</v>
      </c>
      <c r="B38" s="311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8" t="s">
        <v>66</v>
      </c>
      <c r="C2" s="318"/>
      <c r="E2" s="318" t="s">
        <v>67</v>
      </c>
      <c r="F2" s="318"/>
      <c r="H2" s="318" t="s">
        <v>68</v>
      </c>
      <c r="I2" s="318"/>
      <c r="K2" s="318" t="s">
        <v>69</v>
      </c>
      <c r="L2" s="318"/>
      <c r="N2" s="318" t="s">
        <v>70</v>
      </c>
      <c r="O2" s="31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7" customFormat="1" x14ac:dyDescent="0.3">
      <c r="A1" s="285" t="s">
        <v>221</v>
      </c>
      <c r="B1" s="277" t="s">
        <v>223</v>
      </c>
      <c r="C1" s="277" t="s">
        <v>222</v>
      </c>
      <c r="D1" s="277" t="s">
        <v>224</v>
      </c>
      <c r="E1" s="277" t="s">
        <v>225</v>
      </c>
      <c r="F1" s="277" t="s">
        <v>227</v>
      </c>
      <c r="G1" s="277" t="s">
        <v>228</v>
      </c>
      <c r="H1" s="277" t="s">
        <v>229</v>
      </c>
      <c r="I1" s="277" t="s">
        <v>230</v>
      </c>
      <c r="J1" s="277" t="s">
        <v>232</v>
      </c>
      <c r="K1" s="277" t="s">
        <v>233</v>
      </c>
    </row>
    <row r="2" spans="1:11" x14ac:dyDescent="0.3">
      <c r="A2" s="74" t="s">
        <v>12</v>
      </c>
      <c r="B2" s="283">
        <v>85000</v>
      </c>
      <c r="C2" s="286">
        <v>10000</v>
      </c>
      <c r="D2" s="286">
        <v>80000</v>
      </c>
      <c r="E2" s="286">
        <v>40000</v>
      </c>
      <c r="F2" s="3" t="s">
        <v>226</v>
      </c>
      <c r="G2" s="286">
        <v>40000</v>
      </c>
      <c r="H2" s="3" t="s">
        <v>231</v>
      </c>
      <c r="I2" s="3" t="s">
        <v>231</v>
      </c>
      <c r="J2" s="3">
        <v>80000</v>
      </c>
      <c r="K2">
        <v>3000</v>
      </c>
    </row>
    <row r="3" spans="1:11" x14ac:dyDescent="0.3">
      <c r="C3" s="284">
        <f xml:space="preserve"> B2 + C2</f>
        <v>95000</v>
      </c>
      <c r="D3" s="284">
        <f xml:space="preserve"> B2 + 80000</f>
        <v>165000</v>
      </c>
      <c r="E3" s="284">
        <f xml:space="preserve"> B2 + 40000</f>
        <v>125000</v>
      </c>
      <c r="G3" s="284">
        <f xml:space="preserve"> B2 + 40000</f>
        <v>125000</v>
      </c>
      <c r="J3" s="284">
        <f xml:space="preserve"> B2 + 80000</f>
        <v>165000</v>
      </c>
      <c r="K3" s="284">
        <f xml:space="preserve"> B2 + 3000</f>
        <v>88000</v>
      </c>
    </row>
    <row r="4" spans="1:11" x14ac:dyDescent="0.3">
      <c r="C4" s="284">
        <f xml:space="preserve"> C3 + 10000</f>
        <v>105000</v>
      </c>
      <c r="D4" s="284">
        <f xml:space="preserve"> D3 + 80000</f>
        <v>245000</v>
      </c>
      <c r="E4" s="284">
        <f xml:space="preserve"> E3 + 40000</f>
        <v>165000</v>
      </c>
      <c r="G4" s="284">
        <f xml:space="preserve"> G3 + 40000</f>
        <v>165000</v>
      </c>
      <c r="J4" s="284">
        <f xml:space="preserve"> J3 + 80000</f>
        <v>245000</v>
      </c>
      <c r="K4" s="284">
        <f xml:space="preserve"> K3 + 3000</f>
        <v>91000</v>
      </c>
    </row>
    <row r="5" spans="1:11" x14ac:dyDescent="0.3">
      <c r="C5" s="284">
        <f xml:space="preserve"> C4 + 10000</f>
        <v>115000</v>
      </c>
      <c r="K5" s="284">
        <f xml:space="preserve"> K4 + 3000</f>
        <v>94000</v>
      </c>
    </row>
    <row r="6" spans="1:11" x14ac:dyDescent="0.3">
      <c r="C6" s="284">
        <f t="shared" ref="C6:C12" si="0" xml:space="preserve"> C5 + 10000</f>
        <v>125000</v>
      </c>
      <c r="K6" s="284">
        <f t="shared" ref="K6:K20" si="1" xml:space="preserve"> K5 + 3000</f>
        <v>97000</v>
      </c>
    </row>
    <row r="7" spans="1:11" x14ac:dyDescent="0.3">
      <c r="C7" s="284">
        <f t="shared" si="0"/>
        <v>135000</v>
      </c>
      <c r="K7" s="284">
        <f t="shared" si="1"/>
        <v>100000</v>
      </c>
    </row>
    <row r="8" spans="1:11" x14ac:dyDescent="0.3">
      <c r="C8" s="284">
        <f t="shared" si="0"/>
        <v>145000</v>
      </c>
      <c r="K8" s="284">
        <f t="shared" si="1"/>
        <v>103000</v>
      </c>
    </row>
    <row r="9" spans="1:11" x14ac:dyDescent="0.3">
      <c r="C9" s="284">
        <f t="shared" si="0"/>
        <v>155000</v>
      </c>
      <c r="K9" s="284">
        <f t="shared" si="1"/>
        <v>106000</v>
      </c>
    </row>
    <row r="10" spans="1:11" x14ac:dyDescent="0.3">
      <c r="C10" s="284">
        <f t="shared" si="0"/>
        <v>165000</v>
      </c>
      <c r="K10" s="284">
        <f t="shared" si="1"/>
        <v>109000</v>
      </c>
    </row>
    <row r="11" spans="1:11" x14ac:dyDescent="0.3">
      <c r="C11" s="284">
        <f t="shared" si="0"/>
        <v>175000</v>
      </c>
      <c r="K11" s="284">
        <f t="shared" si="1"/>
        <v>112000</v>
      </c>
    </row>
    <row r="12" spans="1:11" x14ac:dyDescent="0.3">
      <c r="C12" s="284">
        <f t="shared" si="0"/>
        <v>185000</v>
      </c>
      <c r="K12" s="284">
        <f t="shared" si="1"/>
        <v>115000</v>
      </c>
    </row>
    <row r="13" spans="1:11" x14ac:dyDescent="0.3">
      <c r="C13" s="284">
        <f xml:space="preserve"> C12 + 10000</f>
        <v>195000</v>
      </c>
      <c r="K13" s="284">
        <f t="shared" si="1"/>
        <v>118000</v>
      </c>
    </row>
    <row r="14" spans="1:11" x14ac:dyDescent="0.3">
      <c r="C14" s="284">
        <f xml:space="preserve"> C13 + 10000</f>
        <v>205000</v>
      </c>
      <c r="K14" s="284">
        <f t="shared" si="1"/>
        <v>121000</v>
      </c>
    </row>
    <row r="15" spans="1:11" x14ac:dyDescent="0.3">
      <c r="K15" s="284">
        <f t="shared" si="1"/>
        <v>124000</v>
      </c>
    </row>
    <row r="16" spans="1:11" x14ac:dyDescent="0.3">
      <c r="K16" s="284">
        <f t="shared" si="1"/>
        <v>127000</v>
      </c>
    </row>
    <row r="17" spans="11:11" x14ac:dyDescent="0.3">
      <c r="K17" s="284">
        <f t="shared" si="1"/>
        <v>130000</v>
      </c>
    </row>
    <row r="18" spans="11:11" x14ac:dyDescent="0.3">
      <c r="K18" s="284">
        <f t="shared" si="1"/>
        <v>133000</v>
      </c>
    </row>
    <row r="19" spans="11:11" x14ac:dyDescent="0.3">
      <c r="K19" s="284">
        <f t="shared" si="1"/>
        <v>136000</v>
      </c>
    </row>
    <row r="20" spans="11:11" x14ac:dyDescent="0.3">
      <c r="K20" s="284">
        <f t="shared" si="1"/>
        <v>139000</v>
      </c>
    </row>
    <row r="21" spans="11:11" x14ac:dyDescent="0.3">
      <c r="K21" s="284">
        <f xml:space="preserve"> K20 + 3000</f>
        <v>142000</v>
      </c>
    </row>
    <row r="22" spans="11:11" x14ac:dyDescent="0.3">
      <c r="K22" s="284">
        <f xml:space="preserve"> K21 + 3000</f>
        <v>145000</v>
      </c>
    </row>
    <row r="23" spans="11:11" x14ac:dyDescent="0.3">
      <c r="K23" s="284">
        <f t="shared" ref="K23:K25" si="2" xml:space="preserve"> K22 + 3000</f>
        <v>148000</v>
      </c>
    </row>
    <row r="24" spans="11:11" x14ac:dyDescent="0.3">
      <c r="K24" s="284">
        <f t="shared" si="2"/>
        <v>151000</v>
      </c>
    </row>
    <row r="25" spans="11:11" x14ac:dyDescent="0.3">
      <c r="K25" s="284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2025-02-20T07:26:01Z</dcterms:modified>
</cp:coreProperties>
</file>