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C803CC2-AC18-47DB-9CB9-3FDE920DB8E1}" xr6:coauthVersionLast="36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5" l="1"/>
  <c r="R13" i="5" s="1"/>
  <c r="O14" i="9" l="1"/>
  <c r="O17" i="9" s="1"/>
  <c r="L14" i="9"/>
  <c r="L17" i="9" s="1"/>
  <c r="Q12" i="5"/>
  <c r="R12" i="5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6" i="4" s="1"/>
  <c r="Q26" i="4" s="1"/>
  <c r="K31" i="4" s="1"/>
  <c r="P27" i="4"/>
  <c r="I26" i="4"/>
  <c r="L26" i="4" s="1"/>
  <c r="N27" i="4" s="1"/>
  <c r="D29" i="4" s="1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0" i="4" l="1"/>
  <c r="R26" i="4"/>
  <c r="D27" i="4"/>
  <c r="F27" i="4" s="1"/>
  <c r="H27" i="4" s="1"/>
  <c r="J27" i="4" s="1"/>
  <c r="D28" i="4"/>
  <c r="D35" i="4"/>
  <c r="D36" i="4"/>
  <c r="D37" i="4"/>
  <c r="D38" i="4"/>
  <c r="D31" i="4"/>
  <c r="D34" i="4"/>
  <c r="D32" i="4"/>
  <c r="D33" i="4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R50" i="4" s="1"/>
  <c r="P51" i="4"/>
  <c r="I50" i="4"/>
  <c r="L50" i="4" s="1"/>
  <c r="N51" i="4" s="1"/>
  <c r="D59" i="4" s="1"/>
  <c r="M159" i="7"/>
  <c r="K158" i="7"/>
  <c r="K159" i="7"/>
  <c r="P50" i="4" l="1"/>
  <c r="Q50" i="4" s="1"/>
  <c r="K55" i="4" s="1"/>
  <c r="D52" i="4"/>
  <c r="D62" i="4"/>
  <c r="D60" i="4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<sst xmlns="http://schemas.openxmlformats.org/spreadsheetml/2006/main" count="221" uniqueCount="180">
  <si>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</si>
  <si>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</si>
  <si>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</si>
  <si>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</si>
  <si>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</si>
  <si>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</si>
  <si>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</si>
  <si>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</si>
  <si>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</si>
  <si>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</si>
  <si>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</si>
  <si>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</si>
  <si>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</si>
  <si>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</si>
  <si>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</si>
  <si>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</si>
  <si>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</si>
  <si>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</si>
  <si>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</si>
  <si>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</si>
  <si>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</si>
  <si>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</si>
  <si>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</si>
  <si>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</si>
  <si>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</si>
  <si>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</si>
  <si>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</si>
  <si>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</si>
  <si>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</si>
  <si>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</si>
  <si>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</si>
  <si>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</si>
  <si>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</si>
  <si>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</si>
  <si>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</si>
  <si>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</si>
  <si>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</si>
  <si>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</si>
  <si>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</si>
  <si>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</si>
  <si>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</si>
  <si>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</si>
  <si>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</si>
  <si>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</si>
  <si>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</si>
  <si>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</si>
  <si>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</si>
  <si>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</si>
  <si>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</si>
  <si>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</si>
  <si>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</si>
  <si>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</si>
  <si>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</si>
  <si>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</si>
  <si>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</si>
  <si>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</si>
  <si>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</si>
  <si>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</si>
  <si>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</si>
  <si>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</si>
  <si>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</si>
  <si>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</si>
  <si>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</si>
  <si>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</si>
  <si>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</si>
  <si>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</si>
  <si>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</si>
  <si>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</si>
  <si>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</si>
  <si>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</si>
  <si>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</si>
  <si>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</si>
  <si>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</si>
  <si>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</si>
  <si>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</si>
  <si>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</si>
  <si>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</si>
  <si>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</si>
  <si>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</si>
  <si>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</si>
  <si>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</si>
  <si>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</si>
  <si>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</si>
  <si>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</si>
  <si>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</si>
  <si>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</si>
  <si>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</si>
  <si>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</si>
  <si>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</si>
  <si>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</si>
  <si>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</si>
  <si>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</si>
  <si>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</si>
  <si>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</si>
  <si>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</si>
  <si>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</si>
  <si>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</si>
  <si>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</si>
  <si>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</si>
  <si>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</si>
  <si>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</si>
  <si>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</si>
  <si>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</si>
  <si>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</si>
  <si>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</si>
  <si>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</si>
  <si>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</si>
  <si>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</si>
  <si>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</si>
  <si>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</si>
  <si>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</si>
  <si>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</si>
  <si>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</si>
  <si>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</si>
  <si>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</si>
  <si>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</si>
  <si>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</si>
  <si>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</si>
  <si>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</si>
  <si>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</si>
  <si>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</si>
  <si>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</si>
  <si>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</si>
  <si>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</si>
  <si>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</si>
  <si>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</si>
  <si>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</si>
  <si>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</si>
  <si>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</si>
  <si>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</si>
  <si>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</si>
  <si>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</si>
  <si>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</si>
  <si>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</si>
  <si>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</si>
  <si>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</si>
  <si>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</si>
  <si>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</si>
  <si>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</si>
  <si>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</si>
  <si>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</si>
  <si>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</si>
  <si>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</si>
  <si>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</si>
  <si>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</si>
  <si>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</si>
  <si>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</si>
  <si>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</si>
  <si>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</si>
  <si>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</si>
  <si>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</si>
  <si>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</si>
  <si>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</si>
  <si>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</si>
  <si>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</si>
  <si>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</si>
  <si>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</si>
  <si>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</si>
  <si>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</si>
  <si>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</si>
  <si>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</si>
  <si>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</si>
  <si>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</si>
  <si>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</si>
  <si>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</si>
  <si>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</si>
  <si>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</si>
  <si>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</si>
  <si>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</si>
  <si>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</si>
  <si>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</si>
  <si>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</si>
  <si>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</si>
  <si>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</si>
  <si>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</si>
  <si>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</si>
  <si>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</si>
  <si>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</si>
  <si>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</si>
  <si>
    <t>12월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</si>
</sst>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workbookViewId="0">
      <selection activeCell="K3" sqref="K3:K14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4793777.1828960795</v>
      </c>
      <c r="F14" s="19">
        <f t="shared" si="0"/>
        <v>19382820.651740797</v>
      </c>
      <c r="G14" s="18">
        <v>-4.3999999999999997E-2</v>
      </c>
      <c r="H14" s="19">
        <f t="shared" si="1"/>
        <v>18529976.543064203</v>
      </c>
      <c r="I14" s="19">
        <f xml:space="preserve"> H14 - E14</f>
        <v>13736199.360168124</v>
      </c>
      <c r="J14" s="19"/>
      <c r="K14" s="50">
        <v>1000000</v>
      </c>
      <c r="L14" s="20">
        <f xml:space="preserve"> I14 / 2</f>
        <v>6868099.6800840618</v>
      </c>
      <c r="M14" s="58">
        <f xml:space="preserve"> (H2 + SUM(D3:D14)) - SUM(K3:K14)</f>
        <v>19363456</v>
      </c>
      <c r="N14" s="19">
        <f xml:space="preserve"> H14 - M14</f>
        <v>-833479.45693579689</v>
      </c>
      <c r="O14" s="18">
        <v>0.84</v>
      </c>
      <c r="P14" s="19">
        <f xml:space="preserve"> N14 * O14</f>
        <v>-700122.7438260694</v>
      </c>
      <c r="Q14" s="19">
        <f xml:space="preserve"> N14 - P14</f>
        <v>-133356.71310972748</v>
      </c>
      <c r="R14" s="18">
        <f xml:space="preserve"> N14 / M14 * 100</f>
        <v>-4.3043940964660274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3072341.6400070051</v>
      </c>
      <c r="E15" s="41">
        <f t="shared" si="2"/>
        <v>5287265.1721882094</v>
      </c>
      <c r="F15" s="11">
        <f xml:space="preserve"> (I14 / 2) + D15 - K15</f>
        <v>9940441.3200910669</v>
      </c>
      <c r="G15" s="8">
        <v>1.7999999999999999E-2</v>
      </c>
      <c r="H15" s="9">
        <f xml:space="preserve"> (F15 * G15) + F15</f>
        <v>10119369.263852706</v>
      </c>
      <c r="I15" s="9"/>
      <c r="J15" s="9">
        <f xml:space="preserve"> D15 + H15</f>
        <v>13191710.903859712</v>
      </c>
      <c r="K15" s="47">
        <v>0</v>
      </c>
      <c r="L15" s="10"/>
      <c r="M15" s="55"/>
      <c r="N15" s="11">
        <f xml:space="preserve"> (L14 / 12) +2500000</f>
        <v>3072341.6400070051</v>
      </c>
      <c r="P15" s="9">
        <f xml:space="preserve"> (H14 / 2 )</f>
        <v>9264988.2715321016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3072341.6400070051</v>
      </c>
      <c r="E16" s="41">
        <f t="shared" si="2"/>
        <v>5789635.9452875974</v>
      </c>
      <c r="F16" s="9">
        <f t="shared" ref="F16:F26" si="3" xml:space="preserve"> H15 + D16 - K16</f>
        <v>13191710.903859712</v>
      </c>
      <c r="G16" s="8">
        <v>1.7999999999999999E-2</v>
      </c>
      <c r="H16" s="11">
        <f xml:space="preserve"> (F16 * G16) + F16</f>
        <v>13429161.700129187</v>
      </c>
      <c r="I16" s="9"/>
      <c r="J16" s="9">
        <f xml:space="preserve"> D16 + H16</f>
        <v>16501503.340136193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3072341.6400070051</v>
      </c>
      <c r="E17" s="41">
        <f t="shared" si="2"/>
        <v>6301049.3923027739</v>
      </c>
      <c r="F17" s="9">
        <f t="shared" si="3"/>
        <v>16501503.340136193</v>
      </c>
      <c r="G17" s="8">
        <v>1.7999999999999999E-2</v>
      </c>
      <c r="H17" s="9">
        <f xml:space="preserve"> (F17 * G17) + F17</f>
        <v>16798530.400258645</v>
      </c>
      <c r="I17" s="9"/>
      <c r="J17" s="9">
        <f t="shared" ref="J17:J80" si="4" xml:space="preserve"> D17 + H17</f>
        <v>19870872.04026565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3072341.6400070051</v>
      </c>
      <c r="E18" s="41">
        <f t="shared" si="2"/>
        <v>6821668.2813642239</v>
      </c>
      <c r="F18" s="9">
        <f t="shared" si="3"/>
        <v>19870872.04026565</v>
      </c>
      <c r="G18" s="8">
        <v>1.7999999999999999E-2</v>
      </c>
      <c r="H18" s="9">
        <f t="shared" ref="H18:H26" si="5" xml:space="preserve"> (F18 * G18) + F18</f>
        <v>20228547.736990429</v>
      </c>
      <c r="I18" s="9"/>
      <c r="J18" s="9">
        <f t="shared" si="4"/>
        <v>23300889.376997434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3072341.6400070051</v>
      </c>
      <c r="E19" s="41">
        <f t="shared" si="2"/>
        <v>7351658.3104287796</v>
      </c>
      <c r="F19" s="9">
        <f t="shared" si="3"/>
        <v>23434246.090107162</v>
      </c>
      <c r="G19" s="8">
        <v>1.7999999999999999E-2</v>
      </c>
      <c r="H19" s="9">
        <f t="shared" si="5"/>
        <v>23856062.519729089</v>
      </c>
      <c r="I19" s="9"/>
      <c r="J19" s="9">
        <f t="shared" si="4"/>
        <v>26928404.159736093</v>
      </c>
      <c r="K19" s="47">
        <f xml:space="preserve"> Q14</f>
        <v>-133356.71310972748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3072341.6400070051</v>
      </c>
      <c r="E20" s="41">
        <f t="shared" si="2"/>
        <v>7891188.1600164976</v>
      </c>
      <c r="F20" s="9">
        <f t="shared" si="3"/>
        <v>26928404.159736093</v>
      </c>
      <c r="G20" s="8">
        <v>1.7999999999999999E-2</v>
      </c>
      <c r="H20" s="9">
        <f t="shared" si="5"/>
        <v>27413115.434611343</v>
      </c>
      <c r="I20" s="9"/>
      <c r="J20" s="9">
        <f t="shared" si="4"/>
        <v>30485457.074618347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3072341.6400070051</v>
      </c>
      <c r="E21" s="41">
        <f t="shared" si="2"/>
        <v>8440429.5468967948</v>
      </c>
      <c r="F21" s="9">
        <f t="shared" si="3"/>
        <v>30485457.074618347</v>
      </c>
      <c r="G21" s="8">
        <v>1.7999999999999999E-2</v>
      </c>
      <c r="H21" s="9">
        <f t="shared" si="5"/>
        <v>31034195.301961478</v>
      </c>
      <c r="I21" s="9"/>
      <c r="J21" s="9">
        <f t="shared" si="4"/>
        <v>34106536.941968486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3072341.6400070051</v>
      </c>
      <c r="E22" s="41">
        <f t="shared" si="2"/>
        <v>8999557.2787409369</v>
      </c>
      <c r="F22" s="9">
        <f t="shared" si="3"/>
        <v>34106536.941968486</v>
      </c>
      <c r="G22" s="8">
        <v>1.7999999999999999E-2</v>
      </c>
      <c r="H22" s="9">
        <f t="shared" si="5"/>
        <v>34720454.606923915</v>
      </c>
      <c r="I22" s="9"/>
      <c r="J22" s="9">
        <f t="shared" si="4"/>
        <v>37792796.24693092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3072341.6400070051</v>
      </c>
      <c r="E23" s="41">
        <f t="shared" si="2"/>
        <v>9568749.3097582739</v>
      </c>
      <c r="F23" s="9">
        <f t="shared" si="3"/>
        <v>37792796.24693092</v>
      </c>
      <c r="G23" s="8">
        <v>1.7999999999999999E-2</v>
      </c>
      <c r="H23" s="9">
        <f t="shared" si="5"/>
        <v>38473066.579375677</v>
      </c>
      <c r="I23" s="9"/>
      <c r="J23" s="9">
        <f t="shared" si="4"/>
        <v>41545408.219382681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3072341.6400070051</v>
      </c>
      <c r="E24" s="41">
        <f t="shared" si="2"/>
        <v>10148186.797333922</v>
      </c>
      <c r="F24" s="9">
        <f t="shared" si="3"/>
        <v>41545408.219382681</v>
      </c>
      <c r="G24" s="8">
        <v>1.7999999999999999E-2</v>
      </c>
      <c r="H24" s="9">
        <f t="shared" si="5"/>
        <v>42293225.567331567</v>
      </c>
      <c r="I24" s="9"/>
      <c r="J24" s="9">
        <f t="shared" si="4"/>
        <v>45365567.207338572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3072341.6400070051</v>
      </c>
      <c r="E25" s="41">
        <f t="shared" si="2"/>
        <v>10738054.159685932</v>
      </c>
      <c r="F25" s="9">
        <f t="shared" si="3"/>
        <v>45365567.207338572</v>
      </c>
      <c r="G25" s="8">
        <v>1.7999999999999999E-2</v>
      </c>
      <c r="H25" s="9">
        <f t="shared" si="5"/>
        <v>46182147.417070664</v>
      </c>
      <c r="I25" s="9"/>
      <c r="J25" s="9">
        <f t="shared" si="4"/>
        <v>49254489.057077669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3072341.6400070051</v>
      </c>
      <c r="E26" s="19">
        <f t="shared" si="2"/>
        <v>11338539.13456028</v>
      </c>
      <c r="F26" s="19">
        <f t="shared" si="3"/>
        <v>49254489.057077669</v>
      </c>
      <c r="G26" s="18">
        <v>1.7999999999999999E-2</v>
      </c>
      <c r="H26" s="19">
        <f t="shared" si="5"/>
        <v>50141069.860105067</v>
      </c>
      <c r="I26" s="19">
        <f xml:space="preserve"> H26</f>
        <v>50141069.860105067</v>
      </c>
      <c r="J26" s="9">
        <f t="shared" si="4"/>
        <v>53213411.500112072</v>
      </c>
      <c r="K26" s="50">
        <v>0</v>
      </c>
      <c r="L26" s="20">
        <f xml:space="preserve"> I26 / 2</f>
        <v>25070534.930052534</v>
      </c>
      <c r="M26" s="58">
        <f xml:space="preserve"> (F15 + SUM(D16:D26)) - SUM(K15:K26)</f>
        <v>43869556.073277846</v>
      </c>
      <c r="N26" s="19">
        <f xml:space="preserve"> H26 - M26</f>
        <v>6271513.7868272215</v>
      </c>
      <c r="O26" s="18">
        <v>0.84</v>
      </c>
      <c r="P26" s="19">
        <f xml:space="preserve"> N26 * O26</f>
        <v>5268071.5809348663</v>
      </c>
      <c r="Q26" s="19">
        <f xml:space="preserve"> N26 - P26</f>
        <v>1003442.2058923552</v>
      </c>
      <c r="R26" s="18">
        <f xml:space="preserve"> N26 / M26 * 100</f>
        <v>14.295822315483548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4589211.2441710448</v>
      </c>
      <c r="E27" s="41">
        <f t="shared" si="2"/>
        <v>11949832.838982364</v>
      </c>
      <c r="F27" s="11">
        <f xml:space="preserve"> (I26 / 2) + D27 - K27</f>
        <v>29659746.174223579</v>
      </c>
      <c r="G27" s="8">
        <v>1.7999999999999999E-2</v>
      </c>
      <c r="H27" s="9">
        <f xml:space="preserve"> (F27 * G27) + F27</f>
        <v>30193621.605359603</v>
      </c>
      <c r="I27" s="9"/>
      <c r="J27" s="9">
        <f t="shared" si="4"/>
        <v>34782832.849530645</v>
      </c>
      <c r="K27" s="47">
        <v>0</v>
      </c>
      <c r="L27" s="10"/>
      <c r="M27" s="55"/>
      <c r="N27" s="11">
        <f xml:space="preserve"> (L26 / 12) +2500000</f>
        <v>4589211.2441710448</v>
      </c>
      <c r="P27" s="9">
        <f xml:space="preserve"> (H26 / 2 )</f>
        <v>25070534.930052534</v>
      </c>
      <c r="S27" s="9"/>
    </row>
    <row r="28" spans="1:19" s="42" customFormat="1" x14ac:dyDescent="0.3">
      <c r="B28" s="80"/>
      <c r="C28" s="42">
        <v>2</v>
      </c>
      <c r="D28" s="41">
        <f>N27</f>
        <v>4589211.2441710448</v>
      </c>
      <c r="E28" s="41">
        <f t="shared" si="2"/>
        <v>12572129.830084046</v>
      </c>
      <c r="F28" s="41">
        <f t="shared" ref="F28:F38" si="6" xml:space="preserve"> H27 + D28 - K28</f>
        <v>34782832.849530645</v>
      </c>
      <c r="G28" s="42">
        <v>1.7999999999999999E-2</v>
      </c>
      <c r="H28" s="41">
        <f xml:space="preserve"> (F28 * G28) + F28</f>
        <v>35408923.840822197</v>
      </c>
      <c r="I28" s="41"/>
      <c r="J28" s="9">
        <f t="shared" si="4"/>
        <v>39998135.084993243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4589211.2441710448</v>
      </c>
      <c r="E29" s="41">
        <f t="shared" si="2"/>
        <v>13205628.167025559</v>
      </c>
      <c r="F29" s="9">
        <f t="shared" si="6"/>
        <v>39998135.084993243</v>
      </c>
      <c r="G29" s="8">
        <v>1.7999999999999999E-2</v>
      </c>
      <c r="H29" s="9">
        <f xml:space="preserve"> (F29 * G29) + F29</f>
        <v>40718101.516523123</v>
      </c>
      <c r="I29" s="9"/>
      <c r="J29" s="9">
        <f t="shared" si="4"/>
        <v>45307312.760694169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4589211.2441710448</v>
      </c>
      <c r="E30" s="41">
        <f t="shared" si="2"/>
        <v>13850529.474032018</v>
      </c>
      <c r="F30" s="9">
        <f t="shared" si="6"/>
        <v>45307312.760694169</v>
      </c>
      <c r="G30" s="8">
        <v>1.7999999999999999E-2</v>
      </c>
      <c r="H30" s="9">
        <f t="shared" ref="H30:H93" si="7" xml:space="preserve"> (F30 * G30) + F30</f>
        <v>46122844.390386663</v>
      </c>
      <c r="I30" s="9"/>
      <c r="J30" s="9">
        <f t="shared" si="4"/>
        <v>50712055.634557709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4589211.2441710448</v>
      </c>
      <c r="E31" s="41">
        <f t="shared" si="2"/>
        <v>14507039.004564594</v>
      </c>
      <c r="F31" s="9">
        <f t="shared" si="6"/>
        <v>49708613.428665355</v>
      </c>
      <c r="G31" s="8">
        <v>1.7999999999999999E-2</v>
      </c>
      <c r="H31" s="9">
        <f t="shared" si="7"/>
        <v>50603368.470381334</v>
      </c>
      <c r="I31" s="9"/>
      <c r="J31" s="9">
        <f t="shared" si="4"/>
        <v>55192579.71455238</v>
      </c>
      <c r="K31" s="47">
        <f xml:space="preserve"> Q26</f>
        <v>1003442.2058923552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4589211.2441710448</v>
      </c>
      <c r="E32" s="41">
        <f t="shared" si="2"/>
        <v>15175365.706646757</v>
      </c>
      <c r="F32" s="9">
        <f t="shared" si="6"/>
        <v>55192579.71455238</v>
      </c>
      <c r="G32" s="8">
        <v>1.7999999999999999E-2</v>
      </c>
      <c r="H32" s="9">
        <f t="shared" si="7"/>
        <v>56186046.149414323</v>
      </c>
      <c r="I32" s="9"/>
      <c r="J32" s="9">
        <f t="shared" si="4"/>
        <v>60775257.393585369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4589211.2441710448</v>
      </c>
      <c r="E33" s="41">
        <f t="shared" si="2"/>
        <v>15855722.289366398</v>
      </c>
      <c r="F33" s="9">
        <f t="shared" si="6"/>
        <v>60775257.393585369</v>
      </c>
      <c r="G33" s="8">
        <v>1.7999999999999999E-2</v>
      </c>
      <c r="H33" s="9">
        <f t="shared" si="7"/>
        <v>61869212.026669905</v>
      </c>
      <c r="I33" s="9"/>
      <c r="J33" s="9">
        <f t="shared" si="4"/>
        <v>66458423.27084095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4589211.2441710448</v>
      </c>
      <c r="E34" s="41">
        <f t="shared" si="2"/>
        <v>16548325.290574994</v>
      </c>
      <c r="F34" s="9">
        <f t="shared" si="6"/>
        <v>66458423.27084095</v>
      </c>
      <c r="G34" s="8">
        <v>1.7999999999999999E-2</v>
      </c>
      <c r="H34" s="9">
        <f t="shared" si="7"/>
        <v>67654674.889716089</v>
      </c>
      <c r="I34" s="9"/>
      <c r="J34" s="9">
        <f t="shared" si="4"/>
        <v>72243886.133887127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4589211.2441710448</v>
      </c>
      <c r="E35" s="41">
        <f t="shared" si="2"/>
        <v>17253395.145805344</v>
      </c>
      <c r="F35" s="9">
        <f t="shared" si="6"/>
        <v>72243886.133887127</v>
      </c>
      <c r="G35" s="8">
        <v>1.7999999999999999E-2</v>
      </c>
      <c r="H35" s="9">
        <f t="shared" si="7"/>
        <v>73544276.084297091</v>
      </c>
      <c r="I35" s="9"/>
      <c r="J35" s="9">
        <f t="shared" si="4"/>
        <v>78133487.328468129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4589211.2441710448</v>
      </c>
      <c r="E36" s="41">
        <f t="shared" si="2"/>
        <v>17971156.25842984</v>
      </c>
      <c r="F36" s="9">
        <f t="shared" si="6"/>
        <v>78133487.328468129</v>
      </c>
      <c r="G36" s="8">
        <v>1.7999999999999999E-2</v>
      </c>
      <c r="H36" s="9">
        <f t="shared" si="7"/>
        <v>79539890.100380555</v>
      </c>
      <c r="I36" s="9"/>
      <c r="J36" s="9">
        <f t="shared" si="4"/>
        <v>84129101.344551593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4589211.2441710448</v>
      </c>
      <c r="E37" s="41">
        <f t="shared" si="2"/>
        <v>18701837.071081579</v>
      </c>
      <c r="F37" s="9">
        <f t="shared" si="6"/>
        <v>84129101.344551593</v>
      </c>
      <c r="G37" s="8">
        <v>1.7999999999999999E-2</v>
      </c>
      <c r="H37" s="9">
        <f t="shared" si="7"/>
        <v>85643425.16875352</v>
      </c>
      <c r="I37" s="9"/>
      <c r="J37" s="9">
        <f t="shared" si="4"/>
        <v>90232636.412924558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4589211.2441710448</v>
      </c>
      <c r="E38" s="19">
        <f t="shared" si="2"/>
        <v>19445670.138361048</v>
      </c>
      <c r="F38" s="19">
        <f t="shared" si="6"/>
        <v>90232636.412924558</v>
      </c>
      <c r="G38" s="18">
        <v>1.7999999999999999E-2</v>
      </c>
      <c r="H38" s="19">
        <f t="shared" si="7"/>
        <v>91856823.868357196</v>
      </c>
      <c r="I38" s="19">
        <f xml:space="preserve"> H38</f>
        <v>91856823.868357196</v>
      </c>
      <c r="J38" s="9">
        <f t="shared" si="4"/>
        <v>96446035.112528235</v>
      </c>
      <c r="K38" s="50">
        <v>0</v>
      </c>
      <c r="L38" s="20">
        <f xml:space="preserve"> I38 / 2</f>
        <v>45928411.934178598</v>
      </c>
      <c r="M38" s="58">
        <f xml:space="preserve"> (F27 + SUM(D28:D38)) - SUM(K27:K38)</f>
        <v>79137627.654212713</v>
      </c>
      <c r="N38" s="19">
        <f xml:space="preserve"> H38 - M38</f>
        <v>12719196.214144483</v>
      </c>
      <c r="O38" s="18">
        <v>0.84</v>
      </c>
      <c r="P38" s="19">
        <f xml:space="preserve"> N38 * O38</f>
        <v>10684124.819881365</v>
      </c>
      <c r="Q38" s="19">
        <f xml:space="preserve"> N38 - P38</f>
        <v>2035071.3942631185</v>
      </c>
      <c r="R38" s="18">
        <f xml:space="preserve"> N38 / M38 * 100</f>
        <v>16.072248551245778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6327367.6611815505</v>
      </c>
      <c r="E39" s="41">
        <f t="shared" si="2"/>
        <v>20202892.200851548</v>
      </c>
      <c r="F39" s="9">
        <f xml:space="preserve"> (H38 / 2) + D39 - K39</f>
        <v>52255779.595360145</v>
      </c>
      <c r="G39" s="8">
        <v>1.7999999999999999E-2</v>
      </c>
      <c r="H39" s="9">
        <f t="shared" si="7"/>
        <v>53196383.628076628</v>
      </c>
      <c r="I39" s="9"/>
      <c r="J39" s="9">
        <f t="shared" si="4"/>
        <v>59523751.289258182</v>
      </c>
      <c r="K39" s="47">
        <v>0</v>
      </c>
      <c r="L39" s="10"/>
      <c r="M39" s="55"/>
      <c r="N39" s="11">
        <f xml:space="preserve"> (L38 / 12) +2500000</f>
        <v>6327367.6611815505</v>
      </c>
      <c r="P39" s="9">
        <f xml:space="preserve"> (H38 / 2 )</f>
        <v>45928411.934178598</v>
      </c>
      <c r="S39" s="9"/>
    </row>
    <row r="40" spans="1:19" s="8" customFormat="1" x14ac:dyDescent="0.3">
      <c r="B40" s="80"/>
      <c r="C40" s="8">
        <v>2</v>
      </c>
      <c r="D40" s="9">
        <f>N39</f>
        <v>6327367.6611815505</v>
      </c>
      <c r="E40" s="41">
        <f t="shared" si="2"/>
        <v>20973744.260466877</v>
      </c>
      <c r="F40" s="9">
        <f t="shared" ref="F40:F50" si="8" xml:space="preserve"> H39 + D40 - K40</f>
        <v>59523751.289258182</v>
      </c>
      <c r="G40" s="8">
        <v>1.7999999999999999E-2</v>
      </c>
      <c r="H40" s="9">
        <f t="shared" si="7"/>
        <v>60595178.812464826</v>
      </c>
      <c r="I40" s="9"/>
      <c r="J40" s="9">
        <f t="shared" si="4"/>
        <v>66922546.473646373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6327367.6611815505</v>
      </c>
      <c r="E41" s="41">
        <f t="shared" si="2"/>
        <v>21758471.657155283</v>
      </c>
      <c r="F41" s="9">
        <f t="shared" si="8"/>
        <v>66922546.473646373</v>
      </c>
      <c r="G41" s="8">
        <v>1.7999999999999999E-2</v>
      </c>
      <c r="H41" s="9">
        <f t="shared" si="7"/>
        <v>68127152.310172006</v>
      </c>
      <c r="I41" s="9"/>
      <c r="J41" s="9">
        <f t="shared" si="4"/>
        <v>74454519.971353561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6327367.6611815505</v>
      </c>
      <c r="E42" s="41">
        <f t="shared" si="2"/>
        <v>22557324.146984078</v>
      </c>
      <c r="F42" s="9">
        <f t="shared" si="8"/>
        <v>74454519.971353561</v>
      </c>
      <c r="G42" s="8">
        <v>1.7999999999999999E-2</v>
      </c>
      <c r="H42" s="9">
        <f t="shared" si="7"/>
        <v>75794701.33083792</v>
      </c>
      <c r="I42" s="9"/>
      <c r="J42" s="9">
        <f t="shared" si="4"/>
        <v>82122068.992019475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6327367.6611815505</v>
      </c>
      <c r="E43" s="41">
        <f t="shared" si="2"/>
        <v>23370555.981629793</v>
      </c>
      <c r="F43" s="9">
        <f t="shared" si="8"/>
        <v>80086997.597756356</v>
      </c>
      <c r="G43" s="8">
        <v>1.7999999999999999E-2</v>
      </c>
      <c r="H43" s="9">
        <f t="shared" si="7"/>
        <v>81528563.554515973</v>
      </c>
      <c r="I43" s="9"/>
      <c r="J43" s="9">
        <f t="shared" si="4"/>
        <v>87855931.215697527</v>
      </c>
      <c r="K43" s="47">
        <f xml:space="preserve"> Q38</f>
        <v>2035071.3942631185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6327367.6611815505</v>
      </c>
      <c r="E44" s="41">
        <f t="shared" si="2"/>
        <v>24198425.98929913</v>
      </c>
      <c r="F44" s="9">
        <f t="shared" si="8"/>
        <v>87855931.215697527</v>
      </c>
      <c r="G44" s="8">
        <v>1.7999999999999999E-2</v>
      </c>
      <c r="H44" s="9">
        <f t="shared" si="7"/>
        <v>89437337.977580085</v>
      </c>
      <c r="I44" s="9"/>
      <c r="J44" s="9">
        <f t="shared" si="4"/>
        <v>95764705.63876164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6327367.6611815505</v>
      </c>
      <c r="E45" s="41">
        <f t="shared" si="2"/>
        <v>25041197.657106515</v>
      </c>
      <c r="F45" s="9">
        <f t="shared" si="8"/>
        <v>95764705.63876164</v>
      </c>
      <c r="G45" s="8">
        <v>1.7999999999999999E-2</v>
      </c>
      <c r="H45" s="9">
        <f t="shared" si="7"/>
        <v>97488470.340259343</v>
      </c>
      <c r="I45" s="9"/>
      <c r="J45" s="9">
        <f t="shared" si="4"/>
        <v>103815838.0014409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6327367.6611815505</v>
      </c>
      <c r="E46" s="41">
        <f t="shared" si="2"/>
        <v>25899139.214934431</v>
      </c>
      <c r="F46" s="9">
        <f t="shared" si="8"/>
        <v>103815838.0014409</v>
      </c>
      <c r="G46" s="8">
        <v>1.7999999999999999E-2</v>
      </c>
      <c r="H46" s="9">
        <f t="shared" si="7"/>
        <v>105684523.08546683</v>
      </c>
      <c r="I46" s="9"/>
      <c r="J46" s="9">
        <f t="shared" si="4"/>
        <v>112011890.74664839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6327367.6611815505</v>
      </c>
      <c r="E47" s="41">
        <f t="shared" si="2"/>
        <v>26772523.72080325</v>
      </c>
      <c r="F47" s="9">
        <f t="shared" si="8"/>
        <v>112011890.74664839</v>
      </c>
      <c r="G47" s="8">
        <v>1.7999999999999999E-2</v>
      </c>
      <c r="H47" s="9">
        <f t="shared" si="7"/>
        <v>114028104.78008805</v>
      </c>
      <c r="I47" s="9"/>
      <c r="J47" s="9">
        <f t="shared" si="4"/>
        <v>120355472.44126961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6327367.6611815505</v>
      </c>
      <c r="E48" s="41">
        <f t="shared" si="2"/>
        <v>27661629.147777706</v>
      </c>
      <c r="F48" s="9">
        <f t="shared" si="8"/>
        <v>120355472.44126961</v>
      </c>
      <c r="G48" s="8">
        <v>1.7999999999999999E-2</v>
      </c>
      <c r="H48" s="9">
        <f t="shared" si="7"/>
        <v>122521870.94521245</v>
      </c>
      <c r="I48" s="9"/>
      <c r="J48" s="9">
        <f t="shared" si="4"/>
        <v>128849238.60639401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6327367.6611815505</v>
      </c>
      <c r="E49" s="41">
        <f t="shared" si="2"/>
        <v>28566738.472437706</v>
      </c>
      <c r="F49" s="9">
        <f t="shared" si="8"/>
        <v>128849238.60639401</v>
      </c>
      <c r="G49" s="8">
        <v>1.7999999999999999E-2</v>
      </c>
      <c r="H49" s="9">
        <f t="shared" si="7"/>
        <v>131168524.9013091</v>
      </c>
      <c r="I49" s="9"/>
      <c r="J49" s="9">
        <f t="shared" si="4"/>
        <v>137495892.56249064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6327367.6611815505</v>
      </c>
      <c r="E50" s="19">
        <f t="shared" si="2"/>
        <v>29488139.764941584</v>
      </c>
      <c r="F50" s="19">
        <f t="shared" si="8"/>
        <v>137495892.56249064</v>
      </c>
      <c r="G50" s="18">
        <v>1.7999999999999999E-2</v>
      </c>
      <c r="H50" s="19">
        <f t="shared" si="7"/>
        <v>139970818.62861547</v>
      </c>
      <c r="I50" s="19">
        <f xml:space="preserve"> H50</f>
        <v>139970818.62861547</v>
      </c>
      <c r="J50" s="9">
        <f t="shared" si="4"/>
        <v>146298186.28979701</v>
      </c>
      <c r="K50" s="50">
        <v>0</v>
      </c>
      <c r="L50" s="20">
        <f xml:space="preserve"> I50 / 2</f>
        <v>69985409.314307734</v>
      </c>
      <c r="M50" s="58">
        <f xml:space="preserve"> (F39 + SUM(D40:D50)) - SUM(K40:K50)</f>
        <v>119821752.47409409</v>
      </c>
      <c r="N50" s="19">
        <f xml:space="preserve"> H50 - M50</f>
        <v>20149066.154521376</v>
      </c>
      <c r="O50" s="18">
        <v>0.84</v>
      </c>
      <c r="P50" s="19">
        <f xml:space="preserve"> N50 * O50</f>
        <v>16925215.569797955</v>
      </c>
      <c r="Q50" s="19">
        <f xml:space="preserve"> N50 - P50</f>
        <v>3223850.5847234204</v>
      </c>
      <c r="R50" s="18">
        <f xml:space="preserve"> N50 / M50 * 100</f>
        <v>16.815866684037758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8332117.4428589782</v>
      </c>
      <c r="E51" s="41">
        <f t="shared" si="2"/>
        <v>30426126.280710533</v>
      </c>
      <c r="F51" s="9">
        <f xml:space="preserve"> (H50 / 2) + D51 - K51</f>
        <v>78317526.757166713</v>
      </c>
      <c r="G51" s="8">
        <v>1.7999999999999999E-2</v>
      </c>
      <c r="H51" s="9">
        <f t="shared" si="7"/>
        <v>79727242.238795713</v>
      </c>
      <c r="I51" s="9"/>
      <c r="J51" s="9">
        <f t="shared" si="4"/>
        <v>88059359.681654692</v>
      </c>
      <c r="K51" s="47">
        <v>0</v>
      </c>
      <c r="L51" s="10"/>
      <c r="M51" s="55"/>
      <c r="N51" s="11">
        <f xml:space="preserve"> (L50 / 12) +2500000</f>
        <v>8332117.4428589782</v>
      </c>
      <c r="P51" s="9">
        <f xml:space="preserve"> (H50 / 2 )</f>
        <v>69985409.314307734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8332117.4428589782</v>
      </c>
      <c r="E52" s="41">
        <f t="shared" si="2"/>
        <v>31380996.553763323</v>
      </c>
      <c r="F52" s="9">
        <f t="shared" ref="F52:F62" si="9" xml:space="preserve"> H51 + D52 - K52</f>
        <v>88059359.681654692</v>
      </c>
      <c r="G52" s="8">
        <v>1.7999999999999999E-2</v>
      </c>
      <c r="H52" s="9">
        <f t="shared" si="7"/>
        <v>89644428.155924469</v>
      </c>
      <c r="I52" s="9"/>
      <c r="J52" s="9">
        <f t="shared" si="4"/>
        <v>97976545.598783448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8332117.4428589782</v>
      </c>
      <c r="E53" s="41">
        <f t="shared" si="2"/>
        <v>32353054.491731063</v>
      </c>
      <c r="F53" s="9">
        <f t="shared" si="9"/>
        <v>97976545.598783448</v>
      </c>
      <c r="G53" s="8">
        <v>1.7999999999999999E-2</v>
      </c>
      <c r="H53" s="9">
        <f t="shared" si="7"/>
        <v>99740123.41956155</v>
      </c>
      <c r="I53" s="9"/>
      <c r="J53" s="9">
        <f t="shared" si="4"/>
        <v>108072240.86242053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8332117.4428589782</v>
      </c>
      <c r="E54" s="41">
        <f t="shared" si="2"/>
        <v>33342609.472582221</v>
      </c>
      <c r="F54" s="9">
        <f t="shared" si="9"/>
        <v>108072240.86242053</v>
      </c>
      <c r="G54" s="8">
        <v>1.7999999999999999E-2</v>
      </c>
      <c r="H54" s="9">
        <f t="shared" si="7"/>
        <v>110017541.1979441</v>
      </c>
      <c r="I54" s="9"/>
      <c r="J54" s="9">
        <f t="shared" si="4"/>
        <v>118349658.64080308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8332117.4428589782</v>
      </c>
      <c r="E55" s="41">
        <f t="shared" si="2"/>
        <v>34349976.443088703</v>
      </c>
      <c r="F55" s="9">
        <f t="shared" si="9"/>
        <v>115125808.05607966</v>
      </c>
      <c r="G55" s="8">
        <v>1.7999999999999999E-2</v>
      </c>
      <c r="H55" s="9">
        <f t="shared" si="7"/>
        <v>117198072.60108909</v>
      </c>
      <c r="I55" s="9"/>
      <c r="J55" s="9">
        <f t="shared" si="4"/>
        <v>125530190.04394807</v>
      </c>
      <c r="K55" s="47">
        <f xml:space="preserve"> Q50</f>
        <v>3223850.5847234204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8332117.4428589782</v>
      </c>
      <c r="E56" s="41">
        <f t="shared" si="2"/>
        <v>35375476.0190643</v>
      </c>
      <c r="F56" s="9">
        <f t="shared" si="9"/>
        <v>125530190.04394807</v>
      </c>
      <c r="G56" s="8">
        <v>1.7999999999999999E-2</v>
      </c>
      <c r="H56" s="9">
        <f t="shared" si="7"/>
        <v>127789733.46473913</v>
      </c>
      <c r="I56" s="9"/>
      <c r="J56" s="9">
        <f t="shared" si="4"/>
        <v>136121850.90759811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8332117.4428589782</v>
      </c>
      <c r="E57" s="41">
        <f t="shared" si="2"/>
        <v>36419434.587407455</v>
      </c>
      <c r="F57" s="9">
        <f t="shared" si="9"/>
        <v>136121850.90759811</v>
      </c>
      <c r="G57" s="8">
        <v>1.7999999999999999E-2</v>
      </c>
      <c r="H57" s="9">
        <f t="shared" si="7"/>
        <v>138572044.22393489</v>
      </c>
      <c r="I57" s="9"/>
      <c r="J57" s="9">
        <f t="shared" si="4"/>
        <v>146904161.66679385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8332117.4428589782</v>
      </c>
      <c r="E58" s="41">
        <f t="shared" si="2"/>
        <v>37482184.409980789</v>
      </c>
      <c r="F58" s="9">
        <f t="shared" si="9"/>
        <v>146904161.66679385</v>
      </c>
      <c r="G58" s="8">
        <v>1.7999999999999999E-2</v>
      </c>
      <c r="H58" s="9">
        <f t="shared" si="7"/>
        <v>149548436.57679614</v>
      </c>
      <c r="I58" s="9"/>
      <c r="J58" s="9">
        <f t="shared" si="4"/>
        <v>157880554.01965511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8332117.4428589782</v>
      </c>
      <c r="E59" s="41">
        <f t="shared" si="2"/>
        <v>38564063.729360446</v>
      </c>
      <c r="F59" s="9">
        <f t="shared" si="9"/>
        <v>157880554.01965511</v>
      </c>
      <c r="G59" s="8">
        <v>1.7999999999999999E-2</v>
      </c>
      <c r="H59" s="9">
        <f t="shared" si="7"/>
        <v>160722403.99200889</v>
      </c>
      <c r="I59" s="9"/>
      <c r="J59" s="9">
        <f t="shared" si="4"/>
        <v>169054521.43486786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8332117.4428589782</v>
      </c>
      <c r="E60" s="41">
        <f t="shared" si="2"/>
        <v>39665416.876488931</v>
      </c>
      <c r="F60" s="9">
        <f t="shared" si="9"/>
        <v>169054521.43486786</v>
      </c>
      <c r="G60" s="8">
        <v>1.7999999999999999E-2</v>
      </c>
      <c r="H60" s="9">
        <f t="shared" si="7"/>
        <v>172097502.82069549</v>
      </c>
      <c r="I60" s="9"/>
      <c r="J60" s="9">
        <f t="shared" si="4"/>
        <v>180429620.26355445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8332117.4428589782</v>
      </c>
      <c r="E61" s="41">
        <f t="shared" si="2"/>
        <v>40786594.380265735</v>
      </c>
      <c r="F61" s="9">
        <f t="shared" si="9"/>
        <v>180429620.26355445</v>
      </c>
      <c r="G61" s="8">
        <v>1.7999999999999999E-2</v>
      </c>
      <c r="H61" s="9">
        <f t="shared" si="7"/>
        <v>183677353.42829844</v>
      </c>
      <c r="I61" s="9"/>
      <c r="J61" s="9">
        <f t="shared" si="4"/>
        <v>192009470.87115741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8332117.4428589782</v>
      </c>
      <c r="E62" s="19">
        <f t="shared" si="2"/>
        <v>41927953.079110518</v>
      </c>
      <c r="F62" s="19">
        <f t="shared" si="9"/>
        <v>192009470.87115741</v>
      </c>
      <c r="G62" s="18">
        <v>1.7999999999999999E-2</v>
      </c>
      <c r="H62" s="19">
        <f t="shared" si="7"/>
        <v>195465641.34683824</v>
      </c>
      <c r="I62" s="19">
        <f xml:space="preserve"> H62</f>
        <v>195465641.34683824</v>
      </c>
      <c r="J62" s="9">
        <f t="shared" si="4"/>
        <v>203797758.7896972</v>
      </c>
      <c r="K62" s="50">
        <v>0</v>
      </c>
      <c r="L62" s="20">
        <f xml:space="preserve"> I62 / 2</f>
        <v>97732820.673419118</v>
      </c>
      <c r="M62" s="58">
        <f xml:space="preserve"> (F51 + SUM(D52:D62)) - SUM(K52:K62)</f>
        <v>166746968.04389206</v>
      </c>
      <c r="N62" s="19">
        <f xml:space="preserve"> H62 - M62</f>
        <v>28718673.30294618</v>
      </c>
      <c r="O62" s="18">
        <v>0.84</v>
      </c>
      <c r="P62" s="19">
        <f xml:space="preserve"> N62 * O62</f>
        <v>24123685.574474789</v>
      </c>
      <c r="Q62" s="19">
        <f xml:space="preserve"> N62 - P62</f>
        <v>4594987.7284713909</v>
      </c>
      <c r="R62" s="18">
        <f xml:space="preserve"> N62 / M62 * 100</f>
        <v>17.222905843413415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10644401.722784925</v>
      </c>
      <c r="E63" s="41">
        <f t="shared" si="2"/>
        <v>43089856.234534509</v>
      </c>
      <c r="F63" s="9">
        <f xml:space="preserve"> (H62 / 2) + D63 - K63</f>
        <v>108377222.39620404</v>
      </c>
      <c r="G63" s="8">
        <v>1.7999999999999999E-2</v>
      </c>
      <c r="H63" s="9">
        <f t="shared" si="7"/>
        <v>110328012.39933571</v>
      </c>
      <c r="I63" s="9"/>
      <c r="J63" s="9">
        <f t="shared" si="4"/>
        <v>120972414.12212063</v>
      </c>
      <c r="K63" s="47">
        <v>0</v>
      </c>
      <c r="L63" s="10"/>
      <c r="M63" s="55"/>
      <c r="N63" s="11">
        <f xml:space="preserve"> (L62 / 12) +2500000</f>
        <v>10644401.722784925</v>
      </c>
      <c r="P63" s="9">
        <f xml:space="preserve"> (H62 / 2 )</f>
        <v>97732820.673419118</v>
      </c>
      <c r="S63" s="9"/>
    </row>
    <row r="64" spans="1:19" s="8" customFormat="1" x14ac:dyDescent="0.3">
      <c r="B64" s="80"/>
      <c r="C64" s="8">
        <v>2</v>
      </c>
      <c r="D64" s="9">
        <f>N63</f>
        <v>10644401.722784925</v>
      </c>
      <c r="E64" s="41">
        <f t="shared" si="2"/>
        <v>44272673.646756127</v>
      </c>
      <c r="F64" s="9">
        <f t="shared" ref="F64:F74" si="10" xml:space="preserve"> H63 + D64 - K64</f>
        <v>120972414.12212063</v>
      </c>
      <c r="G64" s="8">
        <v>1.7999999999999999E-2</v>
      </c>
      <c r="H64" s="9">
        <f t="shared" si="7"/>
        <v>123149917.5763188</v>
      </c>
      <c r="I64" s="9"/>
      <c r="J64" s="9">
        <f t="shared" si="4"/>
        <v>133794319.29910372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10644401.722784925</v>
      </c>
      <c r="E65" s="41">
        <f t="shared" si="2"/>
        <v>45476781.772397734</v>
      </c>
      <c r="F65" s="9">
        <f t="shared" si="10"/>
        <v>133794319.29910372</v>
      </c>
      <c r="G65" s="8">
        <v>1.7999999999999999E-2</v>
      </c>
      <c r="H65" s="9">
        <f t="shared" si="7"/>
        <v>136202617.0464876</v>
      </c>
      <c r="I65" s="9"/>
      <c r="J65" s="9">
        <f t="shared" si="4"/>
        <v>146847018.76927254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10644401.722784925</v>
      </c>
      <c r="E66" s="41">
        <f t="shared" si="2"/>
        <v>46702563.844300896</v>
      </c>
      <c r="F66" s="9">
        <f t="shared" si="10"/>
        <v>146847018.76927254</v>
      </c>
      <c r="G66" s="8">
        <v>1.7999999999999999E-2</v>
      </c>
      <c r="H66" s="9">
        <f t="shared" si="7"/>
        <v>149490265.10711944</v>
      </c>
      <c r="I66" s="9"/>
      <c r="J66" s="9">
        <f t="shared" si="4"/>
        <v>160134666.82990438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10644401.722784925</v>
      </c>
      <c r="E67" s="41">
        <f t="shared" si="2"/>
        <v>47950409.99349831</v>
      </c>
      <c r="F67" s="9">
        <f t="shared" si="10"/>
        <v>155539679.10143298</v>
      </c>
      <c r="G67" s="8">
        <v>1.7999999999999999E-2</v>
      </c>
      <c r="H67" s="9">
        <f t="shared" si="7"/>
        <v>158339393.32525876</v>
      </c>
      <c r="I67" s="9"/>
      <c r="J67" s="9">
        <f t="shared" si="4"/>
        <v>168983795.0480437</v>
      </c>
      <c r="K67" s="47">
        <f xml:space="preserve"> Q62</f>
        <v>4594987.7284713909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10644401.722784925</v>
      </c>
      <c r="E68" s="41">
        <f t="shared" si="2"/>
        <v>49220717.373381279</v>
      </c>
      <c r="F68" s="9">
        <f t="shared" si="10"/>
        <v>168983795.0480437</v>
      </c>
      <c r="G68" s="8">
        <v>1.7999999999999999E-2</v>
      </c>
      <c r="H68" s="9">
        <f t="shared" si="7"/>
        <v>172025503.35890847</v>
      </c>
      <c r="I68" s="9"/>
      <c r="J68" s="9">
        <f t="shared" si="4"/>
        <v>182669905.08169341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10644401.722784925</v>
      </c>
      <c r="E69" s="41">
        <f t="shared" si="2"/>
        <v>50513890.286102146</v>
      </c>
      <c r="F69" s="9">
        <f t="shared" si="10"/>
        <v>182669905.08169341</v>
      </c>
      <c r="G69" s="8">
        <v>1.7999999999999999E-2</v>
      </c>
      <c r="H69" s="9">
        <f t="shared" si="7"/>
        <v>185957963.37316388</v>
      </c>
      <c r="I69" s="9"/>
      <c r="J69" s="9">
        <f t="shared" si="4"/>
        <v>196602365.09594882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10644401.722784925</v>
      </c>
      <c r="E70" s="41">
        <f t="shared" si="2"/>
        <v>51830340.311251983</v>
      </c>
      <c r="F70" s="9">
        <f t="shared" si="10"/>
        <v>196602365.09594882</v>
      </c>
      <c r="G70" s="8">
        <v>1.7999999999999999E-2</v>
      </c>
      <c r="H70" s="9">
        <f t="shared" si="7"/>
        <v>200141207.66767588</v>
      </c>
      <c r="I70" s="9"/>
      <c r="J70" s="9">
        <f t="shared" si="4"/>
        <v>210785609.39046082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10644401.722784925</v>
      </c>
      <c r="E71" s="41">
        <f t="shared" si="2"/>
        <v>53170486.436854519</v>
      </c>
      <c r="F71" s="9">
        <f t="shared" si="10"/>
        <v>210785609.39046082</v>
      </c>
      <c r="G71" s="8">
        <v>1.7999999999999999E-2</v>
      </c>
      <c r="H71" s="9">
        <f t="shared" si="7"/>
        <v>214579750.35948911</v>
      </c>
      <c r="I71" s="9"/>
      <c r="J71" s="9">
        <f t="shared" si="4"/>
        <v>225224152.08227405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10644401.722784925</v>
      </c>
      <c r="E72" s="41">
        <f t="shared" si="2"/>
        <v>54534755.192717902</v>
      </c>
      <c r="F72" s="9">
        <f t="shared" si="10"/>
        <v>225224152.08227405</v>
      </c>
      <c r="G72" s="8">
        <v>1.7999999999999999E-2</v>
      </c>
      <c r="H72" s="9">
        <f t="shared" si="7"/>
        <v>229278186.81975499</v>
      </c>
      <c r="I72" s="9"/>
      <c r="J72" s="9">
        <f t="shared" si="4"/>
        <v>239922588.54253992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10644401.722784925</v>
      </c>
      <c r="E73" s="41">
        <f t="shared" si="2"/>
        <v>55923580.786186822</v>
      </c>
      <c r="F73" s="9">
        <f t="shared" si="10"/>
        <v>239922588.54253992</v>
      </c>
      <c r="G73" s="8">
        <v>1.7999999999999999E-2</v>
      </c>
      <c r="H73" s="9">
        <f t="shared" si="7"/>
        <v>244241195.13630563</v>
      </c>
      <c r="I73" s="9"/>
      <c r="J73" s="9">
        <f t="shared" si="4"/>
        <v>254885596.85909057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10644401.722784925</v>
      </c>
      <c r="E74" s="19">
        <f t="shared" si="2"/>
        <v>57337405.240338184</v>
      </c>
      <c r="F74" s="19">
        <f t="shared" si="10"/>
        <v>254885596.85909057</v>
      </c>
      <c r="G74" s="18">
        <v>1.7999999999999999E-2</v>
      </c>
      <c r="H74" s="19">
        <f t="shared" si="7"/>
        <v>259473537.6025542</v>
      </c>
      <c r="I74" s="19">
        <f xml:space="preserve"> H74</f>
        <v>259473537.6025542</v>
      </c>
      <c r="J74" s="9">
        <f t="shared" si="4"/>
        <v>270117939.32533914</v>
      </c>
      <c r="K74" s="50">
        <v>0</v>
      </c>
      <c r="L74" s="20">
        <f xml:space="preserve"> I74 / 2</f>
        <v>129736768.8012771</v>
      </c>
      <c r="M74" s="58">
        <f xml:space="preserve"> (F63 + SUM(D64:D74)) - SUM(K64:K74)</f>
        <v>220870653.61836678</v>
      </c>
      <c r="N74" s="19">
        <f xml:space="preserve"> H74 - M74</f>
        <v>38602883.984187424</v>
      </c>
      <c r="O74" s="18">
        <v>0.84</v>
      </c>
      <c r="P74" s="19">
        <f xml:space="preserve"> N74 * O74</f>
        <v>32426422.546717435</v>
      </c>
      <c r="Q74" s="19">
        <f xml:space="preserve"> N74 - P74</f>
        <v>6176461.4374699891</v>
      </c>
      <c r="R74" s="18">
        <f xml:space="preserve"> N74 / M74 * 100</f>
        <v>17.477597567528253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13311397.400106424</v>
      </c>
      <c r="E75" s="41">
        <f t="shared" si="2"/>
        <v>58776678.534664273</v>
      </c>
      <c r="F75" s="9">
        <f xml:space="preserve"> (H74 / 2) + D75 - K75</f>
        <v>143048166.20138353</v>
      </c>
      <c r="G75" s="8">
        <v>1.7999999999999999E-2</v>
      </c>
      <c r="H75" s="9">
        <f t="shared" si="7"/>
        <v>145623033.19300842</v>
      </c>
      <c r="I75" s="9"/>
      <c r="J75" s="9">
        <f t="shared" si="4"/>
        <v>158934430.59311485</v>
      </c>
      <c r="K75" s="47">
        <v>0</v>
      </c>
      <c r="L75" s="10"/>
      <c r="M75" s="55"/>
      <c r="N75" s="11">
        <f xml:space="preserve"> (L74 / 12) +2500000</f>
        <v>13311397.400106424</v>
      </c>
      <c r="P75" s="9">
        <f xml:space="preserve"> (H74 / 2 )</f>
        <v>129736768.8012771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13311397.400106424</v>
      </c>
      <c r="E76" s="41">
        <f t="shared" si="2"/>
        <v>60241858.748288229</v>
      </c>
      <c r="F76" s="9">
        <f t="shared" ref="F76:F86" si="11" xml:space="preserve"> H75 + D76 - K76</f>
        <v>158934430.59311485</v>
      </c>
      <c r="G76" s="8">
        <v>1.7999999999999999E-2</v>
      </c>
      <c r="H76" s="9">
        <f t="shared" si="7"/>
        <v>161795250.34379092</v>
      </c>
      <c r="I76" s="9"/>
      <c r="J76" s="9">
        <f t="shared" si="4"/>
        <v>175106647.74389735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13311397.400106424</v>
      </c>
      <c r="E77" s="41">
        <f t="shared" si="2"/>
        <v>61733412.205757417</v>
      </c>
      <c r="F77" s="9">
        <f t="shared" si="11"/>
        <v>175106647.74389735</v>
      </c>
      <c r="G77" s="8">
        <v>1.7999999999999999E-2</v>
      </c>
      <c r="H77" s="9">
        <f t="shared" si="7"/>
        <v>178258567.4032875</v>
      </c>
      <c r="I77" s="9"/>
      <c r="J77" s="9">
        <f t="shared" si="4"/>
        <v>191569964.80339393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13311397.400106424</v>
      </c>
      <c r="E78" s="41">
        <f t="shared" ref="E78:E134" si="12" xml:space="preserve"> (E77 + 400000) + ((E77 + 400000) * G78 )</f>
        <v>63251813.625461049</v>
      </c>
      <c r="F78" s="9">
        <f t="shared" si="11"/>
        <v>191569964.80339393</v>
      </c>
      <c r="G78" s="8">
        <v>1.7999999999999999E-2</v>
      </c>
      <c r="H78" s="9">
        <f t="shared" si="7"/>
        <v>195018224.16985503</v>
      </c>
      <c r="I78" s="9"/>
      <c r="J78" s="9">
        <f t="shared" si="4"/>
        <v>208329621.56996146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13311397.400106424</v>
      </c>
      <c r="E79" s="41">
        <f t="shared" si="12"/>
        <v>64797546.270719349</v>
      </c>
      <c r="F79" s="9">
        <f t="shared" si="11"/>
        <v>202153160.13249147</v>
      </c>
      <c r="G79" s="8">
        <v>1.7999999999999999E-2</v>
      </c>
      <c r="H79" s="9">
        <f t="shared" si="7"/>
        <v>205791917.01487631</v>
      </c>
      <c r="I79" s="9"/>
      <c r="J79" s="9">
        <f t="shared" si="4"/>
        <v>219103314.41498274</v>
      </c>
      <c r="K79" s="47">
        <f xml:space="preserve"> Q74</f>
        <v>6176461.4374699891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13311397.400106424</v>
      </c>
      <c r="E80" s="41">
        <f t="shared" si="12"/>
        <v>66371102.103592299</v>
      </c>
      <c r="F80" s="9">
        <f t="shared" si="11"/>
        <v>219103314.41498274</v>
      </c>
      <c r="G80" s="8">
        <v>1.7999999999999999E-2</v>
      </c>
      <c r="H80" s="9">
        <f t="shared" si="7"/>
        <v>223047174.07445243</v>
      </c>
      <c r="I80" s="9"/>
      <c r="J80" s="9">
        <f t="shared" si="4"/>
        <v>236358571.47455886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13311397.400106424</v>
      </c>
      <c r="E81" s="41">
        <f t="shared" si="12"/>
        <v>67972981.941456959</v>
      </c>
      <c r="F81" s="9">
        <f t="shared" si="11"/>
        <v>236358571.47455886</v>
      </c>
      <c r="G81" s="8">
        <v>1.7999999999999999E-2</v>
      </c>
      <c r="H81" s="9">
        <f t="shared" si="7"/>
        <v>240613025.76110092</v>
      </c>
      <c r="I81" s="9"/>
      <c r="J81" s="9">
        <f t="shared" ref="J81:J144" si="13" xml:space="preserve"> D81 + H81</f>
        <v>253924423.16120735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13311397.400106424</v>
      </c>
      <c r="E82" s="41">
        <f t="shared" si="12"/>
        <v>69603695.616403177</v>
      </c>
      <c r="F82" s="9">
        <f t="shared" si="11"/>
        <v>253924423.16120735</v>
      </c>
      <c r="G82" s="8">
        <v>1.7999999999999999E-2</v>
      </c>
      <c r="H82" s="9">
        <f t="shared" si="7"/>
        <v>258495062.77810907</v>
      </c>
      <c r="I82" s="9"/>
      <c r="J82" s="9">
        <f t="shared" si="13"/>
        <v>271806460.1782155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13311397.400106424</v>
      </c>
      <c r="E83" s="41">
        <f t="shared" si="12"/>
        <v>71263762.137498438</v>
      </c>
      <c r="F83" s="9">
        <f t="shared" si="11"/>
        <v>271806460.1782155</v>
      </c>
      <c r="G83" s="8">
        <v>1.7999999999999999E-2</v>
      </c>
      <c r="H83" s="9">
        <f t="shared" si="7"/>
        <v>276698976.4614234</v>
      </c>
      <c r="I83" s="9"/>
      <c r="J83" s="9">
        <f t="shared" si="13"/>
        <v>290010373.86152983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13311397.400106424</v>
      </c>
      <c r="E84" s="41">
        <f t="shared" si="12"/>
        <v>72953709.855973408</v>
      </c>
      <c r="F84" s="9">
        <f t="shared" si="11"/>
        <v>290010373.86152983</v>
      </c>
      <c r="G84" s="8">
        <v>1.7999999999999999E-2</v>
      </c>
      <c r="H84" s="9">
        <f t="shared" si="7"/>
        <v>295230560.59103739</v>
      </c>
      <c r="I84" s="9"/>
      <c r="J84" s="9">
        <f t="shared" si="13"/>
        <v>308541957.99114382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13311397.400106424</v>
      </c>
      <c r="E85" s="41">
        <f t="shared" si="12"/>
        <v>74674076.633380935</v>
      </c>
      <c r="F85" s="9">
        <f t="shared" si="11"/>
        <v>308541957.99114382</v>
      </c>
      <c r="G85" s="8">
        <v>1.7999999999999999E-2</v>
      </c>
      <c r="H85" s="9">
        <f t="shared" si="7"/>
        <v>314095713.2349844</v>
      </c>
      <c r="I85" s="9"/>
      <c r="J85" s="9">
        <f t="shared" si="13"/>
        <v>327407110.63509083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13311397.400106424</v>
      </c>
      <c r="E86" s="19">
        <f t="shared" si="12"/>
        <v>76425410.012781799</v>
      </c>
      <c r="F86" s="19">
        <f t="shared" si="11"/>
        <v>327407110.63509083</v>
      </c>
      <c r="G86" s="18">
        <v>1.7999999999999999E-2</v>
      </c>
      <c r="H86" s="19">
        <f t="shared" si="7"/>
        <v>333300438.62652248</v>
      </c>
      <c r="I86" s="19">
        <f xml:space="preserve"> H86</f>
        <v>333300438.62652248</v>
      </c>
      <c r="J86" s="9">
        <f t="shared" si="13"/>
        <v>346611836.02662891</v>
      </c>
      <c r="K86" s="50">
        <v>0</v>
      </c>
      <c r="L86" s="20">
        <f xml:space="preserve"> I86 / 2</f>
        <v>166650219.31326124</v>
      </c>
      <c r="M86" s="58">
        <f xml:space="preserve"> (F75 + SUM(D76:D86)) - SUM(K76:K86)</f>
        <v>283297076.16508424</v>
      </c>
      <c r="N86" s="19">
        <f xml:space="preserve"> H86 - M86</f>
        <v>50003362.461438239</v>
      </c>
      <c r="O86" s="18">
        <v>0.84</v>
      </c>
      <c r="P86" s="19">
        <f xml:space="preserve"> N86 * O86</f>
        <v>42002824.467608117</v>
      </c>
      <c r="Q86" s="19">
        <f xml:space="preserve"> N86 - P86</f>
        <v>8000537.9938301221</v>
      </c>
      <c r="R86" s="18">
        <f xml:space="preserve"> N86 / M86 * 100</f>
        <v>17.650504247456489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16387518.276105104</v>
      </c>
      <c r="E87" s="41">
        <f t="shared" si="12"/>
        <v>78208267.393011868</v>
      </c>
      <c r="F87" s="9">
        <f xml:space="preserve"> (H86 / 2) + D87 - K87</f>
        <v>183037737.58936635</v>
      </c>
      <c r="G87" s="8">
        <v>1.7999999999999999E-2</v>
      </c>
      <c r="H87" s="9">
        <f t="shared" si="7"/>
        <v>186332416.86597493</v>
      </c>
      <c r="I87" s="9"/>
      <c r="J87" s="9">
        <f t="shared" si="13"/>
        <v>202719935.14208004</v>
      </c>
      <c r="K87" s="47">
        <v>0</v>
      </c>
      <c r="L87" s="10"/>
      <c r="M87" s="55"/>
      <c r="N87" s="11">
        <f xml:space="preserve"> (L86 / 12) +2500000</f>
        <v>16387518.276105104</v>
      </c>
      <c r="P87" s="9">
        <f xml:space="preserve"> (H86 / 2 )</f>
        <v>166650219.31326124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16387518.276105104</v>
      </c>
      <c r="E88" s="41">
        <f t="shared" si="12"/>
        <v>80023216.206086084</v>
      </c>
      <c r="F88" s="9">
        <f t="shared" ref="F88:F98" si="14" xml:space="preserve"> H87 + D88 - K88</f>
        <v>202719935.14208004</v>
      </c>
      <c r="G88" s="8">
        <v>1.7999999999999999E-2</v>
      </c>
      <c r="H88" s="9">
        <f t="shared" si="7"/>
        <v>206368893.97463748</v>
      </c>
      <c r="I88" s="9"/>
      <c r="J88" s="9">
        <f t="shared" si="13"/>
        <v>222756412.25074258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16387518.276105104</v>
      </c>
      <c r="E89" s="41">
        <f t="shared" si="12"/>
        <v>81870834.097795635</v>
      </c>
      <c r="F89" s="9">
        <f t="shared" si="14"/>
        <v>222756412.25074258</v>
      </c>
      <c r="G89" s="8">
        <v>1.7999999999999999E-2</v>
      </c>
      <c r="H89" s="9">
        <f t="shared" si="7"/>
        <v>226766027.67125595</v>
      </c>
      <c r="I89" s="9"/>
      <c r="J89" s="9">
        <f t="shared" si="13"/>
        <v>243153545.94736105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16387518.276105104</v>
      </c>
      <c r="E90" s="41">
        <f t="shared" si="12"/>
        <v>83751709.111555964</v>
      </c>
      <c r="F90" s="9">
        <f t="shared" si="14"/>
        <v>243153545.94736105</v>
      </c>
      <c r="G90" s="8">
        <v>1.7999999999999999E-2</v>
      </c>
      <c r="H90" s="9">
        <f t="shared" si="7"/>
        <v>247530309.77441356</v>
      </c>
      <c r="I90" s="9"/>
      <c r="J90" s="9">
        <f t="shared" si="13"/>
        <v>263917828.05051866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16387518.276105104</v>
      </c>
      <c r="E91" s="41">
        <f t="shared" si="12"/>
        <v>85666439.875563964</v>
      </c>
      <c r="F91" s="9">
        <f t="shared" si="14"/>
        <v>255917290.05668855</v>
      </c>
      <c r="G91" s="8">
        <v>1.7999999999999999E-2</v>
      </c>
      <c r="H91" s="9">
        <f t="shared" si="7"/>
        <v>260523801.27770895</v>
      </c>
      <c r="I91" s="9"/>
      <c r="J91" s="9">
        <f t="shared" si="13"/>
        <v>276911319.55381405</v>
      </c>
      <c r="K91" s="47">
        <f xml:space="preserve"> Q86</f>
        <v>8000537.9938301221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16387518.276105104</v>
      </c>
      <c r="E92" s="41">
        <f t="shared" si="12"/>
        <v>87615635.793324113</v>
      </c>
      <c r="F92" s="9">
        <f t="shared" si="14"/>
        <v>276911319.55381405</v>
      </c>
      <c r="G92" s="8">
        <v>1.7999999999999999E-2</v>
      </c>
      <c r="H92" s="9">
        <f t="shared" si="7"/>
        <v>281895723.30578274</v>
      </c>
      <c r="I92" s="9"/>
      <c r="J92" s="9">
        <f t="shared" si="13"/>
        <v>298283241.58188784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16387518.276105104</v>
      </c>
      <c r="E93" s="41">
        <f t="shared" si="12"/>
        <v>89599917.237603948</v>
      </c>
      <c r="F93" s="9">
        <f t="shared" si="14"/>
        <v>298283241.58188784</v>
      </c>
      <c r="G93" s="8">
        <v>1.7999999999999999E-2</v>
      </c>
      <c r="H93" s="9">
        <f t="shared" si="7"/>
        <v>303652339.93036181</v>
      </c>
      <c r="I93" s="9"/>
      <c r="J93" s="9">
        <f t="shared" si="13"/>
        <v>320039858.20646691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16387518.276105104</v>
      </c>
      <c r="E94" s="41">
        <f t="shared" si="12"/>
        <v>91619915.747880816</v>
      </c>
      <c r="F94" s="9">
        <f t="shared" si="14"/>
        <v>320039858.20646691</v>
      </c>
      <c r="G94" s="8">
        <v>1.7999999999999999E-2</v>
      </c>
      <c r="H94" s="9">
        <f t="shared" ref="H94:H157" si="15" xml:space="preserve"> (F94 * G94) + F94</f>
        <v>325800575.65418333</v>
      </c>
      <c r="I94" s="9"/>
      <c r="J94" s="9">
        <f t="shared" si="13"/>
        <v>342188093.93028843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16387518.276105104</v>
      </c>
      <c r="E95" s="41">
        <f t="shared" si="12"/>
        <v>93676274.231342673</v>
      </c>
      <c r="F95" s="9">
        <f t="shared" si="14"/>
        <v>342188093.93028843</v>
      </c>
      <c r="G95" s="8">
        <v>1.7999999999999999E-2</v>
      </c>
      <c r="H95" s="9">
        <f t="shared" si="15"/>
        <v>348347479.62103361</v>
      </c>
      <c r="I95" s="9"/>
      <c r="J95" s="9">
        <f t="shared" si="13"/>
        <v>364734997.89713871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16387518.276105104</v>
      </c>
      <c r="E96" s="41">
        <f t="shared" si="12"/>
        <v>95769647.167506844</v>
      </c>
      <c r="F96" s="9">
        <f t="shared" si="14"/>
        <v>364734997.89713871</v>
      </c>
      <c r="G96" s="8">
        <v>1.7999999999999999E-2</v>
      </c>
      <c r="H96" s="9">
        <f t="shared" si="15"/>
        <v>371300227.8592872</v>
      </c>
      <c r="I96" s="9"/>
      <c r="J96" s="9">
        <f t="shared" si="13"/>
        <v>387687746.13539231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16387518.276105104</v>
      </c>
      <c r="E97" s="41">
        <f t="shared" si="12"/>
        <v>97900700.816521972</v>
      </c>
      <c r="F97" s="9">
        <f t="shared" si="14"/>
        <v>387687746.13539231</v>
      </c>
      <c r="G97" s="8">
        <v>1.7999999999999999E-2</v>
      </c>
      <c r="H97" s="9">
        <f t="shared" si="15"/>
        <v>394666125.5658294</v>
      </c>
      <c r="I97" s="9"/>
      <c r="J97" s="9">
        <f t="shared" si="13"/>
        <v>411053643.8419345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16387518.276105104</v>
      </c>
      <c r="E98" s="19">
        <f t="shared" si="12"/>
        <v>100070113.43121937</v>
      </c>
      <c r="F98" s="19">
        <f t="shared" si="14"/>
        <v>411053643.8419345</v>
      </c>
      <c r="G98" s="18">
        <v>1.7999999999999999E-2</v>
      </c>
      <c r="H98" s="19">
        <f t="shared" si="15"/>
        <v>418452609.43108934</v>
      </c>
      <c r="I98" s="19">
        <f xml:space="preserve"> H98</f>
        <v>418452609.43108934</v>
      </c>
      <c r="J98" s="9">
        <f t="shared" si="13"/>
        <v>434840127.70719445</v>
      </c>
      <c r="K98" s="50">
        <v>0</v>
      </c>
      <c r="L98" s="20">
        <f xml:space="preserve"> I98 / 2</f>
        <v>209226304.71554467</v>
      </c>
      <c r="M98" s="58">
        <f xml:space="preserve"> (F87 + SUM(D88:D98)) - SUM(K88:K98)</f>
        <v>355299900.63269234</v>
      </c>
      <c r="N98" s="19">
        <f xml:space="preserve"> H98 - M98</f>
        <v>63152708.798397005</v>
      </c>
      <c r="O98" s="18">
        <v>0.84</v>
      </c>
      <c r="P98" s="19">
        <f xml:space="preserve"> N98 * O98</f>
        <v>53048275.390653484</v>
      </c>
      <c r="Q98" s="19">
        <f xml:space="preserve"> N98 - P98</f>
        <v>10104433.407743521</v>
      </c>
      <c r="R98" s="18">
        <f xml:space="preserve"> N98 / M98 * 100</f>
        <v>17.774479724294668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19935525.392962057</v>
      </c>
      <c r="E99" s="41">
        <f t="shared" si="12"/>
        <v>102278575.47298132</v>
      </c>
      <c r="F99" s="9">
        <f xml:space="preserve"> (H98 / 2) + D99 - K99</f>
        <v>229161830.10850674</v>
      </c>
      <c r="G99" s="8">
        <v>1.7999999999999999E-2</v>
      </c>
      <c r="H99" s="9">
        <f t="shared" si="15"/>
        <v>233286743.05045986</v>
      </c>
      <c r="I99" s="9"/>
      <c r="J99" s="9">
        <f t="shared" si="13"/>
        <v>253222268.44342193</v>
      </c>
      <c r="K99" s="47">
        <v>0</v>
      </c>
      <c r="L99" s="10"/>
      <c r="M99" s="55"/>
      <c r="N99" s="11">
        <f xml:space="preserve"> (L98 / 12) +2500000</f>
        <v>19935525.392962057</v>
      </c>
      <c r="P99" s="9">
        <f xml:space="preserve"> (H98 / 2 )</f>
        <v>209226304.71554467</v>
      </c>
      <c r="S99" s="9"/>
    </row>
    <row r="100" spans="1:19" s="8" customFormat="1" x14ac:dyDescent="0.3">
      <c r="B100" s="80"/>
      <c r="C100" s="8">
        <v>2</v>
      </c>
      <c r="D100" s="9">
        <f>N99</f>
        <v>19935525.392962057</v>
      </c>
      <c r="E100" s="41">
        <f t="shared" si="12"/>
        <v>104526789.83149499</v>
      </c>
      <c r="F100" s="9">
        <f t="shared" ref="F100:F110" si="16" xml:space="preserve"> H99 + D100 - K100</f>
        <v>253222268.44342193</v>
      </c>
      <c r="G100" s="8">
        <v>1.7999999999999999E-2</v>
      </c>
      <c r="H100" s="9">
        <f t="shared" si="15"/>
        <v>257780269.27540353</v>
      </c>
      <c r="I100" s="9"/>
      <c r="J100" s="9">
        <f t="shared" si="13"/>
        <v>277715794.6683656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19935525.392962057</v>
      </c>
      <c r="E101" s="41">
        <f t="shared" si="12"/>
        <v>106815472.0484619</v>
      </c>
      <c r="F101" s="9">
        <f t="shared" si="16"/>
        <v>277715794.6683656</v>
      </c>
      <c r="G101" s="8">
        <v>1.7999999999999999E-2</v>
      </c>
      <c r="H101" s="9">
        <f t="shared" si="15"/>
        <v>282714678.97239619</v>
      </c>
      <c r="I101" s="9"/>
      <c r="J101" s="9">
        <f t="shared" si="13"/>
        <v>302650204.36535823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19935525.392962057</v>
      </c>
      <c r="E102" s="41">
        <f t="shared" si="12"/>
        <v>109145350.54533422</v>
      </c>
      <c r="F102" s="9">
        <f t="shared" si="16"/>
        <v>302650204.36535823</v>
      </c>
      <c r="G102" s="8">
        <v>1.7999999999999999E-2</v>
      </c>
      <c r="H102" s="9">
        <f t="shared" si="15"/>
        <v>308097908.0439347</v>
      </c>
      <c r="I102" s="9"/>
      <c r="J102" s="9">
        <f t="shared" si="13"/>
        <v>328033433.43689674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19935525.392962057</v>
      </c>
      <c r="E103" s="41">
        <f t="shared" si="12"/>
        <v>111517166.85515024</v>
      </c>
      <c r="F103" s="9">
        <f t="shared" si="16"/>
        <v>317929000.02915323</v>
      </c>
      <c r="G103" s="8">
        <v>1.7999999999999999E-2</v>
      </c>
      <c r="H103" s="9">
        <f t="shared" si="15"/>
        <v>323651722.02967799</v>
      </c>
      <c r="I103" s="9"/>
      <c r="J103" s="9">
        <f t="shared" si="13"/>
        <v>343587247.42264003</v>
      </c>
      <c r="K103" s="47">
        <f xml:space="preserve"> Q98</f>
        <v>10104433.407743521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19935525.392962057</v>
      </c>
      <c r="E104" s="41">
        <f t="shared" si="12"/>
        <v>113931675.85854295</v>
      </c>
      <c r="F104" s="9">
        <f t="shared" si="16"/>
        <v>343587247.42264003</v>
      </c>
      <c r="G104" s="8">
        <v>1.7999999999999999E-2</v>
      </c>
      <c r="H104" s="9">
        <f t="shared" si="15"/>
        <v>349771817.87624753</v>
      </c>
      <c r="I104" s="9"/>
      <c r="J104" s="9">
        <f t="shared" si="13"/>
        <v>369707343.26920956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19935525.392962057</v>
      </c>
      <c r="E105" s="41">
        <f t="shared" si="12"/>
        <v>116389646.02399673</v>
      </c>
      <c r="F105" s="9">
        <f t="shared" si="16"/>
        <v>369707343.26920956</v>
      </c>
      <c r="G105" s="8">
        <v>1.7999999999999999E-2</v>
      </c>
      <c r="H105" s="9">
        <f t="shared" si="15"/>
        <v>376362075.44805533</v>
      </c>
      <c r="I105" s="9"/>
      <c r="J105" s="9">
        <f t="shared" si="13"/>
        <v>396297600.84101737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19935525.392962057</v>
      </c>
      <c r="E106" s="41">
        <f t="shared" si="12"/>
        <v>118891859.65242867</v>
      </c>
      <c r="F106" s="9">
        <f t="shared" si="16"/>
        <v>396297600.84101737</v>
      </c>
      <c r="G106" s="8">
        <v>1.7999999999999999E-2</v>
      </c>
      <c r="H106" s="9">
        <f t="shared" si="15"/>
        <v>403430957.65615571</v>
      </c>
      <c r="I106" s="9"/>
      <c r="J106" s="9">
        <f t="shared" si="13"/>
        <v>423366483.04911774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19935525.392962057</v>
      </c>
      <c r="E107" s="41">
        <f t="shared" si="12"/>
        <v>121439113.12617239</v>
      </c>
      <c r="F107" s="9">
        <f t="shared" si="16"/>
        <v>423366483.04911774</v>
      </c>
      <c r="G107" s="8">
        <v>1.7999999999999999E-2</v>
      </c>
      <c r="H107" s="9">
        <f t="shared" si="15"/>
        <v>430987079.74400187</v>
      </c>
      <c r="I107" s="9"/>
      <c r="J107" s="9">
        <f t="shared" si="13"/>
        <v>450922605.1369639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19935525.392962057</v>
      </c>
      <c r="E108" s="41">
        <f t="shared" si="12"/>
        <v>124032217.16244349</v>
      </c>
      <c r="F108" s="9">
        <f t="shared" si="16"/>
        <v>450922605.1369639</v>
      </c>
      <c r="G108" s="8">
        <v>1.7999999999999999E-2</v>
      </c>
      <c r="H108" s="9">
        <f t="shared" si="15"/>
        <v>459039212.02942926</v>
      </c>
      <c r="I108" s="9"/>
      <c r="J108" s="9">
        <f t="shared" si="13"/>
        <v>478974737.4223913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19935525.392962057</v>
      </c>
      <c r="E109" s="41">
        <f t="shared" si="12"/>
        <v>126671997.07136747</v>
      </c>
      <c r="F109" s="9">
        <f t="shared" si="16"/>
        <v>478974737.4223913</v>
      </c>
      <c r="G109" s="8">
        <v>1.7999999999999999E-2</v>
      </c>
      <c r="H109" s="9">
        <f t="shared" si="15"/>
        <v>487596282.69599432</v>
      </c>
      <c r="I109" s="9"/>
      <c r="J109" s="9">
        <f t="shared" si="13"/>
        <v>507531808.08895636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19935525.392962057</v>
      </c>
      <c r="E110" s="19">
        <f t="shared" si="12"/>
        <v>129359293.01865208</v>
      </c>
      <c r="F110" s="19">
        <f t="shared" si="16"/>
        <v>507531808.08895636</v>
      </c>
      <c r="G110" s="18">
        <v>1.7999999999999999E-2</v>
      </c>
      <c r="H110" s="19">
        <f t="shared" si="15"/>
        <v>516667380.63455755</v>
      </c>
      <c r="I110" s="19">
        <f xml:space="preserve"> H110</f>
        <v>516667380.63455755</v>
      </c>
      <c r="J110" s="9">
        <f t="shared" si="13"/>
        <v>536602906.02751958</v>
      </c>
      <c r="K110" s="50">
        <v>0</v>
      </c>
      <c r="L110" s="20">
        <f xml:space="preserve"> I110 / 2</f>
        <v>258333690.31727877</v>
      </c>
      <c r="M110" s="58">
        <f xml:space="preserve"> (F99 + SUM(D100:D110)) - SUM(K100:K110)</f>
        <v>438348176.02334589</v>
      </c>
      <c r="N110" s="19">
        <f xml:space="preserve"> H110 - M110</f>
        <v>78319204.611211658</v>
      </c>
      <c r="O110" s="18">
        <v>0.84</v>
      </c>
      <c r="P110" s="19">
        <f xml:space="preserve"> N110 * O110</f>
        <v>65788131.873417787</v>
      </c>
      <c r="Q110" s="19">
        <f xml:space="preserve"> N110 - P110</f>
        <v>12531072.73779387</v>
      </c>
      <c r="R110" s="18">
        <f xml:space="preserve"> N110 / M110 * 100</f>
        <v>17.866894148326619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24027807.526439898</v>
      </c>
      <c r="E111" s="41">
        <f t="shared" si="12"/>
        <v>132094960.29298782</v>
      </c>
      <c r="F111" s="9">
        <f xml:space="preserve"> (H110 / 2) + D111 - K111</f>
        <v>282361497.84371865</v>
      </c>
      <c r="G111" s="8">
        <v>1.7999999999999999E-2</v>
      </c>
      <c r="H111" s="9">
        <f t="shared" si="15"/>
        <v>287444004.80490559</v>
      </c>
      <c r="I111" s="9"/>
      <c r="J111" s="9">
        <f t="shared" si="13"/>
        <v>311471812.3313455</v>
      </c>
      <c r="K111" s="47">
        <v>0</v>
      </c>
      <c r="L111" s="10"/>
      <c r="M111" s="55"/>
      <c r="N111" s="11">
        <f xml:space="preserve"> (L110 / 12) +2500000</f>
        <v>24027807.526439898</v>
      </c>
      <c r="P111" s="9">
        <f xml:space="preserve"> (H110 / 2 )</f>
        <v>258333690.31727877</v>
      </c>
      <c r="S111" s="9"/>
    </row>
    <row r="112" spans="1:19" s="8" customFormat="1" x14ac:dyDescent="0.3">
      <c r="B112" s="80"/>
      <c r="C112" s="8">
        <v>2</v>
      </c>
      <c r="D112" s="9">
        <f>N111</f>
        <v>24027807.526439898</v>
      </c>
      <c r="E112" s="41">
        <f t="shared" si="12"/>
        <v>134879869.57826161</v>
      </c>
      <c r="F112" s="9">
        <f t="shared" ref="F112:F122" si="17" xml:space="preserve"> H111 + D112 - K112</f>
        <v>311471812.3313455</v>
      </c>
      <c r="G112" s="8">
        <v>1.7999999999999999E-2</v>
      </c>
      <c r="H112" s="9">
        <f t="shared" si="15"/>
        <v>317078304.95330971</v>
      </c>
      <c r="I112" s="9"/>
      <c r="J112" s="9">
        <f t="shared" si="13"/>
        <v>341106112.47974962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24027807.526439898</v>
      </c>
      <c r="E113" s="41">
        <f t="shared" si="12"/>
        <v>137714907.23067033</v>
      </c>
      <c r="F113" s="9">
        <f t="shared" si="17"/>
        <v>341106112.47974962</v>
      </c>
      <c r="G113" s="8">
        <v>1.7999999999999999E-2</v>
      </c>
      <c r="H113" s="9">
        <f t="shared" si="15"/>
        <v>347246022.50438511</v>
      </c>
      <c r="I113" s="9"/>
      <c r="J113" s="9">
        <f t="shared" si="13"/>
        <v>371273830.03082502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24027807.526439898</v>
      </c>
      <c r="E114" s="41">
        <f t="shared" si="12"/>
        <v>140600975.5608224</v>
      </c>
      <c r="F114" s="9">
        <f t="shared" si="17"/>
        <v>371273830.03082502</v>
      </c>
      <c r="G114" s="8">
        <v>1.7999999999999999E-2</v>
      </c>
      <c r="H114" s="9">
        <f t="shared" si="15"/>
        <v>377956758.97137988</v>
      </c>
      <c r="I114" s="9"/>
      <c r="J114" s="9">
        <f t="shared" si="13"/>
        <v>401984566.49781978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24027807.526439898</v>
      </c>
      <c r="E115" s="41">
        <f t="shared" si="12"/>
        <v>143538993.1209172</v>
      </c>
      <c r="F115" s="9">
        <f t="shared" si="17"/>
        <v>389453493.76002592</v>
      </c>
      <c r="G115" s="8">
        <v>1.7999999999999999E-2</v>
      </c>
      <c r="H115" s="9">
        <f t="shared" si="15"/>
        <v>396463656.64770639</v>
      </c>
      <c r="I115" s="9"/>
      <c r="J115" s="9">
        <f t="shared" si="13"/>
        <v>420491464.17414629</v>
      </c>
      <c r="K115" s="47">
        <f xml:space="preserve"> Q110</f>
        <v>12531072.73779387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24027807.526439898</v>
      </c>
      <c r="E116" s="41">
        <f t="shared" si="12"/>
        <v>146529894.99709371</v>
      </c>
      <c r="F116" s="9">
        <f t="shared" si="17"/>
        <v>420491464.17414629</v>
      </c>
      <c r="G116" s="8">
        <v>1.7999999999999999E-2</v>
      </c>
      <c r="H116" s="9">
        <f t="shared" si="15"/>
        <v>428060310.5292809</v>
      </c>
      <c r="I116" s="9"/>
      <c r="J116" s="9">
        <f t="shared" si="13"/>
        <v>452088118.05572081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24027807.526439898</v>
      </c>
      <c r="E117" s="41">
        <f t="shared" si="12"/>
        <v>149574633.10704139</v>
      </c>
      <c r="F117" s="9">
        <f t="shared" si="17"/>
        <v>452088118.05572081</v>
      </c>
      <c r="G117" s="8">
        <v>1.7999999999999999E-2</v>
      </c>
      <c r="H117" s="9">
        <f t="shared" si="15"/>
        <v>460225704.18072379</v>
      </c>
      <c r="I117" s="9"/>
      <c r="J117" s="9">
        <f t="shared" si="13"/>
        <v>484253511.70716369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24027807.526439898</v>
      </c>
      <c r="E118" s="41">
        <f t="shared" si="12"/>
        <v>152674176.50296813</v>
      </c>
      <c r="F118" s="9">
        <f t="shared" si="17"/>
        <v>484253511.70716369</v>
      </c>
      <c r="G118" s="8">
        <v>1.7999999999999999E-2</v>
      </c>
      <c r="H118" s="9">
        <f t="shared" si="15"/>
        <v>492970074.91789263</v>
      </c>
      <c r="I118" s="9"/>
      <c r="J118" s="9">
        <f t="shared" si="13"/>
        <v>516997882.44433254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24027807.526439898</v>
      </c>
      <c r="E119" s="41">
        <f t="shared" si="12"/>
        <v>155829511.68002155</v>
      </c>
      <c r="F119" s="9">
        <f t="shared" si="17"/>
        <v>516997882.44433254</v>
      </c>
      <c r="G119" s="8">
        <v>1.7999999999999999E-2</v>
      </c>
      <c r="H119" s="9">
        <f t="shared" si="15"/>
        <v>526303844.32833052</v>
      </c>
      <c r="I119" s="9"/>
      <c r="J119" s="9">
        <f t="shared" si="13"/>
        <v>550331651.85477042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24027807.526439898</v>
      </c>
      <c r="E120" s="41">
        <f t="shared" si="12"/>
        <v>159041642.89026195</v>
      </c>
      <c r="F120" s="9">
        <f t="shared" si="17"/>
        <v>550331651.85477042</v>
      </c>
      <c r="G120" s="8">
        <v>1.7999999999999999E-2</v>
      </c>
      <c r="H120" s="9">
        <f t="shared" si="15"/>
        <v>560237621.58815634</v>
      </c>
      <c r="I120" s="9"/>
      <c r="J120" s="9">
        <f t="shared" si="13"/>
        <v>584265429.11459625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24027807.526439898</v>
      </c>
      <c r="E121" s="41">
        <f t="shared" si="12"/>
        <v>162311592.46228665</v>
      </c>
      <c r="F121" s="9">
        <f t="shared" si="17"/>
        <v>584265429.11459625</v>
      </c>
      <c r="G121" s="8">
        <v>1.7999999999999999E-2</v>
      </c>
      <c r="H121" s="9">
        <f t="shared" si="15"/>
        <v>594782206.83865893</v>
      </c>
      <c r="I121" s="9"/>
      <c r="J121" s="9">
        <f t="shared" si="13"/>
        <v>618810014.36509883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24027807.526439898</v>
      </c>
      <c r="E122" s="19">
        <f t="shared" si="12"/>
        <v>165640401.12660781</v>
      </c>
      <c r="F122" s="19">
        <f t="shared" si="17"/>
        <v>618810014.36509883</v>
      </c>
      <c r="G122" s="18">
        <v>1.7999999999999999E-2</v>
      </c>
      <c r="H122" s="19">
        <f t="shared" si="15"/>
        <v>629948594.62367058</v>
      </c>
      <c r="I122" s="19">
        <f xml:space="preserve"> H122</f>
        <v>629948594.62367058</v>
      </c>
      <c r="J122" s="9">
        <f t="shared" si="13"/>
        <v>653976402.15011048</v>
      </c>
      <c r="K122" s="50">
        <v>0</v>
      </c>
      <c r="L122" s="20">
        <f xml:space="preserve"> I122 / 2</f>
        <v>314974297.31183529</v>
      </c>
      <c r="M122" s="58">
        <f xml:space="preserve"> (F111 + SUM(D112:D122)) - SUM(K112:K122)</f>
        <v>534136307.89676374</v>
      </c>
      <c r="N122" s="19">
        <f xml:space="preserve"> H122 - M122</f>
        <v>95812286.726906836</v>
      </c>
      <c r="O122" s="18">
        <v>0.84</v>
      </c>
      <c r="P122" s="19">
        <f xml:space="preserve"> N122 * O122</f>
        <v>80482320.850601733</v>
      </c>
      <c r="Q122" s="19">
        <f xml:space="preserve"> N122 - P122</f>
        <v>15329965.876305103</v>
      </c>
      <c r="R122" s="18">
        <f xml:space="preserve"> N122 / M122 * 100</f>
        <v>17.937797021172571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28747858.109319609</v>
      </c>
      <c r="E123" s="41">
        <f t="shared" si="12"/>
        <v>169029128.34688675</v>
      </c>
      <c r="F123" s="9">
        <f xml:space="preserve"> (H122 / 2) + D123 - K123</f>
        <v>343722155.42115492</v>
      </c>
      <c r="G123" s="8">
        <v>1.7999999999999999E-2</v>
      </c>
      <c r="H123" s="9">
        <f t="shared" si="15"/>
        <v>349909154.21873569</v>
      </c>
      <c r="I123" s="9"/>
      <c r="J123" s="9">
        <f t="shared" si="13"/>
        <v>378657012.32805532</v>
      </c>
      <c r="K123" s="47"/>
      <c r="L123" s="10"/>
      <c r="M123" s="55"/>
      <c r="N123" s="11">
        <f xml:space="preserve"> (L122 / 12) +2500000</f>
        <v>28747858.109319609</v>
      </c>
      <c r="P123" s="9">
        <f xml:space="preserve"> (H122 / 2 )</f>
        <v>314974297.31183529</v>
      </c>
      <c r="S123" s="9"/>
    </row>
    <row r="124" spans="1:19" s="8" customFormat="1" x14ac:dyDescent="0.3">
      <c r="B124" s="80"/>
      <c r="C124" s="8">
        <v>2</v>
      </c>
      <c r="D124" s="9">
        <f>N123</f>
        <v>28747858.109319609</v>
      </c>
      <c r="E124" s="41">
        <f t="shared" si="12"/>
        <v>172478852.65713072</v>
      </c>
      <c r="F124" s="9">
        <f t="shared" ref="F124:F134" si="18" xml:space="preserve"> H123 + D124 - K124</f>
        <v>378657012.32805532</v>
      </c>
      <c r="G124" s="8">
        <v>1.7999999999999999E-2</v>
      </c>
      <c r="H124" s="9">
        <f t="shared" si="15"/>
        <v>385472838.54996032</v>
      </c>
      <c r="I124" s="9"/>
      <c r="J124" s="9">
        <f t="shared" si="13"/>
        <v>414220696.65927994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28747858.109319609</v>
      </c>
      <c r="E125" s="41">
        <f t="shared" si="12"/>
        <v>175990672.00495908</v>
      </c>
      <c r="F125" s="9">
        <f t="shared" si="18"/>
        <v>414220696.65927994</v>
      </c>
      <c r="G125" s="8">
        <v>1.7999999999999999E-2</v>
      </c>
      <c r="H125" s="9">
        <f t="shared" si="15"/>
        <v>421676669.19914699</v>
      </c>
      <c r="I125" s="9"/>
      <c r="J125" s="9">
        <f t="shared" si="13"/>
        <v>450424527.30846661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28747858.109319609</v>
      </c>
      <c r="E126" s="41">
        <f t="shared" si="12"/>
        <v>179565704.10104835</v>
      </c>
      <c r="F126" s="9">
        <f t="shared" si="18"/>
        <v>450424527.30846661</v>
      </c>
      <c r="G126" s="8">
        <v>1.7999999999999999E-2</v>
      </c>
      <c r="H126" s="9">
        <f t="shared" si="15"/>
        <v>458532168.80001903</v>
      </c>
      <c r="I126" s="9"/>
      <c r="J126" s="9">
        <f t="shared" si="13"/>
        <v>487280026.90933865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28747858.109319609</v>
      </c>
      <c r="E127" s="41">
        <f t="shared" si="12"/>
        <v>183205086.77486721</v>
      </c>
      <c r="F127" s="9">
        <f t="shared" si="18"/>
        <v>471950061.03303355</v>
      </c>
      <c r="G127" s="8">
        <v>1.7999999999999999E-2</v>
      </c>
      <c r="H127" s="9">
        <f t="shared" si="15"/>
        <v>480445162.13162816</v>
      </c>
      <c r="I127" s="9"/>
      <c r="J127" s="9">
        <f t="shared" si="13"/>
        <v>509193020.24094778</v>
      </c>
      <c r="K127" s="47">
        <f xml:space="preserve"> Q122</f>
        <v>15329965.876305103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28747858.109319609</v>
      </c>
      <c r="E128" s="41">
        <f t="shared" si="12"/>
        <v>186909978.33681482</v>
      </c>
      <c r="F128" s="9">
        <f t="shared" si="18"/>
        <v>509193020.24094778</v>
      </c>
      <c r="G128" s="8">
        <v>1.7999999999999999E-2</v>
      </c>
      <c r="H128" s="9">
        <f t="shared" si="15"/>
        <v>518358494.60528487</v>
      </c>
      <c r="I128" s="9"/>
      <c r="J128" s="9">
        <f t="shared" si="13"/>
        <v>547106352.7146045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28747858.109319609</v>
      </c>
      <c r="E129" s="41">
        <f t="shared" si="12"/>
        <v>190681557.94687748</v>
      </c>
      <c r="F129" s="9">
        <f t="shared" si="18"/>
        <v>547106352.7146045</v>
      </c>
      <c r="G129" s="8">
        <v>1.7999999999999999E-2</v>
      </c>
      <c r="H129" s="9">
        <f t="shared" si="15"/>
        <v>556954267.06346738</v>
      </c>
      <c r="I129" s="9"/>
      <c r="J129" s="9">
        <f t="shared" si="13"/>
        <v>585702125.17278695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28747858.109319609</v>
      </c>
      <c r="E130" s="41">
        <f t="shared" si="12"/>
        <v>194521025.98992127</v>
      </c>
      <c r="F130" s="9">
        <f t="shared" si="18"/>
        <v>585702125.17278695</v>
      </c>
      <c r="G130" s="8">
        <v>1.7999999999999999E-2</v>
      </c>
      <c r="H130" s="9">
        <f t="shared" si="15"/>
        <v>596244763.42589712</v>
      </c>
      <c r="I130" s="9"/>
      <c r="J130" s="9">
        <f t="shared" si="13"/>
        <v>624992621.53521669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28747858.109319609</v>
      </c>
      <c r="E131" s="41">
        <f t="shared" si="12"/>
        <v>198429604.45773986</v>
      </c>
      <c r="F131" s="9">
        <f t="shared" si="18"/>
        <v>624992621.53521669</v>
      </c>
      <c r="G131" s="8">
        <v>1.7999999999999999E-2</v>
      </c>
      <c r="H131" s="9">
        <f t="shared" si="15"/>
        <v>636242488.72285056</v>
      </c>
      <c r="I131" s="9"/>
      <c r="J131" s="9">
        <f t="shared" si="13"/>
        <v>664990346.83217013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28747858.109319609</v>
      </c>
      <c r="E132" s="41">
        <f t="shared" si="12"/>
        <v>202408537.33797917</v>
      </c>
      <c r="F132" s="9">
        <f t="shared" si="18"/>
        <v>664990346.83217013</v>
      </c>
      <c r="G132" s="8">
        <v>1.7999999999999999E-2</v>
      </c>
      <c r="H132" s="9">
        <f t="shared" si="15"/>
        <v>676960173.07514918</v>
      </c>
      <c r="I132" s="9"/>
      <c r="J132" s="9">
        <f t="shared" si="13"/>
        <v>705708031.18446875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28747858.109319609</v>
      </c>
      <c r="E133" s="41">
        <f t="shared" si="12"/>
        <v>206459091.01006278</v>
      </c>
      <c r="F133" s="9">
        <f t="shared" si="18"/>
        <v>705708031.18446875</v>
      </c>
      <c r="G133" s="8">
        <v>1.7999999999999999E-2</v>
      </c>
      <c r="H133" s="9">
        <f t="shared" si="15"/>
        <v>718410775.74578917</v>
      </c>
      <c r="I133" s="9"/>
      <c r="J133" s="9">
        <f t="shared" si="13"/>
        <v>747158633.85510874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28747858.109319609</v>
      </c>
      <c r="E134" s="19">
        <f t="shared" si="12"/>
        <v>210582554.6482439</v>
      </c>
      <c r="F134" s="19">
        <f t="shared" si="18"/>
        <v>711158633.85510874</v>
      </c>
      <c r="G134" s="18">
        <v>1.7999999999999999E-2</v>
      </c>
      <c r="H134" s="19">
        <f t="shared" si="15"/>
        <v>723959489.26450074</v>
      </c>
      <c r="I134" s="19">
        <f xml:space="preserve"> H134</f>
        <v>723959489.26450074</v>
      </c>
      <c r="J134" s="9">
        <f t="shared" si="13"/>
        <v>752707347.3738203</v>
      </c>
      <c r="K134" s="51">
        <v>36000000</v>
      </c>
      <c r="L134" s="20">
        <f xml:space="preserve"> (I134-K134) / 2</f>
        <v>343979744.63225037</v>
      </c>
      <c r="M134" s="58">
        <f xml:space="preserve"> (F123 + SUM(D124:D134)) - SUM(K124:K134)</f>
        <v>608618628.74736547</v>
      </c>
      <c r="N134" s="19">
        <f xml:space="preserve"> H134 - M134</f>
        <v>115340860.51713526</v>
      </c>
      <c r="O134" s="18">
        <v>0.84</v>
      </c>
      <c r="P134" s="19">
        <f xml:space="preserve"> N134 * O134</f>
        <v>96886322.83439362</v>
      </c>
      <c r="Q134" s="19">
        <f xml:space="preserve"> N134 - P134</f>
        <v>18454537.682741642</v>
      </c>
      <c r="R134" s="18">
        <f xml:space="preserve"> N134 / M134 * 100</f>
        <v>18.95125371934888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31164978.719354197</v>
      </c>
      <c r="E135" s="41">
        <f xml:space="preserve"> (E134) + ((E134) * G135 )</f>
        <v>214373040.63191229</v>
      </c>
      <c r="F135" s="13">
        <f xml:space="preserve"> (H134 / 2) + D135 - K135</f>
        <v>393144723.35160458</v>
      </c>
      <c r="G135" s="12">
        <v>1.7999999999999999E-2</v>
      </c>
      <c r="H135" s="13">
        <f t="shared" si="15"/>
        <v>400221328.37193346</v>
      </c>
      <c r="I135" s="13"/>
      <c r="J135" s="9">
        <f t="shared" si="13"/>
        <v>431386307.09128767</v>
      </c>
      <c r="K135" s="48">
        <v>0</v>
      </c>
      <c r="L135" s="14"/>
      <c r="M135" s="56"/>
      <c r="N135" s="11">
        <f xml:space="preserve"> (L134 / 12) +2500000</f>
        <v>31164978.719354197</v>
      </c>
      <c r="P135" s="13">
        <f xml:space="preserve"> (H134 - K135) / 2</f>
        <v>361979744.63225037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31164978.719354197</v>
      </c>
      <c r="E136" s="41">
        <f xml:space="preserve"> (E135) + ((E135) * G136 )</f>
        <v>218231755.3632867</v>
      </c>
      <c r="F136" s="13">
        <f t="shared" ref="F136:F146" si="19" xml:space="preserve"> H135 + D136 - K136</f>
        <v>431386307.09128767</v>
      </c>
      <c r="G136" s="12">
        <v>1.7999999999999999E-2</v>
      </c>
      <c r="H136" s="13">
        <f t="shared" si="15"/>
        <v>439151260.61893088</v>
      </c>
      <c r="I136" s="13"/>
      <c r="J136" s="9">
        <f t="shared" si="13"/>
        <v>470316239.33828509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31164978.719354197</v>
      </c>
      <c r="E137" s="41">
        <f t="shared" ref="E137:E194" si="20" xml:space="preserve"> (E136) + ((E136) * G137 )</f>
        <v>222159926.95982587</v>
      </c>
      <c r="F137" s="13">
        <f t="shared" si="19"/>
        <v>470316239.33828509</v>
      </c>
      <c r="G137" s="12">
        <v>1.7999999999999999E-2</v>
      </c>
      <c r="H137" s="13">
        <f t="shared" si="15"/>
        <v>478781931.64637423</v>
      </c>
      <c r="I137" s="13"/>
      <c r="J137" s="9">
        <f t="shared" si="13"/>
        <v>509946910.36572844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31164978.719354197</v>
      </c>
      <c r="E138" s="41">
        <f t="shared" si="20"/>
        <v>226158805.64510274</v>
      </c>
      <c r="F138" s="13">
        <f t="shared" si="19"/>
        <v>509946910.36572844</v>
      </c>
      <c r="G138" s="12">
        <v>1.7999999999999999E-2</v>
      </c>
      <c r="H138" s="13">
        <f t="shared" si="15"/>
        <v>519125954.75231153</v>
      </c>
      <c r="I138" s="13"/>
      <c r="J138" s="9">
        <f t="shared" si="13"/>
        <v>550290933.47166574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31164978.719354197</v>
      </c>
      <c r="E139" s="41">
        <f t="shared" si="20"/>
        <v>230229664.1467146</v>
      </c>
      <c r="F139" s="13">
        <f t="shared" si="19"/>
        <v>531836395.7889241</v>
      </c>
      <c r="G139" s="12">
        <v>1.7999999999999999E-2</v>
      </c>
      <c r="H139" s="13">
        <f t="shared" si="15"/>
        <v>541409450.91312468</v>
      </c>
      <c r="I139" s="13"/>
      <c r="J139" s="9">
        <f t="shared" si="13"/>
        <v>572574429.63247883</v>
      </c>
      <c r="K139" s="48">
        <f xml:space="preserve"> Q134</f>
        <v>18454537.682741642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31164978.719354197</v>
      </c>
      <c r="E140" s="41">
        <f t="shared" si="20"/>
        <v>234373798.10135546</v>
      </c>
      <c r="F140" s="13">
        <f t="shared" si="19"/>
        <v>572574429.63247883</v>
      </c>
      <c r="G140" s="12">
        <v>1.7999999999999999E-2</v>
      </c>
      <c r="H140" s="13">
        <f t="shared" si="15"/>
        <v>582880769.36586344</v>
      </c>
      <c r="I140" s="13"/>
      <c r="J140" s="9">
        <f t="shared" si="13"/>
        <v>614045748.0852176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31164978.719354197</v>
      </c>
      <c r="E141" s="41">
        <f t="shared" si="20"/>
        <v>238592526.46717986</v>
      </c>
      <c r="F141" s="13">
        <f t="shared" si="19"/>
        <v>614045748.0852176</v>
      </c>
      <c r="G141" s="12">
        <v>1.7999999999999999E-2</v>
      </c>
      <c r="H141" s="13">
        <f t="shared" si="15"/>
        <v>625098571.55075157</v>
      </c>
      <c r="I141" s="13"/>
      <c r="J141" s="9">
        <f t="shared" si="13"/>
        <v>656263550.27010572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31164978.719354197</v>
      </c>
      <c r="E142" s="41">
        <f t="shared" si="20"/>
        <v>242887191.94358909</v>
      </c>
      <c r="F142" s="13">
        <f t="shared" si="19"/>
        <v>656263550.27010572</v>
      </c>
      <c r="G142" s="12">
        <v>1.7999999999999999E-2</v>
      </c>
      <c r="H142" s="13">
        <f t="shared" si="15"/>
        <v>668076294.17496765</v>
      </c>
      <c r="I142" s="13"/>
      <c r="J142" s="9">
        <f t="shared" si="13"/>
        <v>699241272.8943218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31164978.719354197</v>
      </c>
      <c r="E143" s="41">
        <f t="shared" si="20"/>
        <v>247259161.3985737</v>
      </c>
      <c r="F143" s="13">
        <f t="shared" si="19"/>
        <v>699241272.8943218</v>
      </c>
      <c r="G143" s="12">
        <v>1.7999999999999999E-2</v>
      </c>
      <c r="H143" s="13">
        <f t="shared" si="15"/>
        <v>711827615.80641961</v>
      </c>
      <c r="I143" s="13"/>
      <c r="J143" s="9">
        <f t="shared" si="13"/>
        <v>742992594.52577376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31164978.719354197</v>
      </c>
      <c r="E144" s="41">
        <f t="shared" si="20"/>
        <v>251709826.30374801</v>
      </c>
      <c r="F144" s="13">
        <f t="shared" si="19"/>
        <v>742992594.52577376</v>
      </c>
      <c r="G144" s="12">
        <v>1.7999999999999999E-2</v>
      </c>
      <c r="H144" s="13">
        <f t="shared" si="15"/>
        <v>756366461.2272377</v>
      </c>
      <c r="I144" s="13"/>
      <c r="J144" s="9">
        <f t="shared" si="13"/>
        <v>787531439.94659185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31164978.719354197</v>
      </c>
      <c r="E145" s="41">
        <f t="shared" si="20"/>
        <v>256240603.17721549</v>
      </c>
      <c r="F145" s="13">
        <f t="shared" si="19"/>
        <v>787531439.94659185</v>
      </c>
      <c r="G145" s="12">
        <v>1.7999999999999999E-2</v>
      </c>
      <c r="H145" s="13">
        <f t="shared" si="15"/>
        <v>801707005.86563051</v>
      </c>
      <c r="I145" s="13"/>
      <c r="J145" s="9">
        <f t="shared" ref="J145:J194" si="21" xml:space="preserve"> D145 + H145</f>
        <v>832871984.58498466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31164978.719354197</v>
      </c>
      <c r="E146" s="19">
        <f t="shared" si="20"/>
        <v>260852934.03440535</v>
      </c>
      <c r="F146" s="19">
        <f t="shared" si="19"/>
        <v>796871984.58498466</v>
      </c>
      <c r="G146" s="18">
        <v>1.7999999999999999E-2</v>
      </c>
      <c r="H146" s="19">
        <f t="shared" si="15"/>
        <v>811215680.30751443</v>
      </c>
      <c r="I146" s="19">
        <f xml:space="preserve"> H146</f>
        <v>811215680.30751443</v>
      </c>
      <c r="J146" s="9">
        <f t="shared" si="21"/>
        <v>842380659.02686858</v>
      </c>
      <c r="K146" s="51">
        <v>36000000</v>
      </c>
      <c r="L146" s="20">
        <f xml:space="preserve"> (I146-K146) / 2</f>
        <v>387607840.15375721</v>
      </c>
      <c r="M146" s="58">
        <f xml:space="preserve"> (F135 + SUM(D136:D146)) - SUM(K136:K146)</f>
        <v>681504951.58175921</v>
      </c>
      <c r="N146" s="19">
        <f xml:space="preserve"> H146 - M146</f>
        <v>129710728.72575521</v>
      </c>
      <c r="O146" s="18">
        <v>0.84</v>
      </c>
      <c r="P146" s="19">
        <f xml:space="preserve"> N146 * O146</f>
        <v>108957012.12963438</v>
      </c>
      <c r="Q146" s="19">
        <f xml:space="preserve"> N146 - P146</f>
        <v>20753716.596120834</v>
      </c>
      <c r="R146" s="18">
        <f xml:space="preserve"> N146 / M146 * 100</f>
        <v>19.032984048714425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34800653.346146435</v>
      </c>
      <c r="E147" s="41">
        <f t="shared" si="20"/>
        <v>265548286.84702465</v>
      </c>
      <c r="F147" s="13">
        <f xml:space="preserve"> (H146 / 2) + D147 - K147</f>
        <v>440408493.49990368</v>
      </c>
      <c r="G147" s="12">
        <v>1.7999999999999999E-2</v>
      </c>
      <c r="H147" s="13">
        <f t="shared" si="15"/>
        <v>448335846.38290197</v>
      </c>
      <c r="I147" s="13"/>
      <c r="J147" s="9">
        <f t="shared" si="21"/>
        <v>483136499.72904837</v>
      </c>
      <c r="K147" s="48"/>
      <c r="L147" s="14"/>
      <c r="M147" s="56"/>
      <c r="N147" s="11">
        <f xml:space="preserve"> (L146 / 12) +2500000</f>
        <v>34800653.346146435</v>
      </c>
      <c r="P147" s="9">
        <f xml:space="preserve"> (H146 - K147) / 2</f>
        <v>405607840.15375721</v>
      </c>
      <c r="S147" s="13"/>
    </row>
    <row r="148" spans="1:19" s="12" customFormat="1" x14ac:dyDescent="0.3">
      <c r="B148" s="79"/>
      <c r="C148" s="12">
        <v>2</v>
      </c>
      <c r="D148" s="13">
        <f>N147</f>
        <v>34800653.346146435</v>
      </c>
      <c r="E148" s="41">
        <f t="shared" si="20"/>
        <v>270328156.01027107</v>
      </c>
      <c r="F148" s="13">
        <f t="shared" ref="F148:F158" si="22" xml:space="preserve"> H147 + D148 - K148</f>
        <v>483136499.72904837</v>
      </c>
      <c r="G148" s="12">
        <v>1.7999999999999999E-2</v>
      </c>
      <c r="H148" s="13">
        <f t="shared" si="15"/>
        <v>491832956.72417122</v>
      </c>
      <c r="I148" s="13"/>
      <c r="J148" s="9">
        <f t="shared" si="21"/>
        <v>526633610.07031763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34800653.346146435</v>
      </c>
      <c r="E149" s="41">
        <f t="shared" si="20"/>
        <v>275194062.81845593</v>
      </c>
      <c r="F149" s="13">
        <f t="shared" si="22"/>
        <v>526633610.07031763</v>
      </c>
      <c r="G149" s="12">
        <v>1.7999999999999999E-2</v>
      </c>
      <c r="H149" s="13">
        <f t="shared" si="15"/>
        <v>536113015.05158335</v>
      </c>
      <c r="I149" s="13"/>
      <c r="J149" s="9">
        <f t="shared" si="21"/>
        <v>570913668.39772975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34800653.346146435</v>
      </c>
      <c r="E150" s="41">
        <f t="shared" si="20"/>
        <v>280147555.94918811</v>
      </c>
      <c r="F150" s="13">
        <f t="shared" si="22"/>
        <v>570913668.39772975</v>
      </c>
      <c r="G150" s="12">
        <v>1.7999999999999999E-2</v>
      </c>
      <c r="H150" s="13">
        <f t="shared" si="15"/>
        <v>581190114.42888892</v>
      </c>
      <c r="I150" s="13"/>
      <c r="J150" s="9">
        <f t="shared" si="21"/>
        <v>615990767.77503538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34800653.346146435</v>
      </c>
      <c r="E151" s="41">
        <f t="shared" si="20"/>
        <v>285190211.9562735</v>
      </c>
      <c r="F151" s="13">
        <f t="shared" si="22"/>
        <v>595237051.17891455</v>
      </c>
      <c r="G151" s="12">
        <v>1.7999999999999999E-2</v>
      </c>
      <c r="H151" s="13">
        <f t="shared" si="15"/>
        <v>605951318.10013497</v>
      </c>
      <c r="I151" s="13"/>
      <c r="J151" s="9">
        <f t="shared" si="21"/>
        <v>640751971.44628143</v>
      </c>
      <c r="K151" s="48">
        <f xml:space="preserve"> Q146</f>
        <v>20753716.596120834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34800653.346146435</v>
      </c>
      <c r="E152" s="41">
        <f t="shared" si="20"/>
        <v>290323635.7714864</v>
      </c>
      <c r="F152" s="13">
        <f t="shared" si="22"/>
        <v>640751971.44628143</v>
      </c>
      <c r="G152" s="12">
        <v>1.7999999999999999E-2</v>
      </c>
      <c r="H152" s="13">
        <f t="shared" si="15"/>
        <v>652285506.93231452</v>
      </c>
      <c r="I152" s="13"/>
      <c r="J152" s="9">
        <f t="shared" si="21"/>
        <v>687086160.27846098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34800653.346146435</v>
      </c>
      <c r="E153" s="41">
        <f t="shared" si="20"/>
        <v>295549461.21537316</v>
      </c>
      <c r="F153" s="13">
        <f t="shared" si="22"/>
        <v>687086160.27846098</v>
      </c>
      <c r="G153" s="12">
        <v>1.7999999999999999E-2</v>
      </c>
      <c r="H153" s="13">
        <f t="shared" si="15"/>
        <v>699453711.16347325</v>
      </c>
      <c r="I153" s="13"/>
      <c r="J153" s="9">
        <f t="shared" si="21"/>
        <v>734254364.50961971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34800653.346146435</v>
      </c>
      <c r="E154" s="41">
        <f t="shared" si="20"/>
        <v>300869351.51724988</v>
      </c>
      <c r="F154" s="13">
        <f t="shared" si="22"/>
        <v>734254364.50961971</v>
      </c>
      <c r="G154" s="12">
        <v>1.7999999999999999E-2</v>
      </c>
      <c r="H154" s="13">
        <f t="shared" si="15"/>
        <v>747470943.07079291</v>
      </c>
      <c r="I154" s="13"/>
      <c r="J154" s="9">
        <f t="shared" si="21"/>
        <v>782271596.41693938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34800653.346146435</v>
      </c>
      <c r="E155" s="41">
        <f t="shared" si="20"/>
        <v>306284999.84456038</v>
      </c>
      <c r="F155" s="13">
        <f t="shared" si="22"/>
        <v>782271596.41693938</v>
      </c>
      <c r="G155" s="12">
        <v>1.7999999999999999E-2</v>
      </c>
      <c r="H155" s="13">
        <f t="shared" si="15"/>
        <v>796352485.15244424</v>
      </c>
      <c r="I155" s="13"/>
      <c r="J155" s="9">
        <f t="shared" si="21"/>
        <v>831153138.49859071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34800653.346146435</v>
      </c>
      <c r="E156" s="41">
        <f t="shared" si="20"/>
        <v>311798129.84176248</v>
      </c>
      <c r="F156" s="13">
        <f t="shared" si="22"/>
        <v>831153138.49859071</v>
      </c>
      <c r="G156" s="12">
        <v>1.7999999999999999E-2</v>
      </c>
      <c r="H156" s="13">
        <f t="shared" si="15"/>
        <v>846113894.99156535</v>
      </c>
      <c r="I156" s="13"/>
      <c r="J156" s="9">
        <f t="shared" si="21"/>
        <v>880914548.33771181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34800653.346146435</v>
      </c>
      <c r="E157" s="41">
        <f t="shared" si="20"/>
        <v>317410496.17891419</v>
      </c>
      <c r="F157" s="13">
        <f t="shared" si="22"/>
        <v>880914548.33771181</v>
      </c>
      <c r="G157" s="12">
        <v>1.7999999999999999E-2</v>
      </c>
      <c r="H157" s="13">
        <f t="shared" si="15"/>
        <v>896771010.20779061</v>
      </c>
      <c r="I157" s="13"/>
      <c r="J157" s="9">
        <f t="shared" si="21"/>
        <v>931571663.55393708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34800653.346146435</v>
      </c>
      <c r="E158" s="19">
        <f t="shared" si="20"/>
        <v>323123885.11013466</v>
      </c>
      <c r="F158" s="19">
        <f t="shared" si="22"/>
        <v>895571663.55393708</v>
      </c>
      <c r="G158" s="18">
        <v>1.7999999999999999E-2</v>
      </c>
      <c r="H158" s="19">
        <f t="shared" ref="H158:H194" si="23" xml:space="preserve"> (F158 * G158) + F158</f>
        <v>911691953.497908</v>
      </c>
      <c r="I158" s="19">
        <f xml:space="preserve"> H158</f>
        <v>911691953.497908</v>
      </c>
      <c r="J158" s="9">
        <f t="shared" si="21"/>
        <v>946492606.84405446</v>
      </c>
      <c r="K158" s="51">
        <v>36000000</v>
      </c>
      <c r="L158" s="20">
        <f xml:space="preserve"> (I158-K158) / 2</f>
        <v>437845976.748954</v>
      </c>
      <c r="M158" s="58">
        <f xml:space="preserve"> (F147 + SUM(D148:D158)) - SUM(K148:K158)</f>
        <v>766461963.71139371</v>
      </c>
      <c r="N158" s="19">
        <f xml:space="preserve"> H158 - M158</f>
        <v>145229989.78651428</v>
      </c>
      <c r="O158" s="18">
        <v>0.84</v>
      </c>
      <c r="P158" s="19">
        <f xml:space="preserve"> N158 * O158</f>
        <v>121993191.420672</v>
      </c>
      <c r="Q158" s="19">
        <f xml:space="preserve"> N158 - P158</f>
        <v>23236798.365842283</v>
      </c>
      <c r="R158" s="18">
        <f xml:space="preserve"> N158 / M158 * 100</f>
        <v>18.9481013621701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38987164.7290795</v>
      </c>
      <c r="E159" s="41">
        <f t="shared" si="20"/>
        <v>328940115.04211706</v>
      </c>
      <c r="F159" s="13">
        <f xml:space="preserve"> (H158 / 2) + D159 - K159</f>
        <v>494833141.47803348</v>
      </c>
      <c r="G159" s="12">
        <v>1.7999999999999999E-2</v>
      </c>
      <c r="H159" s="13">
        <f t="shared" si="23"/>
        <v>503740138.02463806</v>
      </c>
      <c r="I159" s="13"/>
      <c r="J159" s="9">
        <f t="shared" si="21"/>
        <v>542727302.75371754</v>
      </c>
      <c r="K159" s="48"/>
      <c r="L159" s="14"/>
      <c r="M159" s="56"/>
      <c r="N159" s="11">
        <f xml:space="preserve"> (L158 / 12) +2500000</f>
        <v>38987164.7290795</v>
      </c>
      <c r="P159" s="9">
        <f xml:space="preserve"> (H158 - K159) / 2</f>
        <v>455845976.748954</v>
      </c>
      <c r="S159" s="13"/>
    </row>
    <row r="160" spans="1:19" s="12" customFormat="1" x14ac:dyDescent="0.3">
      <c r="B160" s="79"/>
      <c r="C160" s="12">
        <v>2</v>
      </c>
      <c r="D160" s="13">
        <f>N159</f>
        <v>38987164.7290795</v>
      </c>
      <c r="E160" s="41">
        <f t="shared" si="20"/>
        <v>334861037.11287516</v>
      </c>
      <c r="F160" s="13">
        <f t="shared" ref="F160:F170" si="24" xml:space="preserve"> H159 + D160 - K160</f>
        <v>542727302.75371754</v>
      </c>
      <c r="G160" s="12">
        <v>1.7999999999999999E-2</v>
      </c>
      <c r="H160" s="13">
        <f t="shared" si="23"/>
        <v>552496394.2032845</v>
      </c>
      <c r="I160" s="13"/>
      <c r="J160" s="9">
        <f t="shared" si="21"/>
        <v>591483558.93236399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38987164.7290795</v>
      </c>
      <c r="E161" s="41">
        <f t="shared" si="20"/>
        <v>340888535.78090692</v>
      </c>
      <c r="F161" s="13">
        <f t="shared" si="24"/>
        <v>591483558.93236399</v>
      </c>
      <c r="G161" s="12">
        <v>1.7999999999999999E-2</v>
      </c>
      <c r="H161" s="13">
        <f t="shared" si="23"/>
        <v>602130262.99314654</v>
      </c>
      <c r="I161" s="13"/>
      <c r="J161" s="9">
        <f t="shared" si="21"/>
        <v>641117427.72222602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38987164.7290795</v>
      </c>
      <c r="E162" s="41">
        <f t="shared" si="20"/>
        <v>347024529.42496324</v>
      </c>
      <c r="F162" s="13">
        <f t="shared" si="24"/>
        <v>641117427.72222602</v>
      </c>
      <c r="G162" s="12">
        <v>1.7999999999999999E-2</v>
      </c>
      <c r="H162" s="13">
        <f t="shared" si="23"/>
        <v>652657541.42122614</v>
      </c>
      <c r="I162" s="13"/>
      <c r="J162" s="9">
        <f t="shared" si="21"/>
        <v>691644706.15030563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38987164.7290795</v>
      </c>
      <c r="E163" s="41">
        <f t="shared" si="20"/>
        <v>353270970.95461255</v>
      </c>
      <c r="F163" s="13">
        <f t="shared" si="24"/>
        <v>668407907.78446341</v>
      </c>
      <c r="G163" s="12">
        <v>1.7999999999999999E-2</v>
      </c>
      <c r="H163" s="13">
        <f t="shared" si="23"/>
        <v>680439250.12458372</v>
      </c>
      <c r="I163" s="13"/>
      <c r="J163" s="9">
        <f t="shared" si="21"/>
        <v>719426414.85366321</v>
      </c>
      <c r="K163" s="48">
        <f xml:space="preserve"> Q158</f>
        <v>23236798.365842283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38987164.7290795</v>
      </c>
      <c r="E164" s="41">
        <f t="shared" si="20"/>
        <v>359629848.4317956</v>
      </c>
      <c r="F164" s="13">
        <f t="shared" si="24"/>
        <v>719426414.85366321</v>
      </c>
      <c r="G164" s="12">
        <v>1.7999999999999999E-2</v>
      </c>
      <c r="H164" s="13">
        <f t="shared" si="23"/>
        <v>732376090.32102919</v>
      </c>
      <c r="I164" s="13"/>
      <c r="J164" s="9">
        <f t="shared" si="21"/>
        <v>771363255.05010867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38987164.7290795</v>
      </c>
      <c r="E165" s="41">
        <f t="shared" si="20"/>
        <v>366103185.70356792</v>
      </c>
      <c r="F165" s="13">
        <f t="shared" si="24"/>
        <v>771363255.05010867</v>
      </c>
      <c r="G165" s="12">
        <v>1.7999999999999999E-2</v>
      </c>
      <c r="H165" s="13">
        <f t="shared" si="23"/>
        <v>785247793.64101064</v>
      </c>
      <c r="I165" s="13"/>
      <c r="J165" s="9">
        <f t="shared" si="21"/>
        <v>824234958.37009013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38987164.7290795</v>
      </c>
      <c r="E166" s="41">
        <f t="shared" si="20"/>
        <v>372693043.04623216</v>
      </c>
      <c r="F166" s="13">
        <f t="shared" si="24"/>
        <v>824234958.37009013</v>
      </c>
      <c r="G166" s="12">
        <v>1.7999999999999999E-2</v>
      </c>
      <c r="H166" s="13">
        <f t="shared" si="23"/>
        <v>839071187.62075174</v>
      </c>
      <c r="I166" s="13"/>
      <c r="J166" s="9">
        <f t="shared" si="21"/>
        <v>878058352.34983122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38987164.7290795</v>
      </c>
      <c r="E167" s="41">
        <f t="shared" si="20"/>
        <v>379401517.82106435</v>
      </c>
      <c r="F167" s="13">
        <f t="shared" si="24"/>
        <v>878058352.34983122</v>
      </c>
      <c r="G167" s="12">
        <v>1.7999999999999999E-2</v>
      </c>
      <c r="H167" s="13">
        <f t="shared" si="23"/>
        <v>893863402.69212818</v>
      </c>
      <c r="I167" s="13"/>
      <c r="J167" s="9">
        <f t="shared" si="21"/>
        <v>932850567.42120767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38987164.7290795</v>
      </c>
      <c r="E168" s="41">
        <f t="shared" si="20"/>
        <v>386230745.1418435</v>
      </c>
      <c r="F168" s="13">
        <f t="shared" si="24"/>
        <v>932850567.42120767</v>
      </c>
      <c r="G168" s="12">
        <v>1.7999999999999999E-2</v>
      </c>
      <c r="H168" s="13">
        <f t="shared" si="23"/>
        <v>949641877.63478935</v>
      </c>
      <c r="I168" s="13"/>
      <c r="J168" s="9">
        <f t="shared" si="21"/>
        <v>988629042.36386883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38987164.7290795</v>
      </c>
      <c r="E169" s="41">
        <f t="shared" si="20"/>
        <v>393182898.55439669</v>
      </c>
      <c r="F169" s="13">
        <f t="shared" si="24"/>
        <v>988629042.36386883</v>
      </c>
      <c r="G169" s="12">
        <v>1.7999999999999999E-2</v>
      </c>
      <c r="H169" s="13">
        <f t="shared" si="23"/>
        <v>1006424365.1264185</v>
      </c>
      <c r="I169" s="13"/>
      <c r="J169" s="9">
        <f t="shared" si="21"/>
        <v>1045411529.855498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38987164.7290795</v>
      </c>
      <c r="E170" s="19">
        <f t="shared" si="20"/>
        <v>400260190.72837585</v>
      </c>
      <c r="F170" s="19">
        <f t="shared" si="24"/>
        <v>1009411529.855498</v>
      </c>
      <c r="G170" s="18">
        <v>1.7999999999999999E-2</v>
      </c>
      <c r="H170" s="19">
        <f t="shared" si="23"/>
        <v>1027580937.3928969</v>
      </c>
      <c r="I170" s="19">
        <f xml:space="preserve"> H170</f>
        <v>1027580937.3928969</v>
      </c>
      <c r="J170" s="9">
        <f t="shared" si="21"/>
        <v>1066568102.1219764</v>
      </c>
      <c r="K170" s="51">
        <v>36000000</v>
      </c>
      <c r="L170" s="20">
        <f xml:space="preserve"> (I170-K170) / 2</f>
        <v>495790468.69644845</v>
      </c>
      <c r="M170" s="58">
        <f xml:space="preserve"> (F159 + SUM(D160:D170)) - SUM(K160:K170)</f>
        <v>864455155.13206553</v>
      </c>
      <c r="N170" s="19">
        <f xml:space="preserve"> H170 - M170</f>
        <v>163125782.26083136</v>
      </c>
      <c r="O170" s="18">
        <v>0.84</v>
      </c>
      <c r="P170" s="19">
        <f xml:space="preserve"> N170 * O170</f>
        <v>137025657.09909832</v>
      </c>
      <c r="Q170" s="19">
        <f xml:space="preserve"> N170 - P170</f>
        <v>26100125.161733031</v>
      </c>
      <c r="R170" s="18">
        <f xml:space="preserve"> N170 / M170 * 100</f>
        <v>18.870357969686712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43815872.391370706</v>
      </c>
      <c r="E171" s="41">
        <f t="shared" si="20"/>
        <v>407464874.16148663</v>
      </c>
      <c r="F171" s="13">
        <f xml:space="preserve"> (H170 / 2) + D171 - K171</f>
        <v>557606341.0878191</v>
      </c>
      <c r="G171" s="12">
        <v>1.7999999999999999E-2</v>
      </c>
      <c r="H171" s="13">
        <f t="shared" si="23"/>
        <v>567643255.22739983</v>
      </c>
      <c r="I171" s="13"/>
      <c r="J171" s="9">
        <f t="shared" si="21"/>
        <v>611459127.61877048</v>
      </c>
      <c r="K171" s="48"/>
      <c r="L171" s="14"/>
      <c r="M171" s="56"/>
      <c r="N171" s="11">
        <f xml:space="preserve"> (L170 / 12) +2500000</f>
        <v>43815872.391370706</v>
      </c>
      <c r="P171" s="9">
        <f xml:space="preserve"> (H170 - K171) / 2</f>
        <v>513790468.69644845</v>
      </c>
      <c r="S171" s="13"/>
    </row>
    <row r="172" spans="1:19" s="12" customFormat="1" x14ac:dyDescent="0.3">
      <c r="B172" s="79"/>
      <c r="C172" s="12">
        <v>2</v>
      </c>
      <c r="D172" s="13">
        <f>N171</f>
        <v>43815872.391370706</v>
      </c>
      <c r="E172" s="41">
        <f t="shared" si="20"/>
        <v>414799241.89639336</v>
      </c>
      <c r="F172" s="13">
        <f t="shared" ref="F172:F182" si="25" xml:space="preserve"> H171 + D172 - K172</f>
        <v>611459127.61877048</v>
      </c>
      <c r="G172" s="12">
        <v>1.7999999999999999E-2</v>
      </c>
      <c r="H172" s="13">
        <f t="shared" si="23"/>
        <v>622465391.91590834</v>
      </c>
      <c r="I172" s="13"/>
      <c r="J172" s="9">
        <f t="shared" si="21"/>
        <v>666281264.30727899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43815872.391370706</v>
      </c>
      <c r="E173" s="41">
        <f t="shared" si="20"/>
        <v>422265628.25052845</v>
      </c>
      <c r="F173" s="13">
        <f t="shared" si="25"/>
        <v>666281264.30727899</v>
      </c>
      <c r="G173" s="12">
        <v>1.7999999999999999E-2</v>
      </c>
      <c r="H173" s="13">
        <f t="shared" si="23"/>
        <v>678274327.06481004</v>
      </c>
      <c r="I173" s="13"/>
      <c r="J173" s="9">
        <f t="shared" si="21"/>
        <v>722090199.45618069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43815872.391370706</v>
      </c>
      <c r="E174" s="41">
        <f t="shared" si="20"/>
        <v>429866409.55903798</v>
      </c>
      <c r="F174" s="13">
        <f t="shared" si="25"/>
        <v>722090199.45618069</v>
      </c>
      <c r="G174" s="12">
        <v>1.7999999999999999E-2</v>
      </c>
      <c r="H174" s="13">
        <f t="shared" si="23"/>
        <v>735087823.04639196</v>
      </c>
      <c r="I174" s="13"/>
      <c r="J174" s="9">
        <f t="shared" si="21"/>
        <v>778903695.43776262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43815872.391370706</v>
      </c>
      <c r="E175" s="41">
        <f t="shared" si="20"/>
        <v>437604004.93110067</v>
      </c>
      <c r="F175" s="13">
        <f t="shared" si="25"/>
        <v>752803570.27602959</v>
      </c>
      <c r="G175" s="12">
        <v>1.7999999999999999E-2</v>
      </c>
      <c r="H175" s="13">
        <f t="shared" si="23"/>
        <v>766354034.5409981</v>
      </c>
      <c r="I175" s="13"/>
      <c r="J175" s="9">
        <f t="shared" si="21"/>
        <v>810169906.93236876</v>
      </c>
      <c r="K175" s="48">
        <f xml:space="preserve"> Q170</f>
        <v>26100125.161733031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43815872.391370706</v>
      </c>
      <c r="E176" s="41">
        <f t="shared" si="20"/>
        <v>445480877.01986051</v>
      </c>
      <c r="F176" s="13">
        <f t="shared" si="25"/>
        <v>810169906.93236876</v>
      </c>
      <c r="G176" s="12">
        <v>1.7999999999999999E-2</v>
      </c>
      <c r="H176" s="13">
        <f t="shared" si="23"/>
        <v>824752965.25715137</v>
      </c>
      <c r="I176" s="13"/>
      <c r="J176" s="9">
        <f t="shared" si="21"/>
        <v>868568837.64852202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43815872.391370706</v>
      </c>
      <c r="E177" s="41">
        <f t="shared" si="20"/>
        <v>453499532.80621797</v>
      </c>
      <c r="F177" s="13">
        <f t="shared" si="25"/>
        <v>868568837.64852202</v>
      </c>
      <c r="G177" s="12">
        <v>1.7999999999999999E-2</v>
      </c>
      <c r="H177" s="13">
        <f t="shared" si="23"/>
        <v>884203076.72619545</v>
      </c>
      <c r="I177" s="13"/>
      <c r="J177" s="9">
        <f t="shared" si="21"/>
        <v>928018949.11756611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43815872.391370706</v>
      </c>
      <c r="E178" s="41">
        <f t="shared" si="20"/>
        <v>461662524.39672989</v>
      </c>
      <c r="F178" s="13">
        <f t="shared" si="25"/>
        <v>928018949.11756611</v>
      </c>
      <c r="G178" s="12">
        <v>1.7999999999999999E-2</v>
      </c>
      <c r="H178" s="13">
        <f t="shared" si="23"/>
        <v>944723290.20168233</v>
      </c>
      <c r="I178" s="13"/>
      <c r="J178" s="9">
        <f t="shared" si="21"/>
        <v>988539162.59305298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43815872.391370706</v>
      </c>
      <c r="E179" s="41">
        <f t="shared" si="20"/>
        <v>469972449.83587104</v>
      </c>
      <c r="F179" s="13">
        <f t="shared" si="25"/>
        <v>988539162.59305298</v>
      </c>
      <c r="G179" s="12">
        <v>1.7999999999999999E-2</v>
      </c>
      <c r="H179" s="13">
        <f t="shared" si="23"/>
        <v>1006332867.5197279</v>
      </c>
      <c r="I179" s="13"/>
      <c r="J179" s="9">
        <f t="shared" si="21"/>
        <v>1050148739.9110986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43815872.391370706</v>
      </c>
      <c r="E180" s="41">
        <f t="shared" si="20"/>
        <v>478431953.9329167</v>
      </c>
      <c r="F180" s="13">
        <f t="shared" si="25"/>
        <v>1050148739.9110986</v>
      </c>
      <c r="G180" s="12">
        <v>1.7999999999999999E-2</v>
      </c>
      <c r="H180" s="13">
        <f t="shared" si="23"/>
        <v>1069051417.2294984</v>
      </c>
      <c r="I180" s="13"/>
      <c r="J180" s="9">
        <f t="shared" si="21"/>
        <v>1112867289.6208692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43815872.391370706</v>
      </c>
      <c r="E181" s="41">
        <f t="shared" si="20"/>
        <v>487043729.10370922</v>
      </c>
      <c r="F181" s="13">
        <f t="shared" si="25"/>
        <v>1112867289.6208692</v>
      </c>
      <c r="G181" s="12">
        <v>1.7999999999999999E-2</v>
      </c>
      <c r="H181" s="13">
        <f t="shared" si="23"/>
        <v>1132898900.8340447</v>
      </c>
      <c r="I181" s="13"/>
      <c r="J181" s="9">
        <f t="shared" si="21"/>
        <v>1176714773.2254155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43815872.391370706</v>
      </c>
      <c r="E182" s="19">
        <f t="shared" si="20"/>
        <v>495810516.22757596</v>
      </c>
      <c r="F182" s="19">
        <f t="shared" si="25"/>
        <v>1140714773.2254155</v>
      </c>
      <c r="G182" s="18">
        <v>1.7999999999999999E-2</v>
      </c>
      <c r="H182" s="19">
        <f t="shared" si="23"/>
        <v>1161247639.1434729</v>
      </c>
      <c r="I182" s="19">
        <f xml:space="preserve"> H182</f>
        <v>1161247639.1434729</v>
      </c>
      <c r="J182" s="9">
        <f t="shared" si="21"/>
        <v>1205063511.5348437</v>
      </c>
      <c r="K182" s="51">
        <v>36000000</v>
      </c>
      <c r="L182" s="20">
        <f xml:space="preserve"> (I182-K182) / 2</f>
        <v>562623819.57173645</v>
      </c>
      <c r="M182" s="58">
        <f xml:space="preserve"> (F171 + SUM(D172:D182)) - SUM(K172:K182)</f>
        <v>977480812.23116386</v>
      </c>
      <c r="N182" s="19">
        <f xml:space="preserve"> H182 - M182</f>
        <v>183766826.91230905</v>
      </c>
      <c r="O182" s="18">
        <v>0.84</v>
      </c>
      <c r="P182" s="19">
        <f xml:space="preserve"> N182 * O182</f>
        <v>154364134.6063396</v>
      </c>
      <c r="Q182" s="19">
        <f xml:space="preserve"> N182 - P182</f>
        <v>29402692.305969447</v>
      </c>
      <c r="R182" s="18">
        <f xml:space="preserve"> N182 / M182 * 100</f>
        <v>18.800044421623916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49385318.297644705</v>
      </c>
      <c r="E183" s="41">
        <f t="shared" si="20"/>
        <v>504735105.51967233</v>
      </c>
      <c r="F183" s="13">
        <f xml:space="preserve"> (H182 / 2) + D183 - K183</f>
        <v>630009137.86938119</v>
      </c>
      <c r="G183" s="12">
        <v>1.7999999999999999E-2</v>
      </c>
      <c r="H183" s="13">
        <f t="shared" si="23"/>
        <v>641349302.35102999</v>
      </c>
      <c r="I183" s="13"/>
      <c r="J183" s="9">
        <f t="shared" si="21"/>
        <v>690734620.64867473</v>
      </c>
      <c r="K183" s="48"/>
      <c r="L183" s="14"/>
      <c r="M183" s="56"/>
      <c r="N183" s="11">
        <f xml:space="preserve"> (L182 / 12) +2500000</f>
        <v>49385318.297644705</v>
      </c>
      <c r="P183" s="9">
        <f xml:space="preserve"> (H182 - K183) / 2</f>
        <v>580623819.57173645</v>
      </c>
      <c r="S183" s="13"/>
    </row>
    <row r="184" spans="1:19" s="12" customFormat="1" x14ac:dyDescent="0.3">
      <c r="B184" s="79"/>
      <c r="C184" s="12">
        <v>2</v>
      </c>
      <c r="D184" s="13">
        <f>N183</f>
        <v>49385318.297644705</v>
      </c>
      <c r="E184" s="41">
        <f t="shared" si="20"/>
        <v>513820337.41902643</v>
      </c>
      <c r="F184" s="13">
        <f t="shared" ref="F184:F194" si="26" xml:space="preserve"> H183 + D184 - K184</f>
        <v>690734620.64867473</v>
      </c>
      <c r="G184" s="12">
        <v>1.7999999999999999E-2</v>
      </c>
      <c r="H184" s="13">
        <f t="shared" si="23"/>
        <v>703167843.82035089</v>
      </c>
      <c r="I184" s="13"/>
      <c r="J184" s="9">
        <f t="shared" si="21"/>
        <v>752553162.11799562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49385318.297644705</v>
      </c>
      <c r="E185" s="41">
        <f t="shared" si="20"/>
        <v>523069103.49256891</v>
      </c>
      <c r="F185" s="13">
        <f t="shared" si="26"/>
        <v>752553162.11799562</v>
      </c>
      <c r="G185" s="12">
        <v>1.7999999999999999E-2</v>
      </c>
      <c r="H185" s="13">
        <f t="shared" si="23"/>
        <v>766099119.03611958</v>
      </c>
      <c r="I185" s="13"/>
      <c r="J185" s="9">
        <f t="shared" si="21"/>
        <v>815484437.33376431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49385318.297644705</v>
      </c>
      <c r="E186" s="41">
        <f t="shared" si="20"/>
        <v>532484347.35543513</v>
      </c>
      <c r="F186" s="13">
        <f t="shared" si="26"/>
        <v>815484437.33376431</v>
      </c>
      <c r="G186" s="12">
        <v>1.7999999999999999E-2</v>
      </c>
      <c r="H186" s="13">
        <f t="shared" si="23"/>
        <v>830163157.20577204</v>
      </c>
      <c r="I186" s="13"/>
      <c r="J186" s="9">
        <f t="shared" si="21"/>
        <v>879548475.50341678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49385318.297644705</v>
      </c>
      <c r="E187" s="41">
        <f t="shared" si="20"/>
        <v>542069065.60783291</v>
      </c>
      <c r="F187" s="13">
        <f t="shared" si="26"/>
        <v>850145783.1974473</v>
      </c>
      <c r="G187" s="12">
        <v>1.7999999999999999E-2</v>
      </c>
      <c r="H187" s="13">
        <f t="shared" si="23"/>
        <v>865448407.29500139</v>
      </c>
      <c r="I187" s="13"/>
      <c r="J187" s="9">
        <f t="shared" si="21"/>
        <v>914833725.59264612</v>
      </c>
      <c r="K187" s="48">
        <f xml:space="preserve"> Q182</f>
        <v>29402692.305969447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49385318.297644705</v>
      </c>
      <c r="E188" s="41">
        <f t="shared" si="20"/>
        <v>551826308.78877389</v>
      </c>
      <c r="F188" s="13">
        <f t="shared" si="26"/>
        <v>914833725.59264612</v>
      </c>
      <c r="G188" s="12">
        <v>1.7999999999999999E-2</v>
      </c>
      <c r="H188" s="13">
        <f t="shared" si="23"/>
        <v>931300732.65331376</v>
      </c>
      <c r="I188" s="13"/>
      <c r="J188" s="9">
        <f t="shared" si="21"/>
        <v>980686050.95095849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49385318.297644705</v>
      </c>
      <c r="E189" s="41">
        <f t="shared" si="20"/>
        <v>561759182.34697187</v>
      </c>
      <c r="F189" s="13">
        <f t="shared" si="26"/>
        <v>980686050.95095849</v>
      </c>
      <c r="G189" s="12">
        <v>1.7999999999999999E-2</v>
      </c>
      <c r="H189" s="13">
        <f t="shared" si="23"/>
        <v>998338399.86807573</v>
      </c>
      <c r="I189" s="13"/>
      <c r="J189" s="9">
        <f t="shared" si="21"/>
        <v>1047723718.1657205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49385318.297644705</v>
      </c>
      <c r="E190" s="41">
        <f t="shared" si="20"/>
        <v>571870847.62921739</v>
      </c>
      <c r="F190" s="13">
        <f t="shared" si="26"/>
        <v>1047723718.1657205</v>
      </c>
      <c r="G190" s="12">
        <v>1.7999999999999999E-2</v>
      </c>
      <c r="H190" s="13">
        <f t="shared" si="23"/>
        <v>1066582745.0927035</v>
      </c>
      <c r="I190" s="13"/>
      <c r="J190" s="9">
        <f t="shared" si="21"/>
        <v>1115968063.3903482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49385318.297644705</v>
      </c>
      <c r="E191" s="41">
        <f t="shared" si="20"/>
        <v>582164522.88654327</v>
      </c>
      <c r="F191" s="13">
        <f t="shared" si="26"/>
        <v>1115968063.3903482</v>
      </c>
      <c r="G191" s="12">
        <v>1.7999999999999999E-2</v>
      </c>
      <c r="H191" s="13">
        <f t="shared" si="23"/>
        <v>1136055488.5313745</v>
      </c>
      <c r="I191" s="13"/>
      <c r="J191" s="9">
        <f t="shared" si="21"/>
        <v>1185440806.8290191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49385318.297644705</v>
      </c>
      <c r="E192" s="41">
        <f t="shared" si="20"/>
        <v>592643484.29850101</v>
      </c>
      <c r="F192" s="13">
        <f t="shared" si="26"/>
        <v>1185440806.8290191</v>
      </c>
      <c r="G192" s="12">
        <v>1.7999999999999999E-2</v>
      </c>
      <c r="H192" s="13">
        <f t="shared" si="23"/>
        <v>1206778741.3519413</v>
      </c>
      <c r="I192" s="13"/>
      <c r="J192" s="9">
        <f t="shared" si="21"/>
        <v>1256164059.649586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49385318.297644705</v>
      </c>
      <c r="E193" s="41">
        <f t="shared" si="20"/>
        <v>603311067.01587403</v>
      </c>
      <c r="F193" s="13">
        <f t="shared" si="26"/>
        <v>1256164059.649586</v>
      </c>
      <c r="G193" s="12">
        <v>1.7999999999999999E-2</v>
      </c>
      <c r="H193" s="13">
        <f t="shared" si="23"/>
        <v>1278775012.7232785</v>
      </c>
      <c r="I193" s="13"/>
      <c r="J193" s="9">
        <f t="shared" si="21"/>
        <v>1328160331.0209231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49385318.297644705</v>
      </c>
      <c r="E194" s="19">
        <f t="shared" si="20"/>
        <v>614170666.22215974</v>
      </c>
      <c r="F194" s="19">
        <f t="shared" si="26"/>
        <v>1292160331.0209231</v>
      </c>
      <c r="G194" s="18">
        <v>1.7999999999999999E-2</v>
      </c>
      <c r="H194" s="19">
        <f t="shared" si="23"/>
        <v>1315419216.9792998</v>
      </c>
      <c r="I194" s="19">
        <f xml:space="preserve"> H194</f>
        <v>1315419216.9792998</v>
      </c>
      <c r="J194" s="9">
        <f t="shared" si="21"/>
        <v>1364804535.2769444</v>
      </c>
      <c r="K194" s="51">
        <v>36000000</v>
      </c>
      <c r="L194" s="20">
        <f xml:space="preserve"> (I194-K194) / 2</f>
        <v>639709608.48964989</v>
      </c>
      <c r="M194" s="58">
        <f xml:space="preserve"> (F183 + SUM(D184:D194)) - SUM(K184:K194)</f>
        <v>1107844946.8375037</v>
      </c>
      <c r="N194" s="19">
        <f xml:space="preserve"> H194 - M194</f>
        <v>207574270.14179611</v>
      </c>
      <c r="O194" s="18">
        <v>0.84</v>
      </c>
      <c r="P194" s="19">
        <f xml:space="preserve"> N194 * O194</f>
        <v>174362386.91910872</v>
      </c>
      <c r="Q194" s="19">
        <f xml:space="preserve"> N194 - P194</f>
        <v>33211883.222687393</v>
      </c>
      <c r="R194" s="18">
        <f xml:space="preserve"> N194 / M194 * 100</f>
        <v>18.736761920911903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topLeftCell="A7" workbookViewId="0">
      <selection activeCell="G13" sqref="G13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9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18"/>
  <sheetViews>
    <sheetView topLeftCell="A4" workbookViewId="0">
      <selection activeCell="H19" sqref="H19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3"/>
      <c r="C1" s="83"/>
    </row>
    <row r="2" spans="2:15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  <c r="N2" s="82" t="s">
        <v>179</v>
      </c>
      <c r="O2" s="82"/>
    </row>
    <row r="3" spans="2:15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  <c r="N3" s="28" t="s">
        <v>31</v>
      </c>
      <c r="O3" s="28" t="s">
        <v>32</v>
      </c>
    </row>
    <row r="4" spans="2:15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  <c r="N4" s="27">
        <v>1</v>
      </c>
      <c r="O4" s="31">
        <v>19976</v>
      </c>
    </row>
    <row r="5" spans="2:15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  <c r="N5" s="27">
        <v>2</v>
      </c>
      <c r="O5" s="31">
        <v>35716</v>
      </c>
    </row>
    <row r="6" spans="2:15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-8281</v>
      </c>
      <c r="N6" s="27">
        <v>3</v>
      </c>
      <c r="O6" s="32">
        <v>64079</v>
      </c>
    </row>
    <row r="7" spans="2:15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  <c r="N7" s="27">
        <v>4</v>
      </c>
      <c r="O7" s="31">
        <v>0</v>
      </c>
    </row>
    <row r="8" spans="2:15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  <c r="N8" s="27">
        <v>5</v>
      </c>
      <c r="O8" s="31">
        <v>0</v>
      </c>
    </row>
    <row r="9" spans="2:15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  <c r="N9" s="27">
        <v>6</v>
      </c>
      <c r="O9" s="32">
        <v>0</v>
      </c>
    </row>
    <row r="10" spans="2:15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  <c r="N10" s="27">
        <v>7</v>
      </c>
      <c r="O10" s="31">
        <v>0</v>
      </c>
    </row>
    <row r="11" spans="2:15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  <c r="N11" s="27">
        <v>8</v>
      </c>
      <c r="O11" s="31">
        <v>0</v>
      </c>
    </row>
    <row r="12" spans="2:15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  <c r="N12" s="30">
        <v>9</v>
      </c>
      <c r="O12" s="32">
        <v>0</v>
      </c>
    </row>
    <row r="13" spans="2:15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  <c r="N13" s="27">
        <v>10</v>
      </c>
      <c r="O13" s="31">
        <v>0</v>
      </c>
    </row>
    <row r="14" spans="2:15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78297</v>
      </c>
      <c r="N14" s="28" t="s">
        <v>33</v>
      </c>
      <c r="O14" s="29">
        <f>SUM(O4:O13)</f>
        <v>119771</v>
      </c>
    </row>
    <row r="15" spans="2:15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  <c r="N15" s="28" t="s">
        <v>21</v>
      </c>
      <c r="O15" s="29">
        <v>1223000</v>
      </c>
    </row>
    <row r="16" spans="2:15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6.52</v>
      </c>
      <c r="N16" s="28" t="s">
        <v>36</v>
      </c>
      <c r="O16" s="27">
        <f xml:space="preserve">  ROUND( (O14 / O15) * 100, 2 )</f>
        <v>9.7899999999999991</v>
      </c>
    </row>
    <row r="17" spans="2:15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1278297</v>
      </c>
      <c r="N17" s="28" t="s">
        <v>37</v>
      </c>
      <c r="O17" s="9">
        <f xml:space="preserve"> O15 + O14</f>
        <v>1342771</v>
      </c>
    </row>
    <row r="18" spans="2:15" x14ac:dyDescent="0.3">
      <c r="B18" s="25"/>
    </row>
  </sheetData>
  <mergeCells count="6"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topLeftCell="A18" workbookViewId="0">
      <selection activeCell="K24" sqref="K2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1.75" bestFit="1" customWidth="1"/>
    <col min="5" max="5" width="9.25" bestFit="1" customWidth="1"/>
    <col min="6" max="6" width="11.375" bestFit="1" customWidth="1"/>
    <col min="7" max="7" width="9.25" bestFit="1" customWidth="1"/>
    <col min="8" max="8" width="11.75" bestFit="1" customWidth="1"/>
    <col min="9" max="9" width="9.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B13" s="1">
        <v>9130000</v>
      </c>
      <c r="C13" s="1">
        <v>0</v>
      </c>
      <c r="D13" s="1">
        <v>2500000</v>
      </c>
      <c r="E13" s="1">
        <v>300000</v>
      </c>
      <c r="F13" s="1">
        <v>100000</v>
      </c>
      <c r="G13" s="1">
        <v>450000</v>
      </c>
      <c r="H13" s="1">
        <v>100000</v>
      </c>
      <c r="I13" s="1">
        <v>170000</v>
      </c>
      <c r="J13" s="1">
        <v>0</v>
      </c>
      <c r="K13" s="1">
        <v>100000</v>
      </c>
      <c r="L13" s="1">
        <v>200000</v>
      </c>
      <c r="M13" s="1">
        <v>0</v>
      </c>
      <c r="N13" s="1">
        <v>0</v>
      </c>
      <c r="O13" s="1">
        <v>3500000</v>
      </c>
      <c r="P13" s="1">
        <v>0</v>
      </c>
      <c r="Q13" s="1">
        <f t="shared" ref="Q13" si="9">SUM(C13:P13)</f>
        <v>7420000</v>
      </c>
      <c r="R13" s="1">
        <f t="shared" ref="R13" si="10" xml:space="preserve"> B13 - Q13</f>
        <v>1710000</v>
      </c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2022-12-27T02:35:38Z</dcterms:modified>
</cp:coreProperties>
</file>