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7291CFA-E0A2-4680-B253-EE354EB57D51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5" l="1"/>
  <c r="I71" i="11" l="1"/>
  <c r="I72" i="11"/>
  <c r="I73" i="11"/>
  <c r="I74" i="11"/>
  <c r="I75" i="11"/>
  <c r="I76" i="11"/>
  <c r="H71" i="11"/>
  <c r="E76" i="11" l="1"/>
  <c r="D66" i="11"/>
  <c r="C66" i="11"/>
  <c r="E46" i="11"/>
  <c r="F56" i="11"/>
  <c r="G56" i="11" s="1"/>
  <c r="G66" i="11"/>
  <c r="F76" i="11"/>
  <c r="D36" i="5" l="1"/>
  <c r="C28" i="5" l="1"/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5" i="11"/>
  <c r="G65" i="11"/>
  <c r="F55" i="11"/>
  <c r="E45" i="11"/>
  <c r="C65" i="11" l="1"/>
  <c r="G76" i="11" s="1"/>
  <c r="D65" i="11"/>
  <c r="T23" i="5" l="1"/>
  <c r="H33" i="18" l="1"/>
  <c r="H34" i="18" s="1"/>
  <c r="H35" i="18" s="1"/>
  <c r="F74" i="11" l="1"/>
  <c r="E44" i="11"/>
  <c r="G64" i="11"/>
  <c r="F54" i="11"/>
  <c r="G55" i="11" s="1"/>
  <c r="D64" i="11" l="1"/>
  <c r="C64" i="11"/>
  <c r="E75" i="11" s="1"/>
  <c r="G75" i="11" s="1"/>
  <c r="H76" i="11" s="1"/>
  <c r="U17" i="5" l="1"/>
  <c r="U13" i="5" l="1"/>
  <c r="E43" i="11" l="1"/>
  <c r="F73" i="11"/>
  <c r="G63" i="11"/>
  <c r="F53" i="11"/>
  <c r="D63" i="11" l="1"/>
  <c r="G54" i="11"/>
  <c r="C63" i="11"/>
  <c r="E74" i="11" s="1"/>
  <c r="G74" i="11" s="1"/>
  <c r="H75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72" i="11" l="1"/>
  <c r="G62" i="11"/>
  <c r="F52" i="11"/>
  <c r="E42" i="11"/>
  <c r="G53" i="11" l="1"/>
  <c r="C62" i="11"/>
  <c r="D62" i="11"/>
  <c r="N19" i="18"/>
  <c r="N20" i="18" s="1"/>
  <c r="E73" i="11" l="1"/>
  <c r="G73" i="11" s="1"/>
  <c r="H74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71" i="11"/>
  <c r="E41" i="11"/>
  <c r="G61" i="11"/>
  <c r="F51" i="11"/>
  <c r="C61" i="11" s="1"/>
  <c r="E72" i="11" l="1"/>
  <c r="G72" i="11" s="1"/>
  <c r="G52" i="11"/>
  <c r="D61" i="11"/>
  <c r="P23" i="18"/>
  <c r="K7" i="18"/>
  <c r="H73" i="11" l="1"/>
  <c r="P24" i="18"/>
  <c r="K8" i="18"/>
  <c r="P25" i="18" l="1"/>
  <c r="K9" i="18"/>
  <c r="F70" i="11"/>
  <c r="G59" i="11"/>
  <c r="G60" i="11"/>
  <c r="P26" i="18" l="1"/>
  <c r="K10" i="18"/>
  <c r="F50" i="11"/>
  <c r="C60" i="11" s="1"/>
  <c r="E40" i="11"/>
  <c r="E71" i="11" l="1"/>
  <c r="G71" i="11" s="1"/>
  <c r="G51" i="11"/>
  <c r="D60" i="11"/>
  <c r="P27" i="18"/>
  <c r="K11" i="18"/>
  <c r="H72" i="11" l="1"/>
  <c r="P28" i="18"/>
  <c r="K12" i="18"/>
  <c r="P29" i="18" l="1"/>
  <c r="K13" i="18"/>
  <c r="C22" i="9"/>
  <c r="C23" i="9" s="1"/>
  <c r="C19" i="9"/>
  <c r="C20" i="9" s="1"/>
  <c r="K30" i="11"/>
  <c r="F49" i="11"/>
  <c r="E39" i="11"/>
  <c r="D31" i="11"/>
  <c r="G30" i="11" s="1"/>
  <c r="I30" i="11" s="1"/>
  <c r="D59" i="11" l="1"/>
  <c r="G50" i="11"/>
  <c r="P30" i="18"/>
  <c r="K14" i="18"/>
  <c r="C59" i="11"/>
  <c r="E70" i="11" s="1"/>
  <c r="G70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Q41" i="18"/>
  <c r="S41" i="18" s="1"/>
  <c r="W25" i="5" l="1"/>
  <c r="C26" i="5" s="1"/>
  <c r="W26" i="5" s="1"/>
  <c r="C27" i="5" s="1"/>
  <c r="P58" i="18"/>
  <c r="Q42" i="18"/>
  <c r="S42" i="18" s="1"/>
  <c r="W27" i="5" l="1"/>
  <c r="P59" i="18"/>
  <c r="K43" i="18"/>
  <c r="Q43" i="18" s="1"/>
  <c r="S43" i="18" s="1"/>
  <c r="W28" i="5" l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C37" i="5" s="1"/>
  <c r="P68" i="18"/>
  <c r="K52" i="18"/>
  <c r="Q52" i="18" s="1"/>
  <c r="S52" i="18" s="1"/>
  <c r="W37" i="5" l="1"/>
  <c r="C38" i="5" s="1"/>
  <c r="P69" i="18"/>
  <c r="K53" i="18"/>
  <c r="Q53" i="18" s="1"/>
  <c r="S53" i="18" s="1"/>
  <c r="W38" i="5" l="1"/>
  <c r="C39" i="5" s="1"/>
  <c r="P70" i="18"/>
  <c r="K54" i="18"/>
  <c r="Q54" i="18" s="1"/>
  <c r="S54" i="18" s="1"/>
  <c r="W39" i="5" l="1"/>
  <c r="C40" i="5" s="1"/>
  <c r="P71" i="18"/>
  <c r="K55" i="18"/>
  <c r="Q55" i="18" s="1"/>
  <c r="S55" i="18" s="1"/>
  <c r="W40" i="5" l="1"/>
  <c r="C41" i="5" s="1"/>
  <c r="P72" i="18"/>
  <c r="K56" i="18"/>
  <c r="Q56" i="18" s="1"/>
  <c r="S56" i="18" s="1"/>
  <c r="W41" i="5" l="1"/>
  <c r="C42" i="5" s="1"/>
  <c r="P73" i="18"/>
  <c r="K57" i="18"/>
  <c r="Q57" i="18" s="1"/>
  <c r="S57" i="18" s="1"/>
  <c r="W42" i="5" l="1"/>
  <c r="C43" i="5" s="1"/>
  <c r="P74" i="18"/>
  <c r="K58" i="18"/>
  <c r="Q58" i="18" s="1"/>
  <c r="S58" i="18" s="1"/>
  <c r="W43" i="5" l="1"/>
  <c r="C44" i="5" s="1"/>
  <c r="P75" i="18"/>
  <c r="K59" i="18"/>
  <c r="Q59" i="18" s="1"/>
  <c r="S59" i="18" s="1"/>
  <c r="W44" i="5" l="1"/>
  <c r="C45" i="5" s="1"/>
  <c r="P76" i="18"/>
  <c r="K60" i="18"/>
  <c r="Q60" i="18" s="1"/>
  <c r="S60" i="18" s="1"/>
  <c r="W45" i="5" l="1"/>
  <c r="C46" i="5" s="1"/>
  <c r="P77" i="18"/>
  <c r="K61" i="18"/>
  <c r="Q61" i="18" s="1"/>
  <c r="S61" i="18" s="1"/>
  <c r="W46" i="5" l="1"/>
  <c r="C47" i="5" s="1"/>
  <c r="P78" i="18"/>
  <c r="K62" i="18"/>
  <c r="Q62" i="18" s="1"/>
  <c r="S62" i="18" s="1"/>
  <c r="W47" i="5" l="1"/>
  <c r="C48" i="5" s="1"/>
  <c r="P79" i="18"/>
  <c r="K63" i="18"/>
  <c r="Q63" i="18" s="1"/>
  <c r="S63" i="18" s="1"/>
  <c r="W48" i="5" l="1"/>
  <c r="C49" i="5" s="1"/>
  <c r="P80" i="18"/>
  <c r="K64" i="18"/>
  <c r="Q64" i="18" s="1"/>
  <c r="S64" i="18" s="1"/>
  <c r="W49" i="5" l="1"/>
  <c r="C50" i="5" s="1"/>
  <c r="P81" i="18"/>
  <c r="K65" i="18"/>
  <c r="Q65" i="18" s="1"/>
  <c r="S65" i="18" s="1"/>
  <c r="W50" i="5" l="1"/>
  <c r="C51" i="5" s="1"/>
  <c r="P82" i="18"/>
  <c r="K66" i="18"/>
  <c r="Q66" i="18" s="1"/>
  <c r="S66" i="18" s="1"/>
  <c r="W51" i="5" l="1"/>
  <c r="C52" i="5" s="1"/>
  <c r="P83" i="18"/>
  <c r="K67" i="18"/>
  <c r="Q67" i="18" s="1"/>
  <c r="S67" i="18" s="1"/>
  <c r="W52" i="5" l="1"/>
  <c r="C53" i="5" s="1"/>
  <c r="P84" i="18"/>
  <c r="K68" i="18"/>
  <c r="Q68" i="18" s="1"/>
  <c r="S68" i="18" s="1"/>
  <c r="W53" i="5" l="1"/>
  <c r="C54" i="5" s="1"/>
  <c r="P85" i="18"/>
  <c r="K69" i="18"/>
  <c r="Q69" i="18" s="1"/>
  <c r="S69" i="18" s="1"/>
  <c r="W54" i="5" l="1"/>
  <c r="C55" i="5" s="1"/>
  <c r="P86" i="18"/>
  <c r="K70" i="18"/>
  <c r="Q70" i="18" s="1"/>
  <c r="S70" i="18" s="1"/>
  <c r="W55" i="5" l="1"/>
  <c r="C56" i="5" s="1"/>
  <c r="P87" i="18"/>
  <c r="K71" i="18"/>
  <c r="Q71" i="18" s="1"/>
  <c r="S71" i="18" s="1"/>
  <c r="W56" i="5" l="1"/>
  <c r="C57" i="5" s="1"/>
  <c r="P88" i="18"/>
  <c r="K72" i="18"/>
  <c r="Q72" i="18" s="1"/>
  <c r="S72" i="18" s="1"/>
  <c r="W57" i="5" l="1"/>
  <c r="C58" i="5" s="1"/>
  <c r="P89" i="18"/>
  <c r="K73" i="18"/>
  <c r="Q73" i="18" s="1"/>
  <c r="S73" i="18" s="1"/>
  <c r="W58" i="5" l="1"/>
  <c r="C59" i="5" s="1"/>
  <c r="P90" i="18"/>
  <c r="K74" i="18"/>
  <c r="Q74" i="18" s="1"/>
  <c r="S74" i="18" s="1"/>
  <c r="W59" i="5" l="1"/>
  <c r="C60" i="5" s="1"/>
  <c r="P91" i="18"/>
  <c r="K75" i="18"/>
  <c r="Q75" i="18" s="1"/>
  <c r="S75" i="18" s="1"/>
  <c r="W60" i="5" l="1"/>
  <c r="C61" i="5" s="1"/>
  <c r="P92" i="18"/>
  <c r="K76" i="18"/>
  <c r="Q76" i="18" s="1"/>
  <c r="S76" i="18" s="1"/>
  <c r="W61" i="5" l="1"/>
  <c r="C62" i="5" s="1"/>
  <c r="P93" i="18"/>
  <c r="K77" i="18"/>
  <c r="Q77" i="18" s="1"/>
  <c r="S77" i="18" s="1"/>
  <c r="W62" i="5" l="1"/>
  <c r="C63" i="5" s="1"/>
  <c r="P94" i="18"/>
  <c r="K78" i="18"/>
  <c r="Q78" i="18" s="1"/>
  <c r="S78" i="18" s="1"/>
  <c r="W63" i="5" l="1"/>
  <c r="C64" i="5" s="1"/>
  <c r="P95" i="18"/>
  <c r="K79" i="18"/>
  <c r="Q79" i="18" s="1"/>
  <c r="S79" i="18" s="1"/>
  <c r="W64" i="5" l="1"/>
  <c r="C65" i="5" s="1"/>
  <c r="P96" i="18"/>
  <c r="K80" i="18"/>
  <c r="Q80" i="18" s="1"/>
  <c r="S80" i="18" s="1"/>
  <c r="W65" i="5" l="1"/>
  <c r="C66" i="5" s="1"/>
  <c r="P97" i="18"/>
  <c r="K81" i="18"/>
  <c r="Q81" i="18" s="1"/>
  <c r="S81" i="18" s="1"/>
  <c r="W66" i="5" l="1"/>
  <c r="C67" i="5" s="1"/>
  <c r="P98" i="18"/>
  <c r="K82" i="18"/>
  <c r="Q82" i="18" s="1"/>
  <c r="S82" i="18" s="1"/>
  <c r="W67" i="5" l="1"/>
  <c r="C68" i="5" s="1"/>
  <c r="P99" i="18"/>
  <c r="K83" i="18"/>
  <c r="Q83" i="18" s="1"/>
  <c r="S83" i="18" s="1"/>
  <c r="W68" i="5" l="1"/>
  <c r="C69" i="5" s="1"/>
  <c r="P100" i="18"/>
  <c r="K84" i="18"/>
  <c r="Q84" i="18" s="1"/>
  <c r="S84" i="18" s="1"/>
  <c r="W69" i="5" l="1"/>
  <c r="C70" i="5" s="1"/>
  <c r="P101" i="18"/>
  <c r="K85" i="18"/>
  <c r="Q85" i="18" s="1"/>
  <c r="S85" i="18" s="1"/>
  <c r="W70" i="5" l="1"/>
  <c r="C71" i="5" s="1"/>
  <c r="P102" i="18"/>
  <c r="K86" i="18"/>
  <c r="Q86" i="18" s="1"/>
  <c r="S86" i="18" s="1"/>
  <c r="W71" i="5" l="1"/>
  <c r="C72" i="5" s="1"/>
  <c r="P103" i="18"/>
  <c r="K87" i="18"/>
  <c r="Q87" i="18" s="1"/>
  <c r="S87" i="18" s="1"/>
  <c r="W72" i="5" l="1"/>
  <c r="C73" i="5" s="1"/>
  <c r="P104" i="18"/>
  <c r="K88" i="18"/>
  <c r="Q88" i="18" s="1"/>
  <c r="S88" i="18" s="1"/>
  <c r="W73" i="5" l="1"/>
  <c r="C74" i="5" s="1"/>
  <c r="P105" i="18"/>
  <c r="K89" i="18"/>
  <c r="Q89" i="18" s="1"/>
  <c r="S89" i="18" s="1"/>
  <c r="W74" i="5" l="1"/>
  <c r="C75" i="5" s="1"/>
  <c r="P106" i="18"/>
  <c r="K90" i="18"/>
  <c r="Q90" i="18" s="1"/>
  <c r="S90" i="18" s="1"/>
  <c r="W75" i="5" l="1"/>
  <c r="C76" i="5" s="1"/>
  <c r="P107" i="18"/>
  <c r="K91" i="18"/>
  <c r="Q91" i="18" s="1"/>
  <c r="S91" i="18" s="1"/>
  <c r="W76" i="5" l="1"/>
  <c r="C77" i="5" s="1"/>
  <c r="P108" i="18"/>
  <c r="K92" i="18"/>
  <c r="Q92" i="18" s="1"/>
  <c r="S92" i="18" s="1"/>
  <c r="W77" i="5" l="1"/>
  <c r="C78" i="5" s="1"/>
  <c r="P109" i="18"/>
  <c r="K93" i="18"/>
  <c r="Q93" i="18" s="1"/>
  <c r="S93" i="18" s="1"/>
  <c r="W78" i="5" l="1"/>
  <c r="C79" i="5" s="1"/>
  <c r="P110" i="18"/>
  <c r="K94" i="18"/>
  <c r="Q94" i="18" s="1"/>
  <c r="S94" i="18" s="1"/>
  <c r="W79" i="5" l="1"/>
  <c r="C80" i="5" s="1"/>
  <c r="P111" i="18"/>
  <c r="K95" i="18"/>
  <c r="Q95" i="18" s="1"/>
  <c r="S95" i="18" s="1"/>
  <c r="W80" i="5" l="1"/>
  <c r="C81" i="5" s="1"/>
  <c r="P112" i="18"/>
  <c r="K96" i="18"/>
  <c r="Q96" i="18" s="1"/>
  <c r="S96" i="18" s="1"/>
  <c r="W81" i="5" l="1"/>
  <c r="C82" i="5" s="1"/>
  <c r="P113" i="18"/>
  <c r="K97" i="18"/>
  <c r="Q97" i="18" s="1"/>
  <c r="S97" i="18" s="1"/>
  <c r="W82" i="5" l="1"/>
  <c r="C83" i="5" s="1"/>
  <c r="P114" i="18"/>
  <c r="K98" i="18"/>
  <c r="Q98" i="18" s="1"/>
  <c r="S98" i="18" s="1"/>
  <c r="W83" i="5" l="1"/>
  <c r="C84" i="5" s="1"/>
  <c r="P115" i="18"/>
  <c r="K99" i="18"/>
  <c r="Q99" i="18" s="1"/>
  <c r="S99" i="18" s="1"/>
  <c r="W84" i="5" l="1"/>
  <c r="C85" i="5" s="1"/>
  <c r="P116" i="18"/>
  <c r="K100" i="18"/>
  <c r="Q100" i="18" s="1"/>
  <c r="S100" i="18" s="1"/>
  <c r="W85" i="5" l="1"/>
  <c r="C86" i="5" s="1"/>
  <c r="P117" i="18"/>
  <c r="K101" i="18"/>
  <c r="Q101" i="18" s="1"/>
  <c r="S101" i="18" s="1"/>
  <c r="W86" i="5" l="1"/>
  <c r="C87" i="5" s="1"/>
  <c r="P118" i="18"/>
  <c r="K102" i="18"/>
  <c r="Q102" i="18" s="1"/>
  <c r="S102" i="18" s="1"/>
  <c r="W87" i="5" l="1"/>
  <c r="C88" i="5" s="1"/>
  <c r="P119" i="18"/>
  <c r="K103" i="18"/>
  <c r="Q103" i="18" s="1"/>
  <c r="S103" i="18" s="1"/>
  <c r="W88" i="5" l="1"/>
  <c r="C89" i="5" s="1"/>
  <c r="P120" i="18"/>
  <c r="K104" i="18"/>
  <c r="Q104" i="18" s="1"/>
  <c r="S104" i="18" s="1"/>
  <c r="W89" i="5" l="1"/>
  <c r="C90" i="5" s="1"/>
  <c r="P121" i="18"/>
  <c r="K105" i="18"/>
  <c r="Q105" i="18" s="1"/>
  <c r="S105" i="18" s="1"/>
  <c r="W90" i="5" l="1"/>
  <c r="C91" i="5" s="1"/>
  <c r="P122" i="18"/>
  <c r="K106" i="18"/>
  <c r="Q106" i="18" s="1"/>
  <c r="S106" i="18" s="1"/>
  <c r="W91" i="5" l="1"/>
  <c r="C92" i="5" s="1"/>
  <c r="P123" i="18"/>
  <c r="K107" i="18"/>
  <c r="Q107" i="18" s="1"/>
  <c r="S107" i="18" s="1"/>
  <c r="W92" i="5" l="1"/>
  <c r="C93" i="5" s="1"/>
  <c r="P124" i="18"/>
  <c r="K108" i="18"/>
  <c r="Q108" i="18" s="1"/>
  <c r="S108" i="18" s="1"/>
  <c r="W93" i="5" l="1"/>
  <c r="C94" i="5" s="1"/>
  <c r="P125" i="18"/>
  <c r="K109" i="18"/>
  <c r="Q109" i="18" s="1"/>
  <c r="S109" i="18" s="1"/>
  <c r="W94" i="5" l="1"/>
  <c r="C95" i="5" s="1"/>
  <c r="P126" i="18"/>
  <c r="K110" i="18"/>
  <c r="Q110" i="18" s="1"/>
  <c r="S110" i="18" s="1"/>
  <c r="W95" i="5" l="1"/>
  <c r="C96" i="5" s="1"/>
  <c r="P127" i="18"/>
  <c r="K111" i="18"/>
  <c r="Q111" i="18" s="1"/>
  <c r="S111" i="18" s="1"/>
  <c r="W96" i="5" l="1"/>
  <c r="C97" i="5" s="1"/>
  <c r="P128" i="18"/>
  <c r="K112" i="18"/>
  <c r="Q112" i="18" s="1"/>
  <c r="S112" i="18" s="1"/>
  <c r="W97" i="5" l="1"/>
  <c r="C98" i="5" s="1"/>
  <c r="P129" i="18"/>
  <c r="K113" i="18"/>
  <c r="Q113" i="18" s="1"/>
  <c r="S113" i="18" s="1"/>
  <c r="W98" i="5" l="1"/>
  <c r="C99" i="5" s="1"/>
  <c r="P130" i="18"/>
  <c r="K114" i="18"/>
  <c r="Q114" i="18" s="1"/>
  <c r="S114" i="18" s="1"/>
  <c r="W99" i="5" l="1"/>
  <c r="C100" i="5" s="1"/>
  <c r="P131" i="18"/>
  <c r="K115" i="18"/>
  <c r="Q115" i="18" s="1"/>
  <c r="S115" i="18" s="1"/>
  <c r="W100" i="5" l="1"/>
  <c r="C101" i="5" s="1"/>
  <c r="P132" i="18"/>
  <c r="K116" i="18"/>
  <c r="Q116" i="18" s="1"/>
  <c r="S116" i="18" s="1"/>
  <c r="W101" i="5" l="1"/>
  <c r="C102" i="5" s="1"/>
  <c r="P133" i="18"/>
  <c r="K117" i="18"/>
  <c r="Q117" i="18" s="1"/>
  <c r="S117" i="18" s="1"/>
  <c r="W102" i="5" l="1"/>
  <c r="C103" i="5" s="1"/>
  <c r="P134" i="18"/>
  <c r="K118" i="18"/>
  <c r="Q118" i="18" s="1"/>
  <c r="S118" i="18" s="1"/>
  <c r="W103" i="5" l="1"/>
  <c r="C104" i="5" s="1"/>
  <c r="P135" i="18"/>
  <c r="K119" i="18"/>
  <c r="Q119" i="18" s="1"/>
  <c r="S119" i="18" s="1"/>
  <c r="W104" i="5" l="1"/>
  <c r="C105" i="5" s="1"/>
  <c r="P136" i="18"/>
  <c r="K120" i="18"/>
  <c r="Q120" i="18" s="1"/>
  <c r="S120" i="18" s="1"/>
  <c r="W105" i="5" l="1"/>
  <c r="C106" i="5" s="1"/>
  <c r="P137" i="18"/>
  <c r="K121" i="18"/>
  <c r="Q121" i="18" s="1"/>
  <c r="S121" i="18" s="1"/>
  <c r="W106" i="5" l="1"/>
  <c r="C107" i="5" s="1"/>
  <c r="P138" i="18"/>
  <c r="K122" i="18"/>
  <c r="Q122" i="18" s="1"/>
  <c r="S122" i="18" s="1"/>
  <c r="W107" i="5" l="1"/>
  <c r="C108" i="5" s="1"/>
  <c r="P139" i="18"/>
  <c r="K123" i="18"/>
  <c r="Q123" i="18" s="1"/>
  <c r="S123" i="18" s="1"/>
  <c r="W108" i="5" l="1"/>
  <c r="C109" i="5" s="1"/>
  <c r="P140" i="18"/>
  <c r="K124" i="18"/>
  <c r="Q124" i="18" s="1"/>
  <c r="S124" i="18" s="1"/>
  <c r="W109" i="5" l="1"/>
  <c r="C110" i="5" s="1"/>
  <c r="P141" i="18"/>
  <c r="K125" i="18"/>
  <c r="Q125" i="18" s="1"/>
  <c r="S125" i="18" s="1"/>
  <c r="W110" i="5" l="1"/>
  <c r="C111" i="5" s="1"/>
  <c r="P142" i="18"/>
  <c r="K126" i="18"/>
  <c r="Q126" i="18" s="1"/>
  <c r="S126" i="18" s="1"/>
  <c r="W111" i="5" l="1"/>
  <c r="C112" i="5" s="1"/>
  <c r="P143" i="18"/>
  <c r="K127" i="18"/>
  <c r="Q127" i="18" s="1"/>
  <c r="S127" i="18" s="1"/>
  <c r="W112" i="5" l="1"/>
  <c r="C113" i="5" s="1"/>
  <c r="P144" i="18"/>
  <c r="K128" i="18"/>
  <c r="Q128" i="18" s="1"/>
  <c r="S128" i="18" s="1"/>
  <c r="W113" i="5" l="1"/>
  <c r="C114" i="5" s="1"/>
  <c r="P145" i="18"/>
  <c r="K129" i="18"/>
  <c r="Q129" i="18" s="1"/>
  <c r="S129" i="18" s="1"/>
  <c r="W114" i="5" l="1"/>
  <c r="C115" i="5" s="1"/>
  <c r="P146" i="18"/>
  <c r="K130" i="18"/>
  <c r="Q130" i="18" s="1"/>
  <c r="S130" i="18" s="1"/>
  <c r="W115" i="5" l="1"/>
  <c r="C116" i="5" s="1"/>
  <c r="P147" i="18"/>
  <c r="K131" i="18"/>
  <c r="Q131" i="18" s="1"/>
  <c r="S131" i="18" s="1"/>
  <c r="W116" i="5" l="1"/>
  <c r="C117" i="5" s="1"/>
  <c r="K132" i="18"/>
  <c r="Q132" i="18" s="1"/>
  <c r="S132" i="18" s="1"/>
  <c r="W117" i="5" l="1"/>
  <c r="C118" i="5" s="1"/>
  <c r="K133" i="18"/>
  <c r="Q133" i="18" s="1"/>
  <c r="S133" i="18" s="1"/>
  <c r="W118" i="5" l="1"/>
  <c r="C119" i="5" s="1"/>
  <c r="K134" i="18"/>
  <c r="Q134" i="18" s="1"/>
  <c r="S134" i="18" s="1"/>
  <c r="W119" i="5" l="1"/>
  <c r="C120" i="5" s="1"/>
  <c r="K135" i="18"/>
  <c r="Q135" i="18" s="1"/>
  <c r="S135" i="18" s="1"/>
  <c r="W120" i="5" l="1"/>
  <c r="C121" i="5" s="1"/>
  <c r="K136" i="18"/>
  <c r="Q136" i="18" s="1"/>
  <c r="S136" i="18" s="1"/>
  <c r="W121" i="5" l="1"/>
  <c r="C122" i="5" s="1"/>
  <c r="K137" i="18"/>
  <c r="Q137" i="18" s="1"/>
  <c r="S137" i="18" s="1"/>
  <c r="W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<sst xmlns="http://schemas.openxmlformats.org/spreadsheetml/2006/main" count="454" uniqueCount="237">
  <si>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</si>
  <si>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</si>
  <si>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</si>
  <si>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</si>
  <si>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</si>
  <si>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</si>
  <si>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</si>
  <si>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</si>
  <si>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</si>
  <si>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</si>
  <si>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</si>
  <si>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</si>
  <si>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</si>
  <si>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</si>
  <si>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</si>
  <si>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</si>
  <si>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</si>
  <si>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</si>
  <si>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</si>
  <si>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</si>
  <si>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</si>
  <si>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</si>
  <si>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</si>
  <si>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</si>
  <si>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</si>
  <si>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</si>
  <si>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</si>
  <si>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</si>
  <si>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</si>
  <si>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</si>
  <si>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</si>
  <si>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</si>
  <si>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</si>
  <si>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</si>
  <si>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</si>
  <si>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</si>
  <si>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</si>
  <si>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</si>
  <si>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</si>
  <si>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</si>
  <si>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</si>
  <si>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</si>
  <si>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</si>
  <si>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</si>
  <si>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</si>
  <si>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</si>
  <si>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</si>
  <si>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</si>
  <si>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</si>
  <si>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</si>
  <si>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</si>
  <si>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</si>
  <si>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</si>
  <si>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</si>
  <si>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</si>
  <si>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</si>
  <si>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</si>
  <si>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</si>
  <si>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</si>
  <si>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</si>
  <si>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</si>
  <si>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</si>
  <si>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</si>
  <si>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</si>
  <si>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</si>
  <si>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</si>
  <si>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</si>
  <si>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</si>
  <si>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</si>
  <si>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</si>
  <si>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</si>
  <si>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</si>
  <si>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</si>
  <si>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</si>
  <si>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</si>
  <si>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</si>
  <si>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</si>
  <si>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</si>
  <si>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</si>
  <si>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</si>
  <si>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</si>
  <si>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</si>
  <si>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</si>
  <si>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</si>
  <si>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</si>
  <si>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</si>
  <si>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</si>
  <si>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</si>
  <si>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</si>
  <si>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</si>
  <si>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</si>
  <si>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</si>
  <si>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</si>
  <si>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</si>
  <si>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</si>
  <si>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</si>
  <si>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</si>
  <si>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</si>
  <si>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</si>
  <si>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</si>
  <si>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</si>
  <si>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</si>
  <si>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</si>
  <si>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</si>
  <si>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</si>
  <si>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</si>
  <si>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</si>
  <si>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</si>
  <si>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</si>
  <si>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</si>
  <si>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</si>
  <si>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</si>
  <si>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</si>
  <si>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</si>
  <si>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</si>
  <si>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</si>
  <si>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</si>
  <si>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</si>
  <si>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</si>
  <si>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</si>
  <si>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</si>
  <si>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</si>
  <si>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</si>
  <si>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</si>
  <si>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</si>
  <si>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</si>
  <si>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</si>
  <si>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</si>
  <si>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</si>
  <si>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</si>
  <si>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</si>
  <si>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</si>
  <si>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</si>
  <si>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</si>
  <si>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</si>
  <si>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</si>
  <si>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</si>
  <si>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</si>
  <si>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</si>
  <si>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</si>
  <si>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</si>
  <si>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</si>
  <si>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</si>
  <si>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</si>
  <si>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</si>
  <si>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</si>
  <si>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</si>
  <si>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</si>
  <si>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</si>
  <si>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</si>
  <si>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</si>
  <si>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</si>
  <si>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</si>
  <si>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</si>
  <si>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</si>
  <si>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</si>
  <si>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</si>
  <si>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</si>
  <si>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</si>
  <si>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</si>
  <si>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</si>
  <si>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</si>
  <si>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</si>
  <si>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</si>
  <si>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</si>
  <si>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</si>
  <si>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</si>
  <si>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</si>
  <si>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</si>
  <si>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</si>
  <si>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</si>
  <si>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</si>
  <si>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</si>
  <si>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</si>
  <si>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</si>
  <si>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</si>
  <si>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</si>
  <si>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</si>
  <si>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</si>
  <si>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</si>
  <si>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</si>
  <si>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</si>
  <si>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</si>
  <si>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</si>
  <si>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</si>
  <si>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</si>
  <si>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</si>
  <si>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</si>
  <si>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</si>
  <si>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</si>
  <si>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</si>
  <si>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</si>
  <si>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</si>
  <si>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</si>
  <si>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</si>
  <si>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</si>
  <si>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</si>
  <si>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</si>
  <si>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</si>
  <si>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</si>
  <si>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</si>
  <si>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</si>
  <si>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</si>
  <si>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</si>
  <si>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</si>
  <si>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</si>
  <si>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</si>
  <si>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</si>
  <si>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</si>
  <si>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</si>
  <si>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</si>
  <si>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</si>
  <si>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</si>
  <si>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</si>
  <si>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</si>
  <si>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</si>
  <si>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</si>
  <si>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</si>
  <si>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</si>
  <si>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</si>
  <si>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</si>
  <si>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</si>
  <si>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</si>
  <si>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</si>
  <si>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</si>
  <si>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</si>
  <si>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</si>
  <si>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</si>
  <si>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</si>
  <si>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</si>
  <si>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</si>
  <si>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</si>
  <si>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</si>
  <si>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</si>
  <si>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</si>
  <si>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</si>
  <si>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3월 12일기준 1400 박살.. 에휴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</si>
</sst>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2" fillId="40" borderId="24" xfId="0" applyFon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81</xdr:row>
      <xdr:rowOff>0</xdr:rowOff>
    </xdr:from>
    <xdr:to>
      <xdr:col>13</xdr:col>
      <xdr:colOff>416144</xdr:colOff>
      <xdr:row>113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81</xdr:row>
      <xdr:rowOff>207645</xdr:rowOff>
    </xdr:from>
    <xdr:to>
      <xdr:col>7</xdr:col>
      <xdr:colOff>225707</xdr:colOff>
      <xdr:row>111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106</xdr:row>
      <xdr:rowOff>49530</xdr:rowOff>
    </xdr:from>
    <xdr:to>
      <xdr:col>7</xdr:col>
      <xdr:colOff>1063887</xdr:colOff>
      <xdr:row>121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122</xdr:row>
      <xdr:rowOff>198120</xdr:rowOff>
    </xdr:from>
    <xdr:to>
      <xdr:col>5</xdr:col>
      <xdr:colOff>1444896</xdr:colOff>
      <xdr:row>150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4" workbookViewId="0">
      <selection activeCell="M45" sqref="M4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3"/>
      <c r="B1" s="303"/>
      <c r="C1" s="303"/>
      <c r="D1" s="304" t="s">
        <v>84</v>
      </c>
      <c r="E1" s="305"/>
      <c r="F1" s="305"/>
      <c r="G1" s="305"/>
      <c r="H1" s="309" t="s">
        <v>173</v>
      </c>
      <c r="I1" s="309"/>
      <c r="J1" s="306" t="s">
        <v>164</v>
      </c>
      <c r="K1" s="307"/>
      <c r="L1" s="308"/>
      <c r="M1" s="299" t="s">
        <v>165</v>
      </c>
      <c r="N1" s="300"/>
      <c r="O1" s="300"/>
      <c r="P1" s="301"/>
      <c r="Q1" s="297" t="s">
        <v>186</v>
      </c>
      <c r="R1" s="295" t="s">
        <v>176</v>
      </c>
      <c r="S1" s="296" t="s">
        <v>177</v>
      </c>
    </row>
    <row r="2" spans="1:20" ht="33" x14ac:dyDescent="0.3">
      <c r="A2" s="303"/>
      <c r="B2" s="303"/>
      <c r="C2" s="303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297"/>
      <c r="R2" s="295"/>
      <c r="S2" s="296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2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2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2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2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2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2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2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2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2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2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2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2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294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294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294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294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294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294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294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294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294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294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294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294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298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294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294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294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294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294"/>
      <c r="C33" s="230">
        <v>6</v>
      </c>
      <c r="D33" s="231">
        <v>0</v>
      </c>
      <c r="E33" s="231">
        <v>1500000</v>
      </c>
      <c r="F33" s="231">
        <v>300000</v>
      </c>
      <c r="G33" s="232">
        <v>300000</v>
      </c>
      <c r="H33" s="233">
        <f xml:space="preserve"> 18700000 - 1640000</f>
        <v>17060000</v>
      </c>
      <c r="I33" s="233">
        <v>70000000</v>
      </c>
      <c r="J33" s="233">
        <v>54000000</v>
      </c>
      <c r="K33" s="234">
        <f t="shared" si="1"/>
        <v>14244280.073496789</v>
      </c>
      <c r="L33" s="235">
        <v>-0.01</v>
      </c>
      <c r="M33" s="236">
        <v>0</v>
      </c>
      <c r="N33" s="237">
        <f t="shared" si="4"/>
        <v>12007490.890819099</v>
      </c>
      <c r="O33" s="238">
        <v>-0.1</v>
      </c>
      <c r="P33" s="236">
        <f t="shared" si="2"/>
        <v>12007490.890819099</v>
      </c>
      <c r="Q33" s="239">
        <f t="shared" si="3"/>
        <v>26251770.964315888</v>
      </c>
      <c r="R33" s="233">
        <f t="shared" si="5"/>
        <v>87060000</v>
      </c>
      <c r="S33" s="233">
        <f t="shared" si="6"/>
        <v>80251770.964315891</v>
      </c>
      <c r="T33" s="240"/>
    </row>
    <row r="34" spans="1:21" s="149" customFormat="1" x14ac:dyDescent="0.3">
      <c r="B34" s="294"/>
      <c r="C34" s="230">
        <v>7</v>
      </c>
      <c r="D34" s="231">
        <v>0</v>
      </c>
      <c r="E34" s="231">
        <v>12000000</v>
      </c>
      <c r="F34" s="231">
        <v>300000</v>
      </c>
      <c r="G34" s="232">
        <v>300000</v>
      </c>
      <c r="H34" s="233">
        <f t="shared" ref="H34:H35" si="7" xml:space="preserve"> H33 - 1640000</f>
        <v>15420000</v>
      </c>
      <c r="I34" s="233">
        <v>70000000</v>
      </c>
      <c r="J34" s="233">
        <v>54000000</v>
      </c>
      <c r="K34" s="234">
        <f t="shared" si="1"/>
        <v>14725525.832908815</v>
      </c>
      <c r="L34" s="235">
        <v>-8.0000000000000002E-3</v>
      </c>
      <c r="M34" s="236">
        <v>0</v>
      </c>
      <c r="N34" s="237">
        <f t="shared" si="4"/>
        <v>7625.7268538425787</v>
      </c>
      <c r="O34" s="238">
        <v>1.7999999999999999E-2</v>
      </c>
      <c r="P34" s="236">
        <f t="shared" si="2"/>
        <v>7625.7268538425787</v>
      </c>
      <c r="Q34" s="239">
        <f t="shared" si="3"/>
        <v>14733151.559762657</v>
      </c>
      <c r="R34" s="233">
        <f t="shared" si="5"/>
        <v>85420000</v>
      </c>
      <c r="S34" s="233">
        <f t="shared" si="6"/>
        <v>68733151.559762657</v>
      </c>
      <c r="T34" s="240"/>
    </row>
    <row r="35" spans="1:21" s="149" customFormat="1" x14ac:dyDescent="0.3">
      <c r="B35" s="294"/>
      <c r="C35" s="230">
        <v>8</v>
      </c>
      <c r="D35" s="231">
        <v>0</v>
      </c>
      <c r="E35" s="231">
        <v>0</v>
      </c>
      <c r="F35" s="231">
        <v>300000</v>
      </c>
      <c r="G35" s="232">
        <v>300000</v>
      </c>
      <c r="H35" s="233">
        <f t="shared" si="7"/>
        <v>13780000</v>
      </c>
      <c r="I35" s="233">
        <v>70000000</v>
      </c>
      <c r="J35" s="233">
        <v>54000000</v>
      </c>
      <c r="K35" s="234">
        <f t="shared" si="1"/>
        <v>15785291.607896078</v>
      </c>
      <c r="L35" s="235">
        <v>0.03</v>
      </c>
      <c r="M35" s="236">
        <v>0</v>
      </c>
      <c r="N35" s="237">
        <f t="shared" si="4"/>
        <v>7762.9899372117452</v>
      </c>
      <c r="O35" s="238">
        <v>1.7999999999999999E-2</v>
      </c>
      <c r="P35" s="236">
        <f t="shared" si="2"/>
        <v>7762.9899372117452</v>
      </c>
      <c r="Q35" s="239">
        <f t="shared" si="3"/>
        <v>15793054.597833291</v>
      </c>
      <c r="R35" s="233">
        <f t="shared" si="5"/>
        <v>83780000</v>
      </c>
      <c r="S35" s="233">
        <f t="shared" si="6"/>
        <v>69793054.597833291</v>
      </c>
      <c r="T35" s="240"/>
    </row>
    <row r="36" spans="1:21" s="256" customFormat="1" x14ac:dyDescent="0.3">
      <c r="B36" s="294"/>
      <c r="C36" s="257">
        <v>9</v>
      </c>
      <c r="D36" s="258">
        <v>0</v>
      </c>
      <c r="E36" s="258">
        <v>0</v>
      </c>
      <c r="F36" s="258">
        <v>0</v>
      </c>
      <c r="G36" s="259">
        <v>0</v>
      </c>
      <c r="H36" s="260">
        <v>0</v>
      </c>
      <c r="I36" s="260">
        <v>70000000</v>
      </c>
      <c r="J36" s="260">
        <v>54000000</v>
      </c>
      <c r="K36" s="261">
        <f xml:space="preserve"> (K35 + G36 + F36) + ((K35 + G36 + F36) * L36 ) - 12500000</f>
        <v>3569426.8568382077</v>
      </c>
      <c r="L36" s="262">
        <v>1.7999999999999999E-2</v>
      </c>
      <c r="M36" s="263">
        <v>0</v>
      </c>
      <c r="N36" s="264">
        <f t="shared" si="4"/>
        <v>7902.7237560815565</v>
      </c>
      <c r="O36" s="265">
        <v>1.7999999999999999E-2</v>
      </c>
      <c r="P36" s="263">
        <f t="shared" si="2"/>
        <v>7902.7237560815565</v>
      </c>
      <c r="Q36" s="266">
        <f t="shared" si="3"/>
        <v>3577329.5805942891</v>
      </c>
      <c r="R36" s="260">
        <f t="shared" si="5"/>
        <v>70000000</v>
      </c>
      <c r="S36" s="260">
        <f t="shared" si="6"/>
        <v>57577329.580594286</v>
      </c>
      <c r="T36" s="267"/>
    </row>
    <row r="37" spans="1:21" s="256" customFormat="1" x14ac:dyDescent="0.3">
      <c r="B37" s="294"/>
      <c r="C37" s="257">
        <v>10</v>
      </c>
      <c r="D37" s="258">
        <v>0</v>
      </c>
      <c r="E37" s="258">
        <v>0</v>
      </c>
      <c r="F37" s="258">
        <v>0</v>
      </c>
      <c r="G37" s="259">
        <v>0</v>
      </c>
      <c r="H37" s="260">
        <v>0</v>
      </c>
      <c r="I37" s="260">
        <v>70000000</v>
      </c>
      <c r="J37" s="260">
        <v>54000000</v>
      </c>
      <c r="K37" s="261">
        <f t="shared" si="1"/>
        <v>3633676.5402612956</v>
      </c>
      <c r="L37" s="262">
        <v>1.7999999999999999E-2</v>
      </c>
      <c r="M37" s="263">
        <v>0</v>
      </c>
      <c r="N37" s="264">
        <f t="shared" si="4"/>
        <v>8044.9727836910242</v>
      </c>
      <c r="O37" s="265">
        <v>1.7999999999999999E-2</v>
      </c>
      <c r="P37" s="263">
        <f t="shared" si="2"/>
        <v>8044.9727836910242</v>
      </c>
      <c r="Q37" s="266">
        <f t="shared" si="3"/>
        <v>3641721.5130449869</v>
      </c>
      <c r="R37" s="260">
        <f t="shared" si="5"/>
        <v>70000000</v>
      </c>
      <c r="S37" s="260">
        <f t="shared" si="6"/>
        <v>57641721.513044983</v>
      </c>
      <c r="T37" s="267"/>
    </row>
    <row r="38" spans="1:21" s="269" customFormat="1" ht="17.25" thickBot="1" x14ac:dyDescent="0.35">
      <c r="B38" s="294"/>
      <c r="C38" s="270">
        <v>11</v>
      </c>
      <c r="D38" s="231">
        <v>5000000</v>
      </c>
      <c r="E38" s="231">
        <v>0</v>
      </c>
      <c r="F38" s="231">
        <v>0</v>
      </c>
      <c r="G38" s="232">
        <v>0</v>
      </c>
      <c r="H38" s="233">
        <v>0</v>
      </c>
      <c r="I38" s="233">
        <v>70000000</v>
      </c>
      <c r="J38" s="233">
        <v>54000000</v>
      </c>
      <c r="K38" s="234">
        <f t="shared" si="1"/>
        <v>3699082.7179859988</v>
      </c>
      <c r="L38" s="235">
        <v>1.7999999999999999E-2</v>
      </c>
      <c r="M38" s="236">
        <v>0</v>
      </c>
      <c r="N38" s="237">
        <f t="shared" si="4"/>
        <v>5098189.7822937975</v>
      </c>
      <c r="O38" s="271">
        <v>1.7999999999999999E-2</v>
      </c>
      <c r="P38" s="236">
        <f t="shared" si="2"/>
        <v>5098189.7822937975</v>
      </c>
      <c r="Q38" s="239">
        <f t="shared" si="3"/>
        <v>8797272.5002797954</v>
      </c>
      <c r="R38" s="233">
        <f t="shared" si="5"/>
        <v>70000000</v>
      </c>
      <c r="S38" s="233">
        <f t="shared" si="6"/>
        <v>62797272.500279799</v>
      </c>
      <c r="T38" s="272"/>
    </row>
    <row r="39" spans="1:21" s="229" customFormat="1" ht="17.25" thickBot="1" x14ac:dyDescent="0.35">
      <c r="A39" s="217" t="s">
        <v>212</v>
      </c>
      <c r="B39" s="294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34" customFormat="1" x14ac:dyDescent="0.3">
      <c r="A40" s="34">
        <v>4</v>
      </c>
      <c r="B40" s="294">
        <v>2025</v>
      </c>
      <c r="C40" s="174">
        <v>1</v>
      </c>
      <c r="D40" s="138">
        <v>0</v>
      </c>
      <c r="E40" s="138">
        <v>0</v>
      </c>
      <c r="F40" s="138">
        <v>0</v>
      </c>
      <c r="G40" s="128">
        <v>0</v>
      </c>
      <c r="H40" s="95">
        <v>60000000</v>
      </c>
      <c r="I40" s="95">
        <v>70000000</v>
      </c>
      <c r="J40" s="95">
        <v>54000000</v>
      </c>
      <c r="K40" s="177">
        <f t="shared" si="1"/>
        <v>3833448.1986341225</v>
      </c>
      <c r="L40" s="176">
        <v>1.7999999999999999E-2</v>
      </c>
      <c r="M40" s="118">
        <v>0</v>
      </c>
      <c r="N40" s="119">
        <f t="shared" si="4"/>
        <v>74086387.810987025</v>
      </c>
      <c r="O40" s="293">
        <v>0.03</v>
      </c>
      <c r="P40" s="118">
        <f t="shared" si="2"/>
        <v>74086387.810987025</v>
      </c>
      <c r="Q40" s="116">
        <f t="shared" si="3"/>
        <v>77919836.009621143</v>
      </c>
      <c r="R40" s="95">
        <f t="shared" si="5"/>
        <v>130000000</v>
      </c>
      <c r="S40" s="95">
        <f t="shared" si="6"/>
        <v>131919836.00962114</v>
      </c>
      <c r="T40" s="84"/>
    </row>
    <row r="41" spans="1:21" s="18" customFormat="1" x14ac:dyDescent="0.3">
      <c r="B41" s="294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v>0</v>
      </c>
      <c r="L41" s="99">
        <v>1.7999999999999999E-2</v>
      </c>
      <c r="M41" s="38">
        <v>0</v>
      </c>
      <c r="N41" s="111">
        <f t="shared" si="4"/>
        <v>48156152.077141568</v>
      </c>
      <c r="O41" s="176">
        <v>-0.35</v>
      </c>
      <c r="P41" s="184">
        <f t="shared" si="2"/>
        <v>48156152.077141568</v>
      </c>
      <c r="Q41" s="146">
        <f t="shared" si="3"/>
        <v>48156152.077141568</v>
      </c>
      <c r="R41" s="98">
        <f t="shared" si="5"/>
        <v>130000000</v>
      </c>
      <c r="S41" s="98">
        <f t="shared" si="6"/>
        <v>102156152.07714157</v>
      </c>
      <c r="T41" s="85"/>
    </row>
    <row r="42" spans="1:21" s="18" customFormat="1" x14ac:dyDescent="0.3">
      <c r="B42" s="294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v>0</v>
      </c>
      <c r="L42" s="99">
        <v>1.7999999999999999E-2</v>
      </c>
      <c r="M42" s="38">
        <v>0</v>
      </c>
      <c r="N42" s="111">
        <f t="shared" si="4"/>
        <v>49119275.118684396</v>
      </c>
      <c r="O42" s="81">
        <v>0.02</v>
      </c>
      <c r="P42" s="184">
        <f t="shared" si="2"/>
        <v>49119275.118684396</v>
      </c>
      <c r="Q42" s="146">
        <f t="shared" si="3"/>
        <v>49119275.118684396</v>
      </c>
      <c r="R42" s="98">
        <f t="shared" si="5"/>
        <v>130000000</v>
      </c>
      <c r="S42" s="98">
        <f t="shared" si="6"/>
        <v>103119275.1186844</v>
      </c>
      <c r="T42" s="85"/>
    </row>
    <row r="43" spans="1:21" s="18" customFormat="1" x14ac:dyDescent="0.3">
      <c r="B43" s="294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0</v>
      </c>
      <c r="L43" s="99">
        <v>1.7999999999999999E-2</v>
      </c>
      <c r="M43" s="38">
        <v>0</v>
      </c>
      <c r="N43" s="111">
        <f t="shared" si="4"/>
        <v>50101660.621058084</v>
      </c>
      <c r="O43" s="81">
        <v>0.02</v>
      </c>
      <c r="P43" s="184">
        <f t="shared" si="2"/>
        <v>50101660.621058084</v>
      </c>
      <c r="Q43" s="146">
        <f t="shared" si="3"/>
        <v>50101660.621058084</v>
      </c>
      <c r="R43" s="98">
        <f t="shared" si="5"/>
        <v>130000000</v>
      </c>
      <c r="S43" s="98">
        <f t="shared" si="6"/>
        <v>104101660.62105808</v>
      </c>
      <c r="T43" s="85"/>
    </row>
    <row r="44" spans="1:21" s="18" customFormat="1" x14ac:dyDescent="0.3">
      <c r="B44" s="294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0</v>
      </c>
      <c r="L44" s="99">
        <v>1.7999999999999999E-2</v>
      </c>
      <c r="M44" s="38">
        <v>0</v>
      </c>
      <c r="N44" s="111">
        <f t="shared" si="4"/>
        <v>51103693.833479248</v>
      </c>
      <c r="O44" s="81">
        <v>0.02</v>
      </c>
      <c r="P44" s="184">
        <f t="shared" si="2"/>
        <v>51103693.833479248</v>
      </c>
      <c r="Q44" s="146">
        <f t="shared" si="3"/>
        <v>51103693.833479248</v>
      </c>
      <c r="R44" s="98">
        <f t="shared" si="5"/>
        <v>130000000</v>
      </c>
      <c r="S44" s="98">
        <f t="shared" si="6"/>
        <v>105103693.83347926</v>
      </c>
      <c r="T44" s="85"/>
    </row>
    <row r="45" spans="1:21" s="18" customFormat="1" x14ac:dyDescent="0.3">
      <c r="B45" s="294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0</v>
      </c>
      <c r="L45" s="99">
        <v>1.7999999999999999E-2</v>
      </c>
      <c r="M45" s="38">
        <v>0</v>
      </c>
      <c r="N45" s="111">
        <f t="shared" si="4"/>
        <v>52125767.710148834</v>
      </c>
      <c r="O45" s="81">
        <v>0.02</v>
      </c>
      <c r="P45" s="184">
        <f t="shared" si="2"/>
        <v>52125767.710148834</v>
      </c>
      <c r="Q45" s="146">
        <f t="shared" si="3"/>
        <v>52125767.710148834</v>
      </c>
      <c r="R45" s="98">
        <f t="shared" si="5"/>
        <v>130000000</v>
      </c>
      <c r="S45" s="98">
        <f t="shared" si="6"/>
        <v>106125767.71014884</v>
      </c>
      <c r="T45" s="85"/>
    </row>
    <row r="46" spans="1:21" s="18" customFormat="1" x14ac:dyDescent="0.3">
      <c r="B46" s="294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0</v>
      </c>
      <c r="L46" s="99">
        <v>1.7999999999999999E-2</v>
      </c>
      <c r="M46" s="38">
        <v>0</v>
      </c>
      <c r="N46" s="111">
        <f t="shared" si="4"/>
        <v>53168283.064351812</v>
      </c>
      <c r="O46" s="81">
        <v>0.02</v>
      </c>
      <c r="P46" s="184">
        <f t="shared" si="2"/>
        <v>53168283.064351812</v>
      </c>
      <c r="Q46" s="146">
        <f t="shared" si="3"/>
        <v>53168283.064351812</v>
      </c>
      <c r="R46" s="98">
        <f t="shared" si="5"/>
        <v>130000000</v>
      </c>
      <c r="S46" s="98">
        <f t="shared" si="6"/>
        <v>107168283.06435181</v>
      </c>
      <c r="T46" s="85"/>
    </row>
    <row r="47" spans="1:21" s="18" customFormat="1" x14ac:dyDescent="0.3">
      <c r="A47" s="18" t="s">
        <v>194</v>
      </c>
      <c r="B47" s="294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0</v>
      </c>
      <c r="L47" s="99">
        <v>1.7999999999999999E-2</v>
      </c>
      <c r="M47" s="38">
        <v>0</v>
      </c>
      <c r="N47" s="111">
        <f t="shared" si="4"/>
        <v>43521648.725638852</v>
      </c>
      <c r="O47" s="81">
        <v>0.02</v>
      </c>
      <c r="P47" s="184">
        <f t="shared" si="2"/>
        <v>43521648.725638852</v>
      </c>
      <c r="Q47" s="146">
        <f t="shared" si="3"/>
        <v>43521648.725638852</v>
      </c>
      <c r="R47" s="98">
        <f t="shared" si="5"/>
        <v>130000000</v>
      </c>
      <c r="S47" s="98">
        <f t="shared" si="6"/>
        <v>97521648.725638852</v>
      </c>
      <c r="T47" s="85"/>
    </row>
    <row r="48" spans="1:21" s="77" customFormat="1" x14ac:dyDescent="0.3">
      <c r="A48" s="77" t="s">
        <v>195</v>
      </c>
      <c r="B48" s="294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0</v>
      </c>
      <c r="L48" s="76">
        <v>1.7999999999999999E-2</v>
      </c>
      <c r="M48" s="38">
        <v>0</v>
      </c>
      <c r="N48" s="111">
        <f t="shared" si="4"/>
        <v>-20581918.29984837</v>
      </c>
      <c r="O48" s="81">
        <v>0.02</v>
      </c>
      <c r="P48" s="184">
        <f t="shared" si="2"/>
        <v>-20581918.29984837</v>
      </c>
      <c r="Q48" s="146">
        <f t="shared" si="3"/>
        <v>-20581918.29984837</v>
      </c>
      <c r="R48" s="98">
        <f t="shared" si="5"/>
        <v>130000000</v>
      </c>
      <c r="S48" s="98">
        <f t="shared" si="6"/>
        <v>33418081.70015163</v>
      </c>
      <c r="T48" s="102"/>
    </row>
    <row r="49" spans="1:20" s="148" customFormat="1" x14ac:dyDescent="0.3">
      <c r="B49" s="294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0</v>
      </c>
      <c r="L49" s="211">
        <v>1.7999999999999999E-2</v>
      </c>
      <c r="M49" s="212">
        <v>0</v>
      </c>
      <c r="N49" s="213">
        <f t="shared" si="4"/>
        <v>-20993556.665845338</v>
      </c>
      <c r="O49" s="81">
        <v>0.02</v>
      </c>
      <c r="P49" s="212">
        <f t="shared" si="2"/>
        <v>-20993556.665845338</v>
      </c>
      <c r="Q49" s="214">
        <f t="shared" si="3"/>
        <v>-20993556.665845338</v>
      </c>
      <c r="R49" s="209">
        <f t="shared" si="5"/>
        <v>210000000</v>
      </c>
      <c r="S49" s="209">
        <f t="shared" si="6"/>
        <v>29006443.334154662</v>
      </c>
      <c r="T49" s="215"/>
    </row>
    <row r="50" spans="1:20" s="29" customFormat="1" ht="17.25" thickBot="1" x14ac:dyDescent="0.35">
      <c r="B50" s="294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610800</v>
      </c>
      <c r="L50" s="99">
        <v>1.7999999999999999E-2</v>
      </c>
      <c r="M50" s="38">
        <v>0</v>
      </c>
      <c r="N50" s="111">
        <f t="shared" si="4"/>
        <v>-21413427.799162246</v>
      </c>
      <c r="O50" s="81">
        <v>0.02</v>
      </c>
      <c r="P50" s="184">
        <f t="shared" si="2"/>
        <v>-21413427.799162246</v>
      </c>
      <c r="Q50" s="146">
        <f t="shared" si="3"/>
        <v>-20802627.799162246</v>
      </c>
      <c r="R50" s="98">
        <f t="shared" si="5"/>
        <v>210000000</v>
      </c>
      <c r="S50" s="98">
        <f t="shared" si="6"/>
        <v>29197372.200837754</v>
      </c>
      <c r="T50" s="86"/>
    </row>
    <row r="51" spans="1:20" s="255" customFormat="1" ht="17.25" thickBot="1" x14ac:dyDescent="0.35">
      <c r="A51" s="244"/>
      <c r="B51" s="294"/>
      <c r="C51" s="245">
        <v>12</v>
      </c>
      <c r="D51" s="246">
        <v>0</v>
      </c>
      <c r="E51" s="246">
        <v>0</v>
      </c>
      <c r="F51" s="247">
        <v>300000</v>
      </c>
      <c r="G51" s="248">
        <v>300000</v>
      </c>
      <c r="H51" s="247">
        <v>0</v>
      </c>
      <c r="I51" s="247">
        <v>210000000</v>
      </c>
      <c r="J51" s="247">
        <v>50000000</v>
      </c>
      <c r="K51" s="249">
        <f t="shared" si="1"/>
        <v>1232594.3999999999</v>
      </c>
      <c r="L51" s="250">
        <v>1.7999999999999999E-2</v>
      </c>
      <c r="M51" s="251">
        <v>0</v>
      </c>
      <c r="N51" s="252">
        <f t="shared" si="4"/>
        <v>-21841696.355145492</v>
      </c>
      <c r="O51" s="81">
        <v>0.02</v>
      </c>
      <c r="P51" s="251">
        <f t="shared" si="2"/>
        <v>-21841696.355145492</v>
      </c>
      <c r="Q51" s="253">
        <f t="shared" si="3"/>
        <v>-20609101.955145493</v>
      </c>
      <c r="R51" s="247">
        <f t="shared" si="5"/>
        <v>210000000</v>
      </c>
      <c r="S51" s="247">
        <f t="shared" si="6"/>
        <v>29390898.044854507</v>
      </c>
      <c r="T51" s="254"/>
    </row>
    <row r="52" spans="1:20" s="26" customFormat="1" x14ac:dyDescent="0.3">
      <c r="A52" s="26">
        <v>4</v>
      </c>
      <c r="B52" s="294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1865581.0991999998</v>
      </c>
      <c r="L52" s="99">
        <v>1.7999999999999999E-2</v>
      </c>
      <c r="M52" s="38">
        <v>0</v>
      </c>
      <c r="N52" s="111">
        <f t="shared" si="4"/>
        <v>-22278530.2822484</v>
      </c>
      <c r="O52" s="81">
        <v>0.02</v>
      </c>
      <c r="P52" s="184">
        <f t="shared" si="2"/>
        <v>-22278530.2822484</v>
      </c>
      <c r="Q52" s="146">
        <f t="shared" si="3"/>
        <v>-20412949.183048401</v>
      </c>
      <c r="R52" s="98">
        <f t="shared" si="5"/>
        <v>210000000</v>
      </c>
      <c r="S52" s="98">
        <f t="shared" si="6"/>
        <v>29587050.816951599</v>
      </c>
      <c r="T52" s="87"/>
    </row>
    <row r="53" spans="1:20" s="31" customFormat="1" x14ac:dyDescent="0.3">
      <c r="B53" s="294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2509961.5589856002</v>
      </c>
      <c r="L53" s="99">
        <v>1.7999999999999999E-2</v>
      </c>
      <c r="M53" s="38">
        <v>0</v>
      </c>
      <c r="N53" s="111">
        <f t="shared" si="4"/>
        <v>-22724100.887893368</v>
      </c>
      <c r="O53" s="81">
        <v>0.02</v>
      </c>
      <c r="P53" s="184">
        <f t="shared" si="2"/>
        <v>-22724100.887893368</v>
      </c>
      <c r="Q53" s="146">
        <f t="shared" si="3"/>
        <v>-20214139.328907765</v>
      </c>
      <c r="R53" s="98">
        <f t="shared" si="5"/>
        <v>210000000</v>
      </c>
      <c r="S53" s="98">
        <f t="shared" si="6"/>
        <v>29785860.671092235</v>
      </c>
      <c r="T53" s="88"/>
    </row>
    <row r="54" spans="1:20" s="18" customFormat="1" x14ac:dyDescent="0.3">
      <c r="B54" s="294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3165940.8670473411</v>
      </c>
      <c r="L54" s="99">
        <v>1.7999999999999999E-2</v>
      </c>
      <c r="M54" s="38">
        <v>0</v>
      </c>
      <c r="N54" s="111">
        <f t="shared" si="4"/>
        <v>-23178582.905651234</v>
      </c>
      <c r="O54" s="81">
        <v>0.02</v>
      </c>
      <c r="P54" s="184">
        <f t="shared" si="2"/>
        <v>-23178582.905651234</v>
      </c>
      <c r="Q54" s="146">
        <f t="shared" si="3"/>
        <v>-20012642.038603894</v>
      </c>
      <c r="R54" s="98">
        <f t="shared" si="5"/>
        <v>210000000</v>
      </c>
      <c r="S54" s="98">
        <f t="shared" si="6"/>
        <v>29987357.961396106</v>
      </c>
      <c r="T54" s="85"/>
    </row>
    <row r="55" spans="1:20" s="18" customFormat="1" x14ac:dyDescent="0.3">
      <c r="B55" s="294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3833727.8026541932</v>
      </c>
      <c r="L55" s="99">
        <v>1.7999999999999999E-2</v>
      </c>
      <c r="M55" s="38">
        <v>0</v>
      </c>
      <c r="N55" s="111">
        <f t="shared" si="4"/>
        <v>-23642154.563764259</v>
      </c>
      <c r="O55" s="81">
        <v>0.02</v>
      </c>
      <c r="P55" s="184">
        <f t="shared" si="2"/>
        <v>-23642154.563764259</v>
      </c>
      <c r="Q55" s="146">
        <f t="shared" si="3"/>
        <v>-19808426.761110067</v>
      </c>
      <c r="R55" s="98">
        <f t="shared" si="5"/>
        <v>210000000</v>
      </c>
      <c r="S55" s="98">
        <f t="shared" si="6"/>
        <v>30191573.238889933</v>
      </c>
      <c r="T55" s="85"/>
    </row>
    <row r="56" spans="1:20" s="18" customFormat="1" x14ac:dyDescent="0.3">
      <c r="B56" s="294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4513534.9031019695</v>
      </c>
      <c r="L56" s="99">
        <v>1.7999999999999999E-2</v>
      </c>
      <c r="M56" s="38">
        <v>0</v>
      </c>
      <c r="N56" s="111">
        <f t="shared" si="4"/>
        <v>-24114997.655039545</v>
      </c>
      <c r="O56" s="81">
        <v>0.02</v>
      </c>
      <c r="P56" s="184">
        <f t="shared" si="2"/>
        <v>-24114997.655039545</v>
      </c>
      <c r="Q56" s="146">
        <f t="shared" si="3"/>
        <v>-19601462.751937576</v>
      </c>
      <c r="R56" s="98">
        <f t="shared" si="5"/>
        <v>210000000</v>
      </c>
      <c r="S56" s="98">
        <f t="shared" si="6"/>
        <v>30398537.248062424</v>
      </c>
      <c r="T56" s="85"/>
    </row>
    <row r="57" spans="1:20" s="18" customFormat="1" x14ac:dyDescent="0.3">
      <c r="B57" s="294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5205578.5313578052</v>
      </c>
      <c r="L57" s="99">
        <v>1.7999999999999999E-2</v>
      </c>
      <c r="M57" s="38">
        <v>0</v>
      </c>
      <c r="N57" s="111">
        <f t="shared" si="4"/>
        <v>-24597297.608140334</v>
      </c>
      <c r="O57" s="81">
        <v>0.02</v>
      </c>
      <c r="P57" s="184">
        <f t="shared" si="2"/>
        <v>-24597297.608140334</v>
      </c>
      <c r="Q57" s="146">
        <f t="shared" si="3"/>
        <v>-19391719.076782528</v>
      </c>
      <c r="R57" s="98">
        <f t="shared" si="5"/>
        <v>210000000</v>
      </c>
      <c r="S57" s="98">
        <f t="shared" si="6"/>
        <v>30608280.923217472</v>
      </c>
      <c r="T57" s="85"/>
    </row>
    <row r="58" spans="1:20" s="18" customFormat="1" x14ac:dyDescent="0.3">
      <c r="B58" s="294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5910078.944922246</v>
      </c>
      <c r="L58" s="99">
        <v>1.7999999999999999E-2</v>
      </c>
      <c r="M58" s="38">
        <v>0</v>
      </c>
      <c r="N58" s="111">
        <f t="shared" si="4"/>
        <v>-25089243.56030314</v>
      </c>
      <c r="O58" s="81">
        <v>0.02</v>
      </c>
      <c r="P58" s="184">
        <f t="shared" si="2"/>
        <v>-25089243.56030314</v>
      </c>
      <c r="Q58" s="146">
        <f t="shared" si="3"/>
        <v>-19179164.615380894</v>
      </c>
      <c r="R58" s="98">
        <f t="shared" si="5"/>
        <v>210000000</v>
      </c>
      <c r="S58" s="98">
        <f t="shared" si="6"/>
        <v>30820835.384619106</v>
      </c>
      <c r="T58" s="85"/>
    </row>
    <row r="59" spans="1:20" s="18" customFormat="1" x14ac:dyDescent="0.3">
      <c r="B59" s="294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6627260.3659308469</v>
      </c>
      <c r="L59" s="99">
        <v>1.7999999999999999E-2</v>
      </c>
      <c r="M59" s="38">
        <v>0</v>
      </c>
      <c r="N59" s="111">
        <f t="shared" si="4"/>
        <v>-25591028.431509204</v>
      </c>
      <c r="O59" s="81">
        <v>0.02</v>
      </c>
      <c r="P59" s="184">
        <f t="shared" si="2"/>
        <v>-25591028.431509204</v>
      </c>
      <c r="Q59" s="146">
        <f t="shared" si="3"/>
        <v>-18963768.065578356</v>
      </c>
      <c r="R59" s="98">
        <f t="shared" si="5"/>
        <v>210000000</v>
      </c>
      <c r="S59" s="98">
        <f t="shared" si="6"/>
        <v>31036231.934421644</v>
      </c>
      <c r="T59" s="85"/>
    </row>
    <row r="60" spans="1:20" s="18" customFormat="1" x14ac:dyDescent="0.3">
      <c r="B60" s="294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7357351.0525176022</v>
      </c>
      <c r="L60" s="99">
        <v>1.7999999999999999E-2</v>
      </c>
      <c r="M60" s="38">
        <v>0</v>
      </c>
      <c r="N60" s="111">
        <f t="shared" si="4"/>
        <v>-26102849.000139389</v>
      </c>
      <c r="O60" s="81">
        <v>0.02</v>
      </c>
      <c r="P60" s="184">
        <f t="shared" si="2"/>
        <v>-26102849.000139389</v>
      </c>
      <c r="Q60" s="146">
        <f t="shared" si="3"/>
        <v>-18745497.947621785</v>
      </c>
      <c r="R60" s="98">
        <f t="shared" si="5"/>
        <v>210000000</v>
      </c>
      <c r="S60" s="98">
        <f t="shared" si="6"/>
        <v>31254502.052378215</v>
      </c>
      <c r="T60" s="85"/>
    </row>
    <row r="61" spans="1:20" s="18" customFormat="1" x14ac:dyDescent="0.3">
      <c r="B61" s="294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8100583.3714629188</v>
      </c>
      <c r="L61" s="99">
        <v>1.7999999999999999E-2</v>
      </c>
      <c r="M61" s="38">
        <v>0</v>
      </c>
      <c r="N61" s="111">
        <f t="shared" si="4"/>
        <v>-26624905.980142176</v>
      </c>
      <c r="O61" s="81">
        <v>0.02</v>
      </c>
      <c r="P61" s="184">
        <f t="shared" si="2"/>
        <v>-26624905.980142176</v>
      </c>
      <c r="Q61" s="146">
        <f t="shared" si="3"/>
        <v>-18524322.608679257</v>
      </c>
      <c r="R61" s="98">
        <f t="shared" si="5"/>
        <v>210000000</v>
      </c>
      <c r="S61" s="98">
        <f t="shared" si="6"/>
        <v>31475677.391320743</v>
      </c>
      <c r="T61" s="85"/>
    </row>
    <row r="62" spans="1:20" s="29" customFormat="1" ht="17.25" thickBot="1" x14ac:dyDescent="0.35">
      <c r="B62" s="294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8857193.8721492514</v>
      </c>
      <c r="L62" s="99">
        <v>1.7999999999999999E-2</v>
      </c>
      <c r="M62" s="38">
        <v>0</v>
      </c>
      <c r="N62" s="111">
        <f t="shared" si="4"/>
        <v>-27157404.09974502</v>
      </c>
      <c r="O62" s="81">
        <v>0.02</v>
      </c>
      <c r="P62" s="184">
        <f t="shared" si="2"/>
        <v>-27157404.09974502</v>
      </c>
      <c r="Q62" s="146">
        <f t="shared" si="3"/>
        <v>-18300210.227595769</v>
      </c>
      <c r="R62" s="98">
        <f t="shared" si="5"/>
        <v>210000000</v>
      </c>
      <c r="S62" s="98">
        <f t="shared" si="6"/>
        <v>31699789.772404231</v>
      </c>
      <c r="T62" s="86"/>
    </row>
    <row r="63" spans="1:20" s="255" customFormat="1" ht="17.25" thickBot="1" x14ac:dyDescent="0.35">
      <c r="A63" s="244"/>
      <c r="B63" s="294"/>
      <c r="C63" s="245">
        <v>12</v>
      </c>
      <c r="D63" s="246">
        <v>0</v>
      </c>
      <c r="E63" s="246">
        <v>0</v>
      </c>
      <c r="F63" s="247">
        <v>300000</v>
      </c>
      <c r="G63" s="248">
        <v>300000</v>
      </c>
      <c r="H63" s="247">
        <v>0</v>
      </c>
      <c r="I63" s="247">
        <v>210000000</v>
      </c>
      <c r="J63" s="247">
        <v>50000000</v>
      </c>
      <c r="K63" s="249">
        <f t="shared" si="1"/>
        <v>9627423.3618479371</v>
      </c>
      <c r="L63" s="250">
        <v>1.7999999999999999E-2</v>
      </c>
      <c r="M63" s="251">
        <v>0</v>
      </c>
      <c r="N63" s="252">
        <f t="shared" si="4"/>
        <v>-27700552.181739919</v>
      </c>
      <c r="O63" s="81">
        <v>0.02</v>
      </c>
      <c r="P63" s="251">
        <f t="shared" si="2"/>
        <v>-27700552.181739919</v>
      </c>
      <c r="Q63" s="253">
        <f t="shared" si="3"/>
        <v>-18073128.819891982</v>
      </c>
      <c r="R63" s="247">
        <f t="shared" si="5"/>
        <v>210000000</v>
      </c>
      <c r="S63" s="247">
        <f t="shared" si="6"/>
        <v>31926871.180108018</v>
      </c>
      <c r="T63" s="254"/>
    </row>
    <row r="64" spans="1:20" s="26" customFormat="1" x14ac:dyDescent="0.3">
      <c r="A64" s="26">
        <v>6</v>
      </c>
      <c r="B64" s="294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10411516.982361199</v>
      </c>
      <c r="L64" s="99">
        <v>1.7999999999999999E-2</v>
      </c>
      <c r="M64" s="38">
        <v>0</v>
      </c>
      <c r="N64" s="111">
        <f t="shared" si="4"/>
        <v>-28254563.225374717</v>
      </c>
      <c r="O64" s="81">
        <v>0.02</v>
      </c>
      <c r="P64" s="184">
        <f t="shared" si="2"/>
        <v>-28254563.225374717</v>
      </c>
      <c r="Q64" s="146">
        <f t="shared" si="3"/>
        <v>-17843046.243013516</v>
      </c>
      <c r="R64" s="98">
        <f t="shared" si="5"/>
        <v>210000000</v>
      </c>
      <c r="S64" s="98">
        <f t="shared" si="6"/>
        <v>32156953.756986484</v>
      </c>
      <c r="T64" s="87"/>
    </row>
    <row r="65" spans="1:20" s="18" customFormat="1" x14ac:dyDescent="0.3">
      <c r="B65" s="294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11209724.2880437</v>
      </c>
      <c r="L65" s="99">
        <v>1.7999999999999999E-2</v>
      </c>
      <c r="M65" s="38">
        <v>0</v>
      </c>
      <c r="N65" s="111">
        <f t="shared" si="4"/>
        <v>-28819654.489882212</v>
      </c>
      <c r="O65" s="81">
        <v>0.02</v>
      </c>
      <c r="P65" s="184">
        <f t="shared" si="2"/>
        <v>-28819654.489882212</v>
      </c>
      <c r="Q65" s="146">
        <f t="shared" si="3"/>
        <v>-17609930.201838512</v>
      </c>
      <c r="R65" s="98">
        <f t="shared" si="5"/>
        <v>210000000</v>
      </c>
      <c r="S65" s="98">
        <f t="shared" si="6"/>
        <v>32390069.798161488</v>
      </c>
      <c r="T65" s="85"/>
    </row>
    <row r="66" spans="1:20" s="18" customFormat="1" x14ac:dyDescent="0.3">
      <c r="B66" s="294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12022299.325228486</v>
      </c>
      <c r="L66" s="99">
        <v>1.7999999999999999E-2</v>
      </c>
      <c r="M66" s="38">
        <v>0</v>
      </c>
      <c r="N66" s="111">
        <f t="shared" si="4"/>
        <v>-29396047.579679858</v>
      </c>
      <c r="O66" s="81">
        <v>0.02</v>
      </c>
      <c r="P66" s="184">
        <f t="shared" si="2"/>
        <v>-29396047.579679858</v>
      </c>
      <c r="Q66" s="146">
        <f t="shared" si="3"/>
        <v>-17373748.254451372</v>
      </c>
      <c r="R66" s="98">
        <f t="shared" si="5"/>
        <v>210000000</v>
      </c>
      <c r="S66" s="98">
        <f t="shared" si="6"/>
        <v>32626251.745548628</v>
      </c>
      <c r="T66" s="85"/>
    </row>
    <row r="67" spans="1:20" s="18" customFormat="1" x14ac:dyDescent="0.3">
      <c r="B67" s="294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12849500.713082599</v>
      </c>
      <c r="L67" s="99">
        <v>1.7999999999999999E-2</v>
      </c>
      <c r="M67" s="38">
        <v>0</v>
      </c>
      <c r="N67" s="111">
        <f t="shared" si="4"/>
        <v>-29983968.531273454</v>
      </c>
      <c r="O67" s="81">
        <v>0.02</v>
      </c>
      <c r="P67" s="184">
        <f t="shared" si="2"/>
        <v>-29983968.531273454</v>
      </c>
      <c r="Q67" s="146">
        <f t="shared" si="3"/>
        <v>-17134467.818190858</v>
      </c>
      <c r="R67" s="98">
        <f t="shared" si="5"/>
        <v>210000000</v>
      </c>
      <c r="S67" s="98">
        <f t="shared" si="6"/>
        <v>32865532.181809142</v>
      </c>
      <c r="T67" s="85"/>
    </row>
    <row r="68" spans="1:20" s="18" customFormat="1" x14ac:dyDescent="0.3">
      <c r="B68" s="294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13691591.725918084</v>
      </c>
      <c r="L68" s="99">
        <v>1.7999999999999999E-2</v>
      </c>
      <c r="M68" s="38">
        <v>0</v>
      </c>
      <c r="N68" s="111">
        <f t="shared" si="4"/>
        <v>-30583647.901898924</v>
      </c>
      <c r="O68" s="81">
        <v>0.02</v>
      </c>
      <c r="P68" s="184">
        <f t="shared" si="2"/>
        <v>-30583647.901898924</v>
      </c>
      <c r="Q68" s="146">
        <f t="shared" si="3"/>
        <v>-16892056.17598084</v>
      </c>
      <c r="R68" s="98">
        <f t="shared" si="5"/>
        <v>210000000</v>
      </c>
      <c r="S68" s="98">
        <f t="shared" si="6"/>
        <v>33107943.82401916</v>
      </c>
      <c r="T68" s="85"/>
    </row>
    <row r="69" spans="1:20" s="18" customFormat="1" x14ac:dyDescent="0.3">
      <c r="B69" s="294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14548840.376984609</v>
      </c>
      <c r="L69" s="99">
        <v>1.7999999999999999E-2</v>
      </c>
      <c r="M69" s="38">
        <v>0</v>
      </c>
      <c r="N69" s="111">
        <f t="shared" si="4"/>
        <v>-31195320.859936904</v>
      </c>
      <c r="O69" s="81">
        <v>0.02</v>
      </c>
      <c r="P69" s="184">
        <f t="shared" si="2"/>
        <v>-31195320.859936904</v>
      </c>
      <c r="Q69" s="146">
        <f t="shared" si="3"/>
        <v>-16646480.482952295</v>
      </c>
      <c r="R69" s="98">
        <f t="shared" si="5"/>
        <v>210000000</v>
      </c>
      <c r="S69" s="98">
        <f t="shared" si="6"/>
        <v>33353519.517047703</v>
      </c>
      <c r="T69" s="85"/>
    </row>
    <row r="70" spans="1:20" s="18" customFormat="1" x14ac:dyDescent="0.3">
      <c r="B70" s="294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15421519.503770333</v>
      </c>
      <c r="L70" s="99">
        <v>1.7999999999999999E-2</v>
      </c>
      <c r="M70" s="38">
        <v>0</v>
      </c>
      <c r="N70" s="111">
        <f t="shared" si="4"/>
        <v>-31819227.27713564</v>
      </c>
      <c r="O70" s="81">
        <v>0.02</v>
      </c>
      <c r="P70" s="184">
        <f t="shared" si="2"/>
        <v>-31819227.27713564</v>
      </c>
      <c r="Q70" s="146">
        <f t="shared" si="3"/>
        <v>-16397707.773365308</v>
      </c>
      <c r="R70" s="98">
        <f t="shared" si="5"/>
        <v>210000000</v>
      </c>
      <c r="S70" s="98">
        <f t="shared" si="6"/>
        <v>33602292.226634696</v>
      </c>
      <c r="T70" s="85"/>
    </row>
    <row r="71" spans="1:20" s="18" customFormat="1" x14ac:dyDescent="0.3">
      <c r="B71" s="294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16309906.854838198</v>
      </c>
      <c r="L71" s="99">
        <v>1.7999999999999999E-2</v>
      </c>
      <c r="M71" s="38">
        <v>0</v>
      </c>
      <c r="N71" s="111">
        <f t="shared" si="4"/>
        <v>-32455611.822678354</v>
      </c>
      <c r="O71" s="81">
        <v>0.02</v>
      </c>
      <c r="P71" s="184">
        <f t="shared" si="2"/>
        <v>-32455611.822678354</v>
      </c>
      <c r="Q71" s="146">
        <f t="shared" si="3"/>
        <v>-16145704.967840156</v>
      </c>
      <c r="R71" s="98">
        <f t="shared" si="5"/>
        <v>210000000</v>
      </c>
      <c r="S71" s="98">
        <f t="shared" si="6"/>
        <v>33854295.032159843</v>
      </c>
      <c r="T71" s="85"/>
    </row>
    <row r="72" spans="1:20" s="18" customFormat="1" x14ac:dyDescent="0.3">
      <c r="B72" s="294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17214285.178225286</v>
      </c>
      <c r="L72" s="99">
        <v>1.7999999999999999E-2</v>
      </c>
      <c r="M72" s="38">
        <v>0</v>
      </c>
      <c r="N72" s="111">
        <f t="shared" si="4"/>
        <v>-33104724.05913192</v>
      </c>
      <c r="O72" s="81">
        <v>0.02</v>
      </c>
      <c r="P72" s="184">
        <f t="shared" si="2"/>
        <v>-33104724.05913192</v>
      </c>
      <c r="Q72" s="146">
        <f t="shared" si="3"/>
        <v>-15890438.880906634</v>
      </c>
      <c r="R72" s="98">
        <f t="shared" si="5"/>
        <v>210000000</v>
      </c>
      <c r="S72" s="98">
        <f t="shared" si="6"/>
        <v>34109561.119093366</v>
      </c>
      <c r="T72" s="85"/>
    </row>
    <row r="73" spans="1:20" s="162" customFormat="1" x14ac:dyDescent="0.3">
      <c r="B73" s="294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18134942.311433341</v>
      </c>
      <c r="L73" s="167">
        <v>1.7999999999999999E-2</v>
      </c>
      <c r="M73" s="168">
        <v>0</v>
      </c>
      <c r="N73" s="169">
        <f t="shared" si="4"/>
        <v>-33766818.540314555</v>
      </c>
      <c r="O73" s="81">
        <v>0.02</v>
      </c>
      <c r="P73" s="184">
        <f t="shared" si="2"/>
        <v>-33766818.540314555</v>
      </c>
      <c r="Q73" s="170">
        <f t="shared" si="3"/>
        <v>-15631876.228881214</v>
      </c>
      <c r="R73" s="165">
        <f t="shared" si="5"/>
        <v>210000000</v>
      </c>
      <c r="S73" s="165">
        <f t="shared" si="6"/>
        <v>34368123.77111879</v>
      </c>
      <c r="T73" s="171"/>
    </row>
    <row r="74" spans="1:20" s="29" customFormat="1" ht="17.25" thickBot="1" x14ac:dyDescent="0.35">
      <c r="B74" s="294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19072171.27303914</v>
      </c>
      <c r="L74" s="99">
        <v>1.7999999999999999E-2</v>
      </c>
      <c r="M74" s="38">
        <v>0</v>
      </c>
      <c r="N74" s="111">
        <f t="shared" si="4"/>
        <v>-34442154.911120847</v>
      </c>
      <c r="O74" s="81">
        <v>0.02</v>
      </c>
      <c r="P74" s="184">
        <f t="shared" si="2"/>
        <v>-34442154.911120847</v>
      </c>
      <c r="Q74" s="146">
        <f t="shared" si="3"/>
        <v>-15369983.638081707</v>
      </c>
      <c r="R74" s="98">
        <f t="shared" si="5"/>
        <v>210000000</v>
      </c>
      <c r="S74" s="98">
        <f t="shared" si="6"/>
        <v>34630016.361918293</v>
      </c>
      <c r="T74" s="86"/>
    </row>
    <row r="75" spans="1:20" s="255" customFormat="1" ht="17.25" thickBot="1" x14ac:dyDescent="0.35">
      <c r="A75" s="244"/>
      <c r="B75" s="294"/>
      <c r="C75" s="245">
        <v>12</v>
      </c>
      <c r="D75" s="246">
        <v>0</v>
      </c>
      <c r="E75" s="246">
        <v>0</v>
      </c>
      <c r="F75" s="247">
        <v>300000</v>
      </c>
      <c r="G75" s="248">
        <v>300000</v>
      </c>
      <c r="H75" s="247">
        <v>0</v>
      </c>
      <c r="I75" s="247">
        <v>210000000</v>
      </c>
      <c r="J75" s="247">
        <v>50000000</v>
      </c>
      <c r="K75" s="249">
        <f t="shared" si="1"/>
        <v>20026270.355953846</v>
      </c>
      <c r="L75" s="250">
        <v>1.7999999999999999E-2</v>
      </c>
      <c r="M75" s="251">
        <v>0</v>
      </c>
      <c r="N75" s="252">
        <f t="shared" si="4"/>
        <v>-35130998.009343266</v>
      </c>
      <c r="O75" s="81">
        <v>0.02</v>
      </c>
      <c r="P75" s="251">
        <f t="shared" si="2"/>
        <v>-35130998.009343266</v>
      </c>
      <c r="Q75" s="253">
        <f t="shared" si="3"/>
        <v>-15104727.65338942</v>
      </c>
      <c r="R75" s="247">
        <f t="shared" si="5"/>
        <v>210000000</v>
      </c>
      <c r="S75" s="247">
        <f t="shared" si="6"/>
        <v>34895272.346610576</v>
      </c>
      <c r="T75" s="254"/>
    </row>
    <row r="76" spans="1:20" s="26" customFormat="1" x14ac:dyDescent="0.3">
      <c r="A76" s="26">
        <v>7</v>
      </c>
      <c r="B76" s="294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20997543.222361017</v>
      </c>
      <c r="L76" s="99">
        <v>1.7999999999999999E-2</v>
      </c>
      <c r="M76" s="38">
        <v>0</v>
      </c>
      <c r="N76" s="111">
        <f t="shared" si="4"/>
        <v>-35833617.969530135</v>
      </c>
      <c r="O76" s="81">
        <v>0.02</v>
      </c>
      <c r="P76" s="184">
        <f t="shared" si="2"/>
        <v>-35833617.969530135</v>
      </c>
      <c r="Q76" s="146">
        <f t="shared" si="3"/>
        <v>-14836074.747169118</v>
      </c>
      <c r="R76" s="98">
        <f t="shared" si="5"/>
        <v>210000000</v>
      </c>
      <c r="S76" s="98">
        <f t="shared" si="6"/>
        <v>35163925.252830878</v>
      </c>
      <c r="T76" s="87"/>
    </row>
    <row r="77" spans="1:20" s="18" customFormat="1" x14ac:dyDescent="0.3">
      <c r="B77" s="294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21986299.000363514</v>
      </c>
      <c r="L77" s="99">
        <v>1.7999999999999999E-2</v>
      </c>
      <c r="M77" s="38">
        <v>0</v>
      </c>
      <c r="N77" s="111">
        <f t="shared" si="4"/>
        <v>-36550290.328920737</v>
      </c>
      <c r="O77" s="81">
        <v>0.02</v>
      </c>
      <c r="P77" s="184">
        <f t="shared" si="2"/>
        <v>-36550290.328920737</v>
      </c>
      <c r="Q77" s="146">
        <f t="shared" si="3"/>
        <v>-14563991.328557223</v>
      </c>
      <c r="R77" s="98">
        <f t="shared" si="5"/>
        <v>210000000</v>
      </c>
      <c r="S77" s="98">
        <f t="shared" si="6"/>
        <v>35436008.671442777</v>
      </c>
      <c r="T77" s="85"/>
    </row>
    <row r="78" spans="1:20" s="18" customFormat="1" x14ac:dyDescent="0.3">
      <c r="B78" s="294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22992852.382370058</v>
      </c>
      <c r="L78" s="99">
        <v>1.7999999999999999E-2</v>
      </c>
      <c r="M78" s="38">
        <v>0</v>
      </c>
      <c r="N78" s="111">
        <f t="shared" si="4"/>
        <v>-37281296.13549915</v>
      </c>
      <c r="O78" s="81">
        <v>0.02</v>
      </c>
      <c r="P78" s="184">
        <f t="shared" si="2"/>
        <v>-37281296.13549915</v>
      </c>
      <c r="Q78" s="146">
        <f t="shared" si="3"/>
        <v>-14288443.753129091</v>
      </c>
      <c r="R78" s="98">
        <f t="shared" si="5"/>
        <v>210000000</v>
      </c>
      <c r="S78" s="98">
        <f t="shared" si="6"/>
        <v>35711556.246870905</v>
      </c>
      <c r="T78" s="85"/>
    </row>
    <row r="79" spans="1:20" s="18" customFormat="1" x14ac:dyDescent="0.3">
      <c r="B79" s="294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24017523.725252718</v>
      </c>
      <c r="L79" s="99">
        <v>1.7999999999999999E-2</v>
      </c>
      <c r="M79" s="38">
        <v>0</v>
      </c>
      <c r="N79" s="111">
        <f t="shared" si="4"/>
        <v>-38026922.058209136</v>
      </c>
      <c r="O79" s="81">
        <v>0.02</v>
      </c>
      <c r="P79" s="184">
        <f t="shared" si="2"/>
        <v>-38026922.058209136</v>
      </c>
      <c r="Q79" s="146">
        <f t="shared" si="3"/>
        <v>-14009398.332956418</v>
      </c>
      <c r="R79" s="98">
        <f t="shared" si="5"/>
        <v>210000000</v>
      </c>
      <c r="S79" s="98">
        <f t="shared" si="6"/>
        <v>35990601.667043582</v>
      </c>
      <c r="T79" s="85"/>
    </row>
    <row r="80" spans="1:20" s="18" customFormat="1" x14ac:dyDescent="0.3">
      <c r="B80" s="294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25060639.152307268</v>
      </c>
      <c r="L80" s="99">
        <v>1.7999999999999999E-2</v>
      </c>
      <c r="M80" s="38">
        <v>0</v>
      </c>
      <c r="N80" s="111">
        <f t="shared" si="4"/>
        <v>-38787460.499373317</v>
      </c>
      <c r="O80" s="81">
        <v>0.02</v>
      </c>
      <c r="P80" s="184">
        <f t="shared" si="2"/>
        <v>-38787460.499373317</v>
      </c>
      <c r="Q80" s="146">
        <f t="shared" si="3"/>
        <v>-13726821.347066049</v>
      </c>
      <c r="R80" s="98">
        <f t="shared" si="5"/>
        <v>210000000</v>
      </c>
      <c r="S80" s="98">
        <f t="shared" si="6"/>
        <v>36273178.652933955</v>
      </c>
      <c r="T80" s="85"/>
    </row>
    <row r="81" spans="1:20" s="18" customFormat="1" x14ac:dyDescent="0.3">
      <c r="B81" s="294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26122530.657048799</v>
      </c>
      <c r="L81" s="99">
        <v>1.7999999999999999E-2</v>
      </c>
      <c r="M81" s="38">
        <v>0</v>
      </c>
      <c r="N81" s="111">
        <f t="shared" si="4"/>
        <v>-39563209.709360786</v>
      </c>
      <c r="O81" s="81">
        <v>0.02</v>
      </c>
      <c r="P81" s="184">
        <f t="shared" si="2"/>
        <v>-39563209.709360786</v>
      </c>
      <c r="Q81" s="146">
        <f t="shared" si="3"/>
        <v>-13440679.052311987</v>
      </c>
      <c r="R81" s="98">
        <f t="shared" si="5"/>
        <v>210000000</v>
      </c>
      <c r="S81" s="98">
        <f t="shared" si="6"/>
        <v>36559320.947688013</v>
      </c>
      <c r="T81" s="85"/>
    </row>
    <row r="82" spans="1:20" s="18" customFormat="1" x14ac:dyDescent="0.3">
      <c r="B82" s="294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27203536.208875678</v>
      </c>
      <c r="L82" s="99">
        <v>1.7999999999999999E-2</v>
      </c>
      <c r="M82" s="38">
        <v>0</v>
      </c>
      <c r="N82" s="111">
        <f t="shared" si="4"/>
        <v>-40354473.903548002</v>
      </c>
      <c r="O82" s="81">
        <v>0.02</v>
      </c>
      <c r="P82" s="184">
        <f t="shared" si="2"/>
        <v>-40354473.903548002</v>
      </c>
      <c r="Q82" s="146">
        <f t="shared" si="3"/>
        <v>-13150937.694672324</v>
      </c>
      <c r="R82" s="98">
        <f t="shared" si="5"/>
        <v>210000000</v>
      </c>
      <c r="S82" s="98">
        <f t="shared" si="6"/>
        <v>36849062.305327676</v>
      </c>
      <c r="T82" s="85"/>
    </row>
    <row r="83" spans="1:20" s="18" customFormat="1" x14ac:dyDescent="0.3">
      <c r="B83" s="294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28303999.860635441</v>
      </c>
      <c r="L83" s="99">
        <v>1.7999999999999999E-2</v>
      </c>
      <c r="M83" s="38">
        <v>0</v>
      </c>
      <c r="N83" s="111">
        <f t="shared" si="4"/>
        <v>-41161563.381618962</v>
      </c>
      <c r="O83" s="81">
        <v>0.02</v>
      </c>
      <c r="P83" s="184">
        <f t="shared" si="2"/>
        <v>-41161563.381618962</v>
      </c>
      <c r="Q83" s="146">
        <f t="shared" si="3"/>
        <v>-12857563.520983521</v>
      </c>
      <c r="R83" s="98">
        <f t="shared" si="5"/>
        <v>210000000</v>
      </c>
      <c r="S83" s="98">
        <f t="shared" si="6"/>
        <v>37142436.479016483</v>
      </c>
      <c r="T83" s="85"/>
    </row>
    <row r="84" spans="1:20" s="18" customFormat="1" x14ac:dyDescent="0.3">
      <c r="B84" s="294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29424271.858126879</v>
      </c>
      <c r="L84" s="99">
        <v>1.7999999999999999E-2</v>
      </c>
      <c r="M84" s="38">
        <v>0</v>
      </c>
      <c r="N84" s="111">
        <f t="shared" si="4"/>
        <v>-41984794.649251342</v>
      </c>
      <c r="O84" s="81">
        <v>0.02</v>
      </c>
      <c r="P84" s="184">
        <f t="shared" si="2"/>
        <v>-41984794.649251342</v>
      </c>
      <c r="Q84" s="146">
        <f t="shared" si="3"/>
        <v>-12560522.791124463</v>
      </c>
      <c r="R84" s="98">
        <f t="shared" si="5"/>
        <v>210000000</v>
      </c>
      <c r="S84" s="98">
        <f t="shared" si="6"/>
        <v>37439477.208875537</v>
      </c>
      <c r="T84" s="85"/>
    </row>
    <row r="85" spans="1:20" s="18" customFormat="1" x14ac:dyDescent="0.3">
      <c r="B85" s="294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30564708.751573164</v>
      </c>
      <c r="L85" s="99">
        <v>1.7999999999999999E-2</v>
      </c>
      <c r="M85" s="38">
        <v>0</v>
      </c>
      <c r="N85" s="111">
        <f t="shared" si="4"/>
        <v>-42824490.542236365</v>
      </c>
      <c r="O85" s="81">
        <v>0.02</v>
      </c>
      <c r="P85" s="184">
        <f t="shared" si="2"/>
        <v>-42824490.542236365</v>
      </c>
      <c r="Q85" s="146">
        <f t="shared" si="3"/>
        <v>-12259781.790663201</v>
      </c>
      <c r="R85" s="98">
        <f t="shared" si="5"/>
        <v>210000000</v>
      </c>
      <c r="S85" s="98">
        <f t="shared" si="6"/>
        <v>37740218.209336802</v>
      </c>
      <c r="T85" s="85"/>
    </row>
    <row r="86" spans="1:20" s="18" customFormat="1" ht="17.25" thickBot="1" x14ac:dyDescent="0.35">
      <c r="B86" s="294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31725673.50910148</v>
      </c>
      <c r="L86" s="99">
        <v>1.7999999999999999E-2</v>
      </c>
      <c r="M86" s="38">
        <v>0</v>
      </c>
      <c r="N86" s="111">
        <f t="shared" si="4"/>
        <v>-43680980.353081092</v>
      </c>
      <c r="O86" s="81">
        <v>0.02</v>
      </c>
      <c r="P86" s="184">
        <f t="shared" ref="P86:P147" si="9" xml:space="preserve"> M86 + N86</f>
        <v>-43680980.353081092</v>
      </c>
      <c r="Q86" s="146">
        <f t="shared" ref="Q86:Q147" si="10" xml:space="preserve"> K86 + P86</f>
        <v>-11955306.843979612</v>
      </c>
      <c r="R86" s="98">
        <f t="shared" si="5"/>
        <v>210000000</v>
      </c>
      <c r="S86" s="98">
        <f t="shared" si="6"/>
        <v>38044693.156020388</v>
      </c>
      <c r="T86" s="85"/>
    </row>
    <row r="87" spans="1:20" s="91" customFormat="1" ht="17.25" thickBot="1" x14ac:dyDescent="0.35">
      <c r="B87" s="294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32907535.632265307</v>
      </c>
      <c r="L87" s="90">
        <v>1.7999999999999999E-2</v>
      </c>
      <c r="M87" s="38">
        <v>0</v>
      </c>
      <c r="N87" s="111">
        <f t="shared" si="4"/>
        <v>-44554599.960142717</v>
      </c>
      <c r="O87" s="81">
        <v>0.02</v>
      </c>
      <c r="P87" s="184">
        <f t="shared" si="9"/>
        <v>-44554599.960142717</v>
      </c>
      <c r="Q87" s="146">
        <f t="shared" si="10"/>
        <v>-11647064.32787741</v>
      </c>
      <c r="R87" s="98">
        <f t="shared" si="5"/>
        <v>210000000</v>
      </c>
      <c r="S87" s="98">
        <f t="shared" si="6"/>
        <v>38352935.67212259</v>
      </c>
      <c r="T87" s="103"/>
    </row>
    <row r="88" spans="1:20" s="18" customFormat="1" x14ac:dyDescent="0.3">
      <c r="A88" s="18">
        <v>8</v>
      </c>
      <c r="B88" s="294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34110671.273646079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-45445691.959345572</v>
      </c>
      <c r="O88" s="81">
        <v>0.02</v>
      </c>
      <c r="P88" s="184">
        <f t="shared" si="9"/>
        <v>-45445691.959345572</v>
      </c>
      <c r="Q88" s="146">
        <f t="shared" si="10"/>
        <v>-11335020.685699493</v>
      </c>
      <c r="R88" s="98">
        <f t="shared" si="5"/>
        <v>210000000</v>
      </c>
      <c r="S88" s="98">
        <f t="shared" si="6"/>
        <v>38664979.314300507</v>
      </c>
      <c r="T88" s="85"/>
    </row>
    <row r="89" spans="1:20" s="18" customFormat="1" x14ac:dyDescent="0.3">
      <c r="B89" s="294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35335463.356571712</v>
      </c>
      <c r="L89" s="99">
        <v>1.7999999999999999E-2</v>
      </c>
      <c r="M89" s="38">
        <v>0</v>
      </c>
      <c r="N89" s="111">
        <f t="shared" si="11"/>
        <v>-46354605.798532486</v>
      </c>
      <c r="O89" s="81">
        <v>0.02</v>
      </c>
      <c r="P89" s="184">
        <f t="shared" si="9"/>
        <v>-46354605.798532486</v>
      </c>
      <c r="Q89" s="146">
        <f t="shared" si="10"/>
        <v>-11019142.441960774</v>
      </c>
      <c r="R89" s="98">
        <f t="shared" si="5"/>
        <v>210000000</v>
      </c>
      <c r="S89" s="98">
        <f t="shared" si="6"/>
        <v>38980857.558039226</v>
      </c>
      <c r="T89" s="85"/>
    </row>
    <row r="90" spans="1:20" s="18" customFormat="1" x14ac:dyDescent="0.3">
      <c r="B90" s="294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36582301.696990006</v>
      </c>
      <c r="L90" s="99">
        <v>1.7999999999999999E-2</v>
      </c>
      <c r="M90" s="38">
        <v>0</v>
      </c>
      <c r="N90" s="111">
        <f t="shared" si="11"/>
        <v>-47281697.914503135</v>
      </c>
      <c r="O90" s="81">
        <v>0.02</v>
      </c>
      <c r="P90" s="184">
        <f t="shared" si="9"/>
        <v>-47281697.914503135</v>
      </c>
      <c r="Q90" s="146">
        <f t="shared" si="10"/>
        <v>-10699396.217513129</v>
      </c>
      <c r="R90" s="98">
        <f t="shared" si="5"/>
        <v>210000000</v>
      </c>
      <c r="S90" s="98">
        <f t="shared" si="6"/>
        <v>39300603.782486871</v>
      </c>
      <c r="T90" s="85"/>
    </row>
    <row r="91" spans="1:20" s="18" customFormat="1" x14ac:dyDescent="0.3">
      <c r="B91" s="294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37851583.127535827</v>
      </c>
      <c r="L91" s="99">
        <v>1.7999999999999999E-2</v>
      </c>
      <c r="M91" s="38">
        <v>0</v>
      </c>
      <c r="N91" s="111">
        <f t="shared" si="11"/>
        <v>-48227331.872793198</v>
      </c>
      <c r="O91" s="81">
        <v>0.02</v>
      </c>
      <c r="P91" s="184">
        <f t="shared" si="9"/>
        <v>-48227331.872793198</v>
      </c>
      <c r="Q91" s="146">
        <f t="shared" si="10"/>
        <v>-10375748.74525737</v>
      </c>
      <c r="R91" s="98">
        <f t="shared" ref="R91:R147" si="12" xml:space="preserve"> H91 + I91</f>
        <v>210000000</v>
      </c>
      <c r="S91" s="98">
        <f t="shared" ref="S91:S147" si="13" xml:space="preserve"> J91 + Q91</f>
        <v>39624251.25474263</v>
      </c>
      <c r="T91" s="85"/>
    </row>
    <row r="92" spans="1:20" s="18" customFormat="1" x14ac:dyDescent="0.3">
      <c r="B92" s="294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39143711.623831473</v>
      </c>
      <c r="L92" s="99">
        <v>1.7999999999999999E-2</v>
      </c>
      <c r="M92" s="38">
        <v>0</v>
      </c>
      <c r="N92" s="111">
        <f t="shared" si="11"/>
        <v>-49191878.510249063</v>
      </c>
      <c r="O92" s="81">
        <v>0.02</v>
      </c>
      <c r="P92" s="184">
        <f t="shared" si="9"/>
        <v>-49191878.510249063</v>
      </c>
      <c r="Q92" s="146">
        <f t="shared" si="10"/>
        <v>-10048166.88641759</v>
      </c>
      <c r="R92" s="98">
        <f t="shared" si="12"/>
        <v>210000000</v>
      </c>
      <c r="S92" s="98">
        <f t="shared" si="13"/>
        <v>39951833.11358241</v>
      </c>
      <c r="T92" s="85"/>
    </row>
    <row r="93" spans="1:20" s="18" customFormat="1" x14ac:dyDescent="0.3">
      <c r="B93" s="294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40459098.433060437</v>
      </c>
      <c r="L93" s="99">
        <v>1.7999999999999999E-2</v>
      </c>
      <c r="M93" s="38">
        <v>0</v>
      </c>
      <c r="N93" s="111">
        <f t="shared" si="11"/>
        <v>-50175716.080454044</v>
      </c>
      <c r="O93" s="81">
        <v>0.02</v>
      </c>
      <c r="P93" s="184">
        <f t="shared" si="9"/>
        <v>-50175716.080454044</v>
      </c>
      <c r="Q93" s="146">
        <f t="shared" si="10"/>
        <v>-9716617.6473936066</v>
      </c>
      <c r="R93" s="98">
        <f t="shared" si="12"/>
        <v>210000000</v>
      </c>
      <c r="S93" s="98">
        <f t="shared" si="13"/>
        <v>40283382.352606393</v>
      </c>
      <c r="T93" s="85"/>
    </row>
    <row r="94" spans="1:20" s="18" customFormat="1" x14ac:dyDescent="0.3">
      <c r="B94" s="294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41798162.204855524</v>
      </c>
      <c r="L94" s="99">
        <v>1.7999999999999999E-2</v>
      </c>
      <c r="M94" s="38">
        <v>0</v>
      </c>
      <c r="N94" s="111">
        <f t="shared" si="11"/>
        <v>-51179230.402063124</v>
      </c>
      <c r="O94" s="81">
        <v>0.02</v>
      </c>
      <c r="P94" s="184">
        <f t="shared" si="9"/>
        <v>-51179230.402063124</v>
      </c>
      <c r="Q94" s="146">
        <f t="shared" si="10"/>
        <v>-9381068.1972075999</v>
      </c>
      <c r="R94" s="98">
        <f t="shared" si="12"/>
        <v>210000000</v>
      </c>
      <c r="S94" s="98">
        <f t="shared" si="13"/>
        <v>40618931.8027924</v>
      </c>
      <c r="T94" s="85"/>
    </row>
    <row r="95" spans="1:20" s="18" customFormat="1" x14ac:dyDescent="0.3">
      <c r="B95" s="294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43161329.124542922</v>
      </c>
      <c r="L95" s="99">
        <v>1.7999999999999999E-2</v>
      </c>
      <c r="M95" s="38">
        <v>0</v>
      </c>
      <c r="N95" s="111">
        <f t="shared" si="11"/>
        <v>-52202815.010104388</v>
      </c>
      <c r="O95" s="81">
        <v>0.02</v>
      </c>
      <c r="P95" s="184">
        <f t="shared" si="9"/>
        <v>-52202815.010104388</v>
      </c>
      <c r="Q95" s="146">
        <f t="shared" si="10"/>
        <v>-9041485.8855614662</v>
      </c>
      <c r="R95" s="98">
        <f t="shared" si="12"/>
        <v>210000000</v>
      </c>
      <c r="S95" s="98">
        <f t="shared" si="13"/>
        <v>40958514.114438534</v>
      </c>
      <c r="T95" s="85"/>
    </row>
    <row r="96" spans="1:20" s="18" customFormat="1" x14ac:dyDescent="0.3">
      <c r="B96" s="294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44549033.048784696</v>
      </c>
      <c r="L96" s="99">
        <v>1.7999999999999999E-2</v>
      </c>
      <c r="M96" s="38">
        <v>0</v>
      </c>
      <c r="N96" s="111">
        <f t="shared" si="11"/>
        <v>-53246871.310306475</v>
      </c>
      <c r="O96" s="81">
        <v>0.02</v>
      </c>
      <c r="P96" s="184">
        <f t="shared" si="9"/>
        <v>-53246871.310306475</v>
      </c>
      <c r="Q96" s="146">
        <f t="shared" si="10"/>
        <v>-8697838.261521779</v>
      </c>
      <c r="R96" s="98">
        <f t="shared" si="12"/>
        <v>210000000</v>
      </c>
      <c r="S96" s="98">
        <f t="shared" si="13"/>
        <v>41302161.738478221</v>
      </c>
      <c r="T96" s="85"/>
    </row>
    <row r="97" spans="1:20" s="18" customFormat="1" x14ac:dyDescent="0.3">
      <c r="B97" s="294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45961715.643662818</v>
      </c>
      <c r="L97" s="99">
        <v>1.7999999999999999E-2</v>
      </c>
      <c r="M97" s="38">
        <v>0</v>
      </c>
      <c r="N97" s="111">
        <f t="shared" si="11"/>
        <v>-54311808.736512601</v>
      </c>
      <c r="O97" s="81">
        <v>0.02</v>
      </c>
      <c r="P97" s="184">
        <f t="shared" si="9"/>
        <v>-54311808.736512601</v>
      </c>
      <c r="Q97" s="146">
        <f t="shared" si="10"/>
        <v>-8350093.0928497836</v>
      </c>
      <c r="R97" s="98">
        <f t="shared" si="12"/>
        <v>210000000</v>
      </c>
      <c r="S97" s="98">
        <f t="shared" si="13"/>
        <v>41649906.907150216</v>
      </c>
      <c r="T97" s="85"/>
    </row>
    <row r="98" spans="1:20" s="18" customFormat="1" ht="17.25" thickBot="1" x14ac:dyDescent="0.35">
      <c r="B98" s="294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47399826.525248751</v>
      </c>
      <c r="L98" s="99">
        <v>1.7999999999999999E-2</v>
      </c>
      <c r="M98" s="38">
        <v>0</v>
      </c>
      <c r="N98" s="111">
        <f t="shared" si="11"/>
        <v>-55398044.91124285</v>
      </c>
      <c r="O98" s="81">
        <v>0.02</v>
      </c>
      <c r="P98" s="184">
        <f t="shared" si="9"/>
        <v>-55398044.91124285</v>
      </c>
      <c r="Q98" s="146">
        <f t="shared" si="10"/>
        <v>-7998218.3859940991</v>
      </c>
      <c r="R98" s="98">
        <f t="shared" si="12"/>
        <v>210000000</v>
      </c>
      <c r="S98" s="98">
        <f t="shared" si="13"/>
        <v>42001781.614005901</v>
      </c>
      <c r="T98" s="85"/>
    </row>
    <row r="99" spans="1:20" s="91" customFormat="1" ht="17.25" thickBot="1" x14ac:dyDescent="0.35">
      <c r="B99" s="294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48863823.402703226</v>
      </c>
      <c r="L99" s="90">
        <v>1.7999999999999999E-2</v>
      </c>
      <c r="M99" s="38">
        <v>0</v>
      </c>
      <c r="N99" s="111">
        <f t="shared" si="11"/>
        <v>-56506005.809467711</v>
      </c>
      <c r="O99" s="81">
        <v>0.02</v>
      </c>
      <c r="P99" s="184">
        <f t="shared" si="9"/>
        <v>-56506005.809467711</v>
      </c>
      <c r="Q99" s="146">
        <f t="shared" si="10"/>
        <v>-7642182.4067644849</v>
      </c>
      <c r="R99" s="98">
        <f t="shared" si="12"/>
        <v>210000000</v>
      </c>
      <c r="S99" s="98">
        <f t="shared" si="13"/>
        <v>42357817.593235515</v>
      </c>
      <c r="T99" s="103"/>
    </row>
    <row r="100" spans="1:20" s="18" customFormat="1" x14ac:dyDescent="0.3">
      <c r="A100" s="18">
        <v>9</v>
      </c>
      <c r="B100" s="294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50354172.223951884</v>
      </c>
      <c r="L100" s="99">
        <v>1.7999999999999999E-2</v>
      </c>
      <c r="M100" s="38">
        <v>0</v>
      </c>
      <c r="N100" s="111">
        <f t="shared" si="11"/>
        <v>-57636125.925657064</v>
      </c>
      <c r="O100" s="81">
        <v>0.02</v>
      </c>
      <c r="P100" s="184">
        <f t="shared" si="9"/>
        <v>-57636125.925657064</v>
      </c>
      <c r="Q100" s="146">
        <f t="shared" si="10"/>
        <v>-7281953.7017051801</v>
      </c>
      <c r="R100" s="98">
        <f t="shared" si="12"/>
        <v>210000000</v>
      </c>
      <c r="S100" s="98">
        <f t="shared" si="13"/>
        <v>42718046.29829482</v>
      </c>
      <c r="T100" s="85"/>
    </row>
    <row r="101" spans="1:20" s="18" customFormat="1" x14ac:dyDescent="0.3">
      <c r="B101" s="294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51871347.323983021</v>
      </c>
      <c r="L101" s="99">
        <v>1.7999999999999999E-2</v>
      </c>
      <c r="M101" s="38">
        <v>0</v>
      </c>
      <c r="N101" s="111">
        <f t="shared" si="11"/>
        <v>-58788848.444170207</v>
      </c>
      <c r="O101" s="81">
        <v>0.02</v>
      </c>
      <c r="P101" s="184">
        <f t="shared" si="9"/>
        <v>-58788848.444170207</v>
      </c>
      <c r="Q101" s="146">
        <f t="shared" si="10"/>
        <v>-6917501.1201871857</v>
      </c>
      <c r="R101" s="98">
        <f t="shared" si="12"/>
        <v>210000000</v>
      </c>
      <c r="S101" s="98">
        <f t="shared" si="13"/>
        <v>43082498.879812814</v>
      </c>
      <c r="T101" s="85"/>
    </row>
    <row r="102" spans="1:20" s="18" customFormat="1" x14ac:dyDescent="0.3">
      <c r="B102" s="294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53415831.575814717</v>
      </c>
      <c r="L102" s="99">
        <v>1.7999999999999999E-2</v>
      </c>
      <c r="M102" s="38">
        <v>0</v>
      </c>
      <c r="N102" s="111">
        <f t="shared" si="11"/>
        <v>-59964625.413053609</v>
      </c>
      <c r="O102" s="81">
        <v>0.02</v>
      </c>
      <c r="P102" s="184">
        <f t="shared" si="9"/>
        <v>-59964625.413053609</v>
      </c>
      <c r="Q102" s="146">
        <f t="shared" si="10"/>
        <v>-6548793.8372388929</v>
      </c>
      <c r="R102" s="98">
        <f t="shared" si="12"/>
        <v>210000000</v>
      </c>
      <c r="S102" s="98">
        <f t="shared" si="13"/>
        <v>43451206.162761107</v>
      </c>
      <c r="T102" s="85"/>
    </row>
    <row r="103" spans="1:20" s="18" customFormat="1" x14ac:dyDescent="0.3">
      <c r="B103" s="294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54988116.54417938</v>
      </c>
      <c r="L103" s="99">
        <v>1.7999999999999999E-2</v>
      </c>
      <c r="M103" s="38">
        <v>0</v>
      </c>
      <c r="N103" s="111">
        <f t="shared" si="11"/>
        <v>-61163917.921314679</v>
      </c>
      <c r="O103" s="81">
        <v>0.02</v>
      </c>
      <c r="P103" s="184">
        <f t="shared" si="9"/>
        <v>-61163917.921314679</v>
      </c>
      <c r="Q103" s="146">
        <f t="shared" si="10"/>
        <v>-6175801.3771352991</v>
      </c>
      <c r="R103" s="98">
        <f t="shared" si="12"/>
        <v>210000000</v>
      </c>
      <c r="S103" s="98">
        <f t="shared" si="13"/>
        <v>43824198.622864701</v>
      </c>
      <c r="T103" s="85"/>
    </row>
    <row r="104" spans="1:20" s="18" customFormat="1" x14ac:dyDescent="0.3">
      <c r="B104" s="294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56588702.641974606</v>
      </c>
      <c r="L104" s="99">
        <v>1.7999999999999999E-2</v>
      </c>
      <c r="M104" s="38">
        <v>0</v>
      </c>
      <c r="N104" s="111">
        <f t="shared" si="11"/>
        <v>-62387196.279740974</v>
      </c>
      <c r="O104" s="81">
        <v>0.02</v>
      </c>
      <c r="P104" s="184">
        <f t="shared" si="9"/>
        <v>-62387196.279740974</v>
      </c>
      <c r="Q104" s="146">
        <f t="shared" si="10"/>
        <v>-5798493.6377663687</v>
      </c>
      <c r="R104" s="98">
        <f t="shared" si="12"/>
        <v>210000000</v>
      </c>
      <c r="S104" s="98">
        <f t="shared" si="13"/>
        <v>44201506.362233631</v>
      </c>
      <c r="T104" s="85"/>
    </row>
    <row r="105" spans="1:20" s="18" customFormat="1" x14ac:dyDescent="0.3">
      <c r="B105" s="294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58218099.289530151</v>
      </c>
      <c r="L105" s="99">
        <v>1.7999999999999999E-2</v>
      </c>
      <c r="M105" s="38">
        <v>0</v>
      </c>
      <c r="N105" s="111">
        <f t="shared" si="11"/>
        <v>-63634940.205335796</v>
      </c>
      <c r="O105" s="81">
        <v>0.02</v>
      </c>
      <c r="P105" s="184">
        <f t="shared" si="9"/>
        <v>-63634940.205335796</v>
      </c>
      <c r="Q105" s="146">
        <f t="shared" si="10"/>
        <v>-5416840.9158056453</v>
      </c>
      <c r="R105" s="98">
        <f t="shared" si="12"/>
        <v>210000000</v>
      </c>
      <c r="S105" s="98">
        <f t="shared" si="13"/>
        <v>44583159.084194355</v>
      </c>
      <c r="T105" s="85"/>
    </row>
    <row r="106" spans="1:20" s="18" customFormat="1" x14ac:dyDescent="0.3">
      <c r="B106" s="294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59876825.076741695</v>
      </c>
      <c r="L106" s="99">
        <v>1.7999999999999999E-2</v>
      </c>
      <c r="M106" s="38">
        <v>0</v>
      </c>
      <c r="N106" s="111">
        <f t="shared" si="11"/>
        <v>-64907639.009442508</v>
      </c>
      <c r="O106" s="81">
        <v>0.02</v>
      </c>
      <c r="P106" s="184">
        <f t="shared" si="9"/>
        <v>-64907639.009442508</v>
      </c>
      <c r="Q106" s="146">
        <f t="shared" si="10"/>
        <v>-5030813.9327008128</v>
      </c>
      <c r="R106" s="98">
        <f t="shared" si="12"/>
        <v>210000000</v>
      </c>
      <c r="S106" s="98">
        <f t="shared" si="13"/>
        <v>44969186.067299187</v>
      </c>
      <c r="T106" s="85"/>
    </row>
    <row r="107" spans="1:20" s="18" customFormat="1" x14ac:dyDescent="0.3">
      <c r="B107" s="294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61565407.928123049</v>
      </c>
      <c r="L107" s="99">
        <v>1.7999999999999999E-2</v>
      </c>
      <c r="M107" s="38">
        <v>0</v>
      </c>
      <c r="N107" s="111">
        <f t="shared" si="11"/>
        <v>-66205791.789631359</v>
      </c>
      <c r="O107" s="81">
        <v>0.02</v>
      </c>
      <c r="P107" s="184">
        <f t="shared" si="9"/>
        <v>-66205791.789631359</v>
      </c>
      <c r="Q107" s="146">
        <f t="shared" si="10"/>
        <v>-4640383.8615083098</v>
      </c>
      <c r="R107" s="98">
        <f t="shared" si="12"/>
        <v>210000000</v>
      </c>
      <c r="S107" s="98">
        <f t="shared" si="13"/>
        <v>45359616.13849169</v>
      </c>
      <c r="T107" s="85"/>
    </row>
    <row r="108" spans="1:20" s="18" customFormat="1" x14ac:dyDescent="0.3">
      <c r="B108" s="294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63284385.270829268</v>
      </c>
      <c r="L108" s="99">
        <v>1.7999999999999999E-2</v>
      </c>
      <c r="M108" s="38">
        <v>0</v>
      </c>
      <c r="N108" s="111">
        <f t="shared" si="11"/>
        <v>-67529907.625423983</v>
      </c>
      <c r="O108" s="81">
        <v>0.02</v>
      </c>
      <c r="P108" s="184">
        <f t="shared" si="9"/>
        <v>-67529907.625423983</v>
      </c>
      <c r="Q108" s="146">
        <f t="shared" si="10"/>
        <v>-4245522.3545947149</v>
      </c>
      <c r="R108" s="98">
        <f t="shared" si="12"/>
        <v>210000000</v>
      </c>
      <c r="S108" s="98">
        <f t="shared" si="13"/>
        <v>45754477.645405285</v>
      </c>
      <c r="T108" s="85"/>
    </row>
    <row r="109" spans="1:20" s="18" customFormat="1" x14ac:dyDescent="0.3">
      <c r="B109" s="294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65034304.205704197</v>
      </c>
      <c r="L109" s="99">
        <v>1.7999999999999999E-2</v>
      </c>
      <c r="M109" s="38">
        <v>0</v>
      </c>
      <c r="N109" s="111">
        <f t="shared" si="11"/>
        <v>-68880505.777932465</v>
      </c>
      <c r="O109" s="81">
        <v>0.02</v>
      </c>
      <c r="P109" s="184">
        <f t="shared" si="9"/>
        <v>-68880505.777932465</v>
      </c>
      <c r="Q109" s="146">
        <f t="shared" si="10"/>
        <v>-3846201.5722282678</v>
      </c>
      <c r="R109" s="98">
        <f t="shared" si="12"/>
        <v>210000000</v>
      </c>
      <c r="S109" s="98">
        <f t="shared" si="13"/>
        <v>46153798.427771732</v>
      </c>
      <c r="T109" s="85"/>
    </row>
    <row r="110" spans="1:20" s="18" customFormat="1" ht="17.25" thickBot="1" x14ac:dyDescent="0.35">
      <c r="B110" s="294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66815721.68140687</v>
      </c>
      <c r="L110" s="99">
        <v>1.7999999999999999E-2</v>
      </c>
      <c r="M110" s="38">
        <v>0</v>
      </c>
      <c r="N110" s="111">
        <f t="shared" si="11"/>
        <v>-70258115.893491119</v>
      </c>
      <c r="O110" s="81">
        <v>0.02</v>
      </c>
      <c r="P110" s="184">
        <f t="shared" si="9"/>
        <v>-70258115.893491119</v>
      </c>
      <c r="Q110" s="146">
        <f t="shared" si="10"/>
        <v>-3442394.2120842487</v>
      </c>
      <c r="R110" s="98">
        <f t="shared" si="12"/>
        <v>210000000</v>
      </c>
      <c r="S110" s="98">
        <f t="shared" si="13"/>
        <v>46557605.787915751</v>
      </c>
      <c r="T110" s="85"/>
    </row>
    <row r="111" spans="1:20" s="91" customFormat="1" ht="17.25" thickBot="1" x14ac:dyDescent="0.35">
      <c r="B111" s="294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68629204.671672195</v>
      </c>
      <c r="L111" s="90">
        <v>1.7999999999999999E-2</v>
      </c>
      <c r="M111" s="38">
        <v>0</v>
      </c>
      <c r="N111" s="111">
        <f t="shared" si="11"/>
        <v>-71663278.211360946</v>
      </c>
      <c r="O111" s="81">
        <v>0.02</v>
      </c>
      <c r="P111" s="184">
        <f t="shared" si="9"/>
        <v>-71663278.211360946</v>
      </c>
      <c r="Q111" s="146">
        <f t="shared" si="10"/>
        <v>-3034073.5396887511</v>
      </c>
      <c r="R111" s="98">
        <f t="shared" si="12"/>
        <v>210000000</v>
      </c>
      <c r="S111" s="98">
        <f t="shared" si="13"/>
        <v>46965926.460311249</v>
      </c>
      <c r="T111" s="103"/>
    </row>
    <row r="112" spans="1:20" s="18" customFormat="1" x14ac:dyDescent="0.3">
      <c r="A112" s="18">
        <v>10</v>
      </c>
      <c r="B112" s="294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70475330.355762288</v>
      </c>
      <c r="L112" s="99">
        <v>1.7999999999999999E-2</v>
      </c>
      <c r="M112" s="38">
        <v>0</v>
      </c>
      <c r="N112" s="111">
        <f t="shared" si="11"/>
        <v>-73096543.77558817</v>
      </c>
      <c r="O112" s="81">
        <v>0.02</v>
      </c>
      <c r="P112" s="184">
        <f t="shared" si="9"/>
        <v>-73096543.77558817</v>
      </c>
      <c r="Q112" s="146">
        <f t="shared" si="10"/>
        <v>-2621213.4198258817</v>
      </c>
      <c r="R112" s="98">
        <f t="shared" si="12"/>
        <v>210000000</v>
      </c>
      <c r="S112" s="98">
        <f t="shared" si="13"/>
        <v>47378786.580174118</v>
      </c>
      <c r="T112" s="85"/>
    </row>
    <row r="113" spans="1:20" s="18" customFormat="1" x14ac:dyDescent="0.3">
      <c r="B113" s="294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72354686.302166015</v>
      </c>
      <c r="L113" s="99">
        <v>1.7999999999999999E-2</v>
      </c>
      <c r="M113" s="38">
        <v>0</v>
      </c>
      <c r="N113" s="111">
        <f t="shared" si="11"/>
        <v>-74558474.651099935</v>
      </c>
      <c r="O113" s="81">
        <v>0.02</v>
      </c>
      <c r="P113" s="184">
        <f t="shared" si="9"/>
        <v>-74558474.651099935</v>
      </c>
      <c r="Q113" s="146">
        <f t="shared" si="10"/>
        <v>-2203788.3489339203</v>
      </c>
      <c r="R113" s="98">
        <f t="shared" si="12"/>
        <v>210000000</v>
      </c>
      <c r="S113" s="98">
        <f t="shared" si="13"/>
        <v>47796211.65106608</v>
      </c>
      <c r="T113" s="85"/>
    </row>
    <row r="114" spans="1:20" s="18" customFormat="1" x14ac:dyDescent="0.3">
      <c r="B114" s="294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74267870.655605003</v>
      </c>
      <c r="L114" s="99">
        <v>1.7999999999999999E-2</v>
      </c>
      <c r="M114" s="38">
        <v>0</v>
      </c>
      <c r="N114" s="111">
        <f t="shared" si="11"/>
        <v>-76049644.14412193</v>
      </c>
      <c r="O114" s="81">
        <v>0.02</v>
      </c>
      <c r="P114" s="184">
        <f t="shared" si="9"/>
        <v>-76049644.14412193</v>
      </c>
      <c r="Q114" s="146">
        <f t="shared" si="10"/>
        <v>-1781773.4885169268</v>
      </c>
      <c r="R114" s="98">
        <f t="shared" si="12"/>
        <v>210000000</v>
      </c>
      <c r="S114" s="98">
        <f t="shared" si="13"/>
        <v>48218226.511483073</v>
      </c>
      <c r="T114" s="85"/>
    </row>
    <row r="115" spans="1:20" s="18" customFormat="1" x14ac:dyDescent="0.3">
      <c r="B115" s="294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76215492.3274059</v>
      </c>
      <c r="L115" s="99">
        <v>1.7999999999999999E-2</v>
      </c>
      <c r="M115" s="38">
        <v>0</v>
      </c>
      <c r="N115" s="111">
        <f t="shared" si="11"/>
        <v>-77570637.027004361</v>
      </c>
      <c r="O115" s="81">
        <v>0.02</v>
      </c>
      <c r="P115" s="184">
        <f t="shared" si="9"/>
        <v>-77570637.027004361</v>
      </c>
      <c r="Q115" s="146">
        <f t="shared" si="10"/>
        <v>-1355144.6995984614</v>
      </c>
      <c r="R115" s="98">
        <f t="shared" si="12"/>
        <v>210000000</v>
      </c>
      <c r="S115" s="98">
        <f t="shared" si="13"/>
        <v>48644855.300401539</v>
      </c>
      <c r="T115" s="85"/>
    </row>
    <row r="116" spans="1:20" s="18" customFormat="1" x14ac:dyDescent="0.3">
      <c r="B116" s="294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78198171.189299211</v>
      </c>
      <c r="L116" s="99">
        <v>1.7999999999999999E-2</v>
      </c>
      <c r="M116" s="38">
        <v>0</v>
      </c>
      <c r="N116" s="111">
        <f t="shared" si="11"/>
        <v>-79122049.767544448</v>
      </c>
      <c r="O116" s="81">
        <v>0.02</v>
      </c>
      <c r="P116" s="184">
        <f t="shared" si="9"/>
        <v>-79122049.767544448</v>
      </c>
      <c r="Q116" s="146">
        <f t="shared" si="10"/>
        <v>-923878.57824523747</v>
      </c>
      <c r="R116" s="98">
        <f t="shared" si="12"/>
        <v>210000000</v>
      </c>
      <c r="S116" s="98">
        <f t="shared" si="13"/>
        <v>49076121.421754763</v>
      </c>
      <c r="T116" s="85"/>
    </row>
    <row r="117" spans="1:20" s="18" customFormat="1" x14ac:dyDescent="0.3">
      <c r="B117" s="294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80216538.270706594</v>
      </c>
      <c r="L117" s="99">
        <v>1.7999999999999999E-2</v>
      </c>
      <c r="M117" s="38">
        <v>0</v>
      </c>
      <c r="N117" s="111">
        <f t="shared" si="11"/>
        <v>-80704490.762895331</v>
      </c>
      <c r="O117" s="81">
        <v>0.02</v>
      </c>
      <c r="P117" s="184">
        <f t="shared" si="9"/>
        <v>-80704490.762895331</v>
      </c>
      <c r="Q117" s="146">
        <f t="shared" si="10"/>
        <v>-487952.4921887368</v>
      </c>
      <c r="R117" s="98">
        <f t="shared" si="12"/>
        <v>210000000</v>
      </c>
      <c r="S117" s="98">
        <f t="shared" si="13"/>
        <v>49512047.507811263</v>
      </c>
      <c r="T117" s="85"/>
    </row>
    <row r="118" spans="1:20" s="18" customFormat="1" x14ac:dyDescent="0.3">
      <c r="B118" s="294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82271235.959579319</v>
      </c>
      <c r="L118" s="99">
        <v>1.7999999999999999E-2</v>
      </c>
      <c r="M118" s="38">
        <v>0</v>
      </c>
      <c r="N118" s="111">
        <f t="shared" si="11"/>
        <v>-82318580.578153238</v>
      </c>
      <c r="O118" s="81">
        <v>0.02</v>
      </c>
      <c r="P118" s="184">
        <f t="shared" si="9"/>
        <v>-82318580.578153238</v>
      </c>
      <c r="Q118" s="146">
        <f t="shared" si="10"/>
        <v>-47344.618573918939</v>
      </c>
      <c r="R118" s="98">
        <f t="shared" si="12"/>
        <v>210000000</v>
      </c>
      <c r="S118" s="98">
        <f t="shared" si="13"/>
        <v>49952655.381426081</v>
      </c>
      <c r="T118" s="85"/>
    </row>
    <row r="119" spans="1:20" s="18" customFormat="1" x14ac:dyDescent="0.3">
      <c r="B119" s="294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84362918.206851751</v>
      </c>
      <c r="L119" s="99">
        <v>1.7999999999999999E-2</v>
      </c>
      <c r="M119" s="38">
        <v>0</v>
      </c>
      <c r="N119" s="111">
        <f t="shared" si="11"/>
        <v>-83964952.189716309</v>
      </c>
      <c r="O119" s="81">
        <v>0.02</v>
      </c>
      <c r="P119" s="184">
        <f t="shared" si="9"/>
        <v>-83964952.189716309</v>
      </c>
      <c r="Q119" s="146">
        <f t="shared" si="10"/>
        <v>397966.0171354413</v>
      </c>
      <c r="R119" s="98">
        <f t="shared" si="12"/>
        <v>210000000</v>
      </c>
      <c r="S119" s="98">
        <f t="shared" si="13"/>
        <v>50397966.017135441</v>
      </c>
      <c r="T119" s="85"/>
    </row>
    <row r="120" spans="1:20" s="18" customFormat="1" x14ac:dyDescent="0.3">
      <c r="B120" s="294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86492250.734575078</v>
      </c>
      <c r="L120" s="99">
        <v>1.7999999999999999E-2</v>
      </c>
      <c r="M120" s="38">
        <v>0</v>
      </c>
      <c r="N120" s="111">
        <f t="shared" si="11"/>
        <v>-85644251.233510628</v>
      </c>
      <c r="O120" s="81">
        <v>0.02</v>
      </c>
      <c r="P120" s="184">
        <f t="shared" si="9"/>
        <v>-85644251.233510628</v>
      </c>
      <c r="Q120" s="146">
        <f t="shared" si="10"/>
        <v>847999.50106444955</v>
      </c>
      <c r="R120" s="98">
        <f t="shared" si="12"/>
        <v>210000000</v>
      </c>
      <c r="S120" s="98">
        <f t="shared" si="13"/>
        <v>50847999.50106445</v>
      </c>
      <c r="T120" s="85"/>
    </row>
    <row r="121" spans="1:20" s="18" customFormat="1" x14ac:dyDescent="0.3">
      <c r="B121" s="294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88659911.24779743</v>
      </c>
      <c r="L121" s="99">
        <v>1.7999999999999999E-2</v>
      </c>
      <c r="M121" s="38">
        <v>0</v>
      </c>
      <c r="N121" s="111">
        <f t="shared" si="11"/>
        <v>-87357136.258180842</v>
      </c>
      <c r="O121" s="81">
        <v>0.02</v>
      </c>
      <c r="P121" s="184">
        <f t="shared" si="9"/>
        <v>-87357136.258180842</v>
      </c>
      <c r="Q121" s="146">
        <f t="shared" si="10"/>
        <v>1302774.9896165878</v>
      </c>
      <c r="R121" s="98">
        <f t="shared" si="12"/>
        <v>210000000</v>
      </c>
      <c r="S121" s="98">
        <f t="shared" si="13"/>
        <v>51302774.989616588</v>
      </c>
      <c r="T121" s="85"/>
    </row>
    <row r="122" spans="1:20" s="18" customFormat="1" ht="17.25" thickBot="1" x14ac:dyDescent="0.35">
      <c r="B122" s="294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90866589.650257781</v>
      </c>
      <c r="L122" s="99">
        <v>1.7999999999999999E-2</v>
      </c>
      <c r="M122" s="38">
        <v>0</v>
      </c>
      <c r="N122" s="111">
        <f t="shared" si="11"/>
        <v>-89104278.983344465</v>
      </c>
      <c r="O122" s="81">
        <v>0.02</v>
      </c>
      <c r="P122" s="184">
        <f t="shared" si="9"/>
        <v>-89104278.983344465</v>
      </c>
      <c r="Q122" s="146">
        <f t="shared" si="10"/>
        <v>1762310.6669133157</v>
      </c>
      <c r="R122" s="98">
        <f t="shared" si="12"/>
        <v>210000000</v>
      </c>
      <c r="S122" s="98">
        <f t="shared" si="13"/>
        <v>51762310.666913316</v>
      </c>
      <c r="T122" s="85"/>
    </row>
    <row r="123" spans="1:20" s="91" customFormat="1" ht="17.25" thickBot="1" x14ac:dyDescent="0.35">
      <c r="B123" s="294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93112988.263962418</v>
      </c>
      <c r="L123" s="90">
        <v>1.7999999999999999E-2</v>
      </c>
      <c r="M123" s="38">
        <v>0</v>
      </c>
      <c r="N123" s="111">
        <f t="shared" si="11"/>
        <v>-90886364.563011348</v>
      </c>
      <c r="O123" s="81">
        <v>0.02</v>
      </c>
      <c r="P123" s="184">
        <f t="shared" si="9"/>
        <v>-90886364.563011348</v>
      </c>
      <c r="Q123" s="146">
        <f t="shared" si="10"/>
        <v>2226623.7009510696</v>
      </c>
      <c r="R123" s="98">
        <f t="shared" si="12"/>
        <v>210000000</v>
      </c>
      <c r="S123" s="98">
        <f t="shared" si="13"/>
        <v>52226623.70095107</v>
      </c>
      <c r="T123" s="103"/>
    </row>
    <row r="124" spans="1:20" s="18" customFormat="1" x14ac:dyDescent="0.3">
      <c r="A124" s="18">
        <v>11</v>
      </c>
      <c r="B124" s="294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95399822.052713737</v>
      </c>
      <c r="L124" s="99">
        <v>1.7999999999999999E-2</v>
      </c>
      <c r="M124" s="38">
        <v>0</v>
      </c>
      <c r="N124" s="111">
        <f t="shared" si="11"/>
        <v>-92704091.854271576</v>
      </c>
      <c r="O124" s="81">
        <v>0.02</v>
      </c>
      <c r="P124" s="184">
        <f t="shared" si="9"/>
        <v>-92704091.854271576</v>
      </c>
      <c r="Q124" s="146">
        <f t="shared" si="10"/>
        <v>2695730.1984421611</v>
      </c>
      <c r="R124" s="98">
        <f t="shared" si="12"/>
        <v>210000000</v>
      </c>
      <c r="S124" s="98">
        <f t="shared" si="13"/>
        <v>52695730.198442161</v>
      </c>
      <c r="T124" s="85"/>
    </row>
    <row r="125" spans="1:20" s="18" customFormat="1" x14ac:dyDescent="0.3">
      <c r="B125" s="294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97727818.849662587</v>
      </c>
      <c r="L125" s="99">
        <v>1.7999999999999999E-2</v>
      </c>
      <c r="M125" s="38">
        <v>0</v>
      </c>
      <c r="N125" s="111">
        <f t="shared" si="11"/>
        <v>-94558173.691357002</v>
      </c>
      <c r="O125" s="81">
        <v>0.02</v>
      </c>
      <c r="P125" s="184">
        <f t="shared" si="9"/>
        <v>-94558173.691357002</v>
      </c>
      <c r="Q125" s="146">
        <f t="shared" si="10"/>
        <v>3169645.1583055854</v>
      </c>
      <c r="R125" s="98">
        <f t="shared" si="12"/>
        <v>210000000</v>
      </c>
      <c r="S125" s="98">
        <f t="shared" si="13"/>
        <v>53169645.158305585</v>
      </c>
      <c r="T125" s="85"/>
    </row>
    <row r="126" spans="1:20" s="18" customFormat="1" x14ac:dyDescent="0.3">
      <c r="B126" s="294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100097719.58895652</v>
      </c>
      <c r="L126" s="99">
        <v>1.7999999999999999E-2</v>
      </c>
      <c r="M126" s="38">
        <v>0</v>
      </c>
      <c r="N126" s="111">
        <f t="shared" si="11"/>
        <v>-96449337.16518414</v>
      </c>
      <c r="O126" s="81">
        <v>0.02</v>
      </c>
      <c r="P126" s="184">
        <f t="shared" si="9"/>
        <v>-96449337.16518414</v>
      </c>
      <c r="Q126" s="146">
        <f t="shared" si="10"/>
        <v>3648382.4237723798</v>
      </c>
      <c r="R126" s="98">
        <f t="shared" si="12"/>
        <v>210000000</v>
      </c>
      <c r="S126" s="98">
        <f t="shared" si="13"/>
        <v>53648382.42377238</v>
      </c>
      <c r="T126" s="85"/>
    </row>
    <row r="127" spans="1:20" s="18" customFormat="1" x14ac:dyDescent="0.3">
      <c r="B127" s="294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102510278.54155774</v>
      </c>
      <c r="L127" s="99">
        <v>1.7999999999999999E-2</v>
      </c>
      <c r="M127" s="38">
        <v>0</v>
      </c>
      <c r="N127" s="111">
        <f t="shared" si="11"/>
        <v>-98378323.908487827</v>
      </c>
      <c r="O127" s="81">
        <v>0.02</v>
      </c>
      <c r="P127" s="184">
        <f t="shared" si="9"/>
        <v>-98378323.908487827</v>
      </c>
      <c r="Q127" s="146">
        <f t="shared" si="10"/>
        <v>4131954.6330699176</v>
      </c>
      <c r="R127" s="98">
        <f t="shared" si="12"/>
        <v>210000000</v>
      </c>
      <c r="S127" s="98">
        <f t="shared" si="13"/>
        <v>54131954.633069918</v>
      </c>
      <c r="T127" s="85"/>
    </row>
    <row r="128" spans="1:20" s="18" customFormat="1" x14ac:dyDescent="0.3">
      <c r="B128" s="294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104966263.55530578</v>
      </c>
      <c r="L128" s="99">
        <v>1.7999999999999999E-2</v>
      </c>
      <c r="M128" s="38">
        <v>0</v>
      </c>
      <c r="N128" s="111">
        <f t="shared" si="11"/>
        <v>-100345890.38665758</v>
      </c>
      <c r="O128" s="81">
        <v>0.02</v>
      </c>
      <c r="P128" s="184">
        <f t="shared" si="9"/>
        <v>-100345890.38665758</v>
      </c>
      <c r="Q128" s="146">
        <f t="shared" si="10"/>
        <v>4620373.1686481982</v>
      </c>
      <c r="R128" s="98">
        <f t="shared" si="12"/>
        <v>210000000</v>
      </c>
      <c r="S128" s="98">
        <f t="shared" si="13"/>
        <v>54620373.168648198</v>
      </c>
      <c r="T128" s="85"/>
    </row>
    <row r="129" spans="1:20" s="18" customFormat="1" x14ac:dyDescent="0.3">
      <c r="B129" s="294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107466456.29930128</v>
      </c>
      <c r="L129" s="99">
        <v>1.7999999999999999E-2</v>
      </c>
      <c r="M129" s="38">
        <v>0</v>
      </c>
      <c r="N129" s="111">
        <f t="shared" si="11"/>
        <v>-102352808.19439073</v>
      </c>
      <c r="O129" s="81">
        <v>0.02</v>
      </c>
      <c r="P129" s="184">
        <f t="shared" si="9"/>
        <v>-102352808.19439073</v>
      </c>
      <c r="Q129" s="146">
        <f t="shared" si="10"/>
        <v>5113648.1049105525</v>
      </c>
      <c r="R129" s="98">
        <f t="shared" si="12"/>
        <v>210000000</v>
      </c>
      <c r="S129" s="98">
        <f t="shared" si="13"/>
        <v>55113648.104910553</v>
      </c>
      <c r="T129" s="85"/>
    </row>
    <row r="130" spans="1:20" s="18" customFormat="1" x14ac:dyDescent="0.3">
      <c r="B130" s="294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110011652.51268871</v>
      </c>
      <c r="L130" s="99">
        <v>1.7999999999999999E-2</v>
      </c>
      <c r="M130" s="38">
        <v>0</v>
      </c>
      <c r="N130" s="111">
        <f t="shared" si="11"/>
        <v>-104399864.35827854</v>
      </c>
      <c r="O130" s="81">
        <v>0.02</v>
      </c>
      <c r="P130" s="184">
        <f t="shared" si="9"/>
        <v>-104399864.35827854</v>
      </c>
      <c r="Q130" s="146">
        <f t="shared" si="10"/>
        <v>5611788.1544101685</v>
      </c>
      <c r="R130" s="98">
        <f t="shared" si="12"/>
        <v>210000000</v>
      </c>
      <c r="S130" s="98">
        <f t="shared" si="13"/>
        <v>55611788.154410169</v>
      </c>
      <c r="T130" s="85"/>
    </row>
    <row r="131" spans="1:20" s="18" customFormat="1" x14ac:dyDescent="0.3">
      <c r="B131" s="294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112602662.25791711</v>
      </c>
      <c r="L131" s="99">
        <v>1.7999999999999999E-2</v>
      </c>
      <c r="M131" s="38">
        <v>0</v>
      </c>
      <c r="N131" s="111">
        <f t="shared" si="11"/>
        <v>-106487861.64544411</v>
      </c>
      <c r="O131" s="81">
        <v>0.02</v>
      </c>
      <c r="P131" s="184">
        <f t="shared" si="9"/>
        <v>-106487861.64544411</v>
      </c>
      <c r="Q131" s="146">
        <f t="shared" si="10"/>
        <v>6114800.6124729961</v>
      </c>
      <c r="R131" s="98">
        <f t="shared" si="12"/>
        <v>210000000</v>
      </c>
      <c r="S131" s="98">
        <f t="shared" si="13"/>
        <v>56114800.612472996</v>
      </c>
      <c r="T131" s="85"/>
    </row>
    <row r="132" spans="1:20" s="18" customFormat="1" x14ac:dyDescent="0.3">
      <c r="B132" s="294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115240310.17855962</v>
      </c>
      <c r="L132" s="99">
        <v>1.7999999999999999E-2</v>
      </c>
      <c r="M132" s="38">
        <v>0</v>
      </c>
      <c r="N132" s="111">
        <f t="shared" si="11"/>
        <v>-108617618.878353</v>
      </c>
      <c r="O132" s="81">
        <v>0.02</v>
      </c>
      <c r="P132" s="184">
        <f t="shared" si="9"/>
        <v>-108617618.878353</v>
      </c>
      <c r="Q132" s="146">
        <f t="shared" si="10"/>
        <v>6622691.3002066165</v>
      </c>
      <c r="R132" s="98">
        <f t="shared" si="12"/>
        <v>210000000</v>
      </c>
      <c r="S132" s="98">
        <f t="shared" si="13"/>
        <v>56622691.300206617</v>
      </c>
      <c r="T132" s="85"/>
    </row>
    <row r="133" spans="1:20" s="18" customFormat="1" x14ac:dyDescent="0.3">
      <c r="B133" s="294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117925435.76177369</v>
      </c>
      <c r="L133" s="99">
        <v>1.7999999999999999E-2</v>
      </c>
      <c r="M133" s="38">
        <v>0</v>
      </c>
      <c r="N133" s="111">
        <f t="shared" si="11"/>
        <v>-110789971.25592005</v>
      </c>
      <c r="O133" s="81">
        <v>0.02</v>
      </c>
      <c r="P133" s="184">
        <f t="shared" si="9"/>
        <v>-110789971.25592005</v>
      </c>
      <c r="Q133" s="146">
        <f t="shared" si="10"/>
        <v>7135464.5058536381</v>
      </c>
      <c r="R133" s="98">
        <f t="shared" si="12"/>
        <v>210000000</v>
      </c>
      <c r="S133" s="98">
        <f t="shared" si="13"/>
        <v>57135464.505853638</v>
      </c>
      <c r="T133" s="85"/>
    </row>
    <row r="134" spans="1:20" s="18" customFormat="1" ht="18" customHeight="1" thickBot="1" x14ac:dyDescent="0.35">
      <c r="B134" s="294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120658893.60548562</v>
      </c>
      <c r="L134" s="99">
        <v>1.7999999999999999E-2</v>
      </c>
      <c r="M134" s="38">
        <v>0</v>
      </c>
      <c r="N134" s="111">
        <f t="shared" si="11"/>
        <v>-113005770.68103845</v>
      </c>
      <c r="O134" s="81">
        <v>0.02</v>
      </c>
      <c r="P134" s="184">
        <f t="shared" si="9"/>
        <v>-113005770.68103845</v>
      </c>
      <c r="Q134" s="146">
        <f t="shared" si="10"/>
        <v>7653122.9244471639</v>
      </c>
      <c r="R134" s="98">
        <f t="shared" si="12"/>
        <v>210000000</v>
      </c>
      <c r="S134" s="98">
        <f t="shared" si="13"/>
        <v>57653122.924447164</v>
      </c>
      <c r="T134" s="85"/>
    </row>
    <row r="135" spans="1:20" s="39" customFormat="1" ht="17.25" thickBot="1" x14ac:dyDescent="0.35">
      <c r="B135" s="294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123441553.69038436</v>
      </c>
      <c r="L135" s="179">
        <v>1.7999999999999999E-2</v>
      </c>
      <c r="M135" s="180">
        <v>0</v>
      </c>
      <c r="N135" s="111">
        <f t="shared" si="11"/>
        <v>-115265886.09465922</v>
      </c>
      <c r="O135" s="81">
        <v>0.02</v>
      </c>
      <c r="P135" s="184">
        <f t="shared" si="9"/>
        <v>-115265886.09465922</v>
      </c>
      <c r="Q135" s="181">
        <f t="shared" si="10"/>
        <v>8175667.595725134</v>
      </c>
      <c r="R135" s="97">
        <f t="shared" si="12"/>
        <v>210000000</v>
      </c>
      <c r="S135" s="97">
        <f t="shared" si="13"/>
        <v>58175667.595725134</v>
      </c>
      <c r="T135" s="182"/>
    </row>
    <row r="136" spans="1:20" s="36" customFormat="1" x14ac:dyDescent="0.3">
      <c r="A136" s="31">
        <v>12</v>
      </c>
      <c r="B136" s="294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126274301.65681128</v>
      </c>
      <c r="L136" s="99">
        <v>1.7999999999999999E-2</v>
      </c>
      <c r="M136" s="38">
        <v>0</v>
      </c>
      <c r="N136" s="111">
        <f t="shared" si="11"/>
        <v>-117571203.81655242</v>
      </c>
      <c r="O136" s="81">
        <v>0.02</v>
      </c>
      <c r="P136" s="184">
        <f t="shared" si="9"/>
        <v>-117571203.81655242</v>
      </c>
      <c r="Q136" s="146">
        <f t="shared" si="10"/>
        <v>8703097.8402588665</v>
      </c>
      <c r="R136" s="98">
        <f t="shared" si="12"/>
        <v>210000000</v>
      </c>
      <c r="S136" s="98">
        <f t="shared" si="13"/>
        <v>58703097.840258867</v>
      </c>
    </row>
    <row r="137" spans="1:20" x14ac:dyDescent="0.3">
      <c r="A137" s="18"/>
      <c r="B137" s="294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129158039.08663389</v>
      </c>
      <c r="L137" s="99">
        <v>1.7999999999999999E-2</v>
      </c>
      <c r="M137" s="38">
        <v>0</v>
      </c>
      <c r="N137" s="111">
        <f t="shared" si="11"/>
        <v>-119922627.89288346</v>
      </c>
      <c r="O137" s="81">
        <v>0.02</v>
      </c>
      <c r="P137" s="184">
        <f t="shared" si="9"/>
        <v>-119922627.89288346</v>
      </c>
      <c r="Q137" s="146">
        <f t="shared" si="10"/>
        <v>9235411.1937504262</v>
      </c>
      <c r="R137" s="98">
        <f t="shared" si="12"/>
        <v>210000000</v>
      </c>
      <c r="S137" s="98">
        <f t="shared" si="13"/>
        <v>59235411.193750426</v>
      </c>
    </row>
    <row r="138" spans="1:20" x14ac:dyDescent="0.3">
      <c r="A138" s="18"/>
      <c r="B138" s="294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132093683.7901933</v>
      </c>
      <c r="L138" s="99">
        <v>1.7999999999999999E-2</v>
      </c>
      <c r="M138" s="38">
        <v>0</v>
      </c>
      <c r="N138" s="111">
        <f t="shared" si="11"/>
        <v>-122321080.45074113</v>
      </c>
      <c r="O138" s="81">
        <v>0.02</v>
      </c>
      <c r="P138" s="184">
        <f t="shared" si="9"/>
        <v>-122321080.45074113</v>
      </c>
      <c r="Q138" s="146">
        <f t="shared" si="10"/>
        <v>9772603.3394521773</v>
      </c>
      <c r="R138" s="98">
        <f t="shared" si="12"/>
        <v>210000000</v>
      </c>
      <c r="S138" s="98">
        <f t="shared" si="13"/>
        <v>59772603.339452177</v>
      </c>
    </row>
    <row r="139" spans="1:20" x14ac:dyDescent="0.3">
      <c r="A139" s="18"/>
      <c r="B139" s="294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135082170.09841678</v>
      </c>
      <c r="L139" s="99">
        <v>1.7999999999999999E-2</v>
      </c>
      <c r="M139" s="38">
        <v>0</v>
      </c>
      <c r="N139" s="111">
        <f t="shared" si="11"/>
        <v>-124767502.05975595</v>
      </c>
      <c r="O139" s="81">
        <v>0.02</v>
      </c>
      <c r="P139" s="184">
        <f t="shared" si="9"/>
        <v>-124767502.05975595</v>
      </c>
      <c r="Q139" s="146">
        <f t="shared" si="10"/>
        <v>10314668.038660824</v>
      </c>
      <c r="R139" s="98">
        <f t="shared" si="12"/>
        <v>210000000</v>
      </c>
      <c r="S139" s="98">
        <f t="shared" si="13"/>
        <v>60314668.038660824</v>
      </c>
    </row>
    <row r="140" spans="1:20" x14ac:dyDescent="0.3">
      <c r="A140" s="18"/>
      <c r="B140" s="294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138124449.16018829</v>
      </c>
      <c r="L140" s="99">
        <v>1.7999999999999999E-2</v>
      </c>
      <c r="M140" s="38">
        <v>0</v>
      </c>
      <c r="N140" s="111">
        <f t="shared" si="11"/>
        <v>-127262852.10095108</v>
      </c>
      <c r="O140" s="81">
        <v>0.02</v>
      </c>
      <c r="P140" s="184">
        <f t="shared" si="9"/>
        <v>-127262852.10095108</v>
      </c>
      <c r="Q140" s="146">
        <f t="shared" si="10"/>
        <v>10861597.059237212</v>
      </c>
      <c r="R140" s="98">
        <f t="shared" si="12"/>
        <v>210000000</v>
      </c>
      <c r="S140" s="98">
        <f t="shared" si="13"/>
        <v>60861597.059237212</v>
      </c>
    </row>
    <row r="141" spans="1:20" x14ac:dyDescent="0.3">
      <c r="A141" s="18"/>
      <c r="B141" s="294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141221489.24507168</v>
      </c>
      <c r="L141" s="99">
        <v>1.7999999999999999E-2</v>
      </c>
      <c r="M141" s="38">
        <v>0</v>
      </c>
      <c r="N141" s="111">
        <f t="shared" si="11"/>
        <v>-129808109.1429701</v>
      </c>
      <c r="O141" s="81">
        <v>0.02</v>
      </c>
      <c r="P141" s="184">
        <f t="shared" si="9"/>
        <v>-129808109.1429701</v>
      </c>
      <c r="Q141" s="146">
        <f t="shared" si="10"/>
        <v>11413380.102101579</v>
      </c>
      <c r="R141" s="98">
        <f t="shared" si="12"/>
        <v>210000000</v>
      </c>
      <c r="S141" s="98">
        <f t="shared" si="13"/>
        <v>61413380.102101579</v>
      </c>
    </row>
    <row r="142" spans="1:20" x14ac:dyDescent="0.3">
      <c r="A142" s="18"/>
      <c r="B142" s="294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144374276.05148298</v>
      </c>
      <c r="L142" s="99">
        <v>1.7999999999999999E-2</v>
      </c>
      <c r="M142" s="38">
        <v>0</v>
      </c>
      <c r="N142" s="111">
        <f t="shared" si="11"/>
        <v>-132404271.32582951</v>
      </c>
      <c r="O142" s="81">
        <v>0.02</v>
      </c>
      <c r="P142" s="184">
        <f t="shared" si="9"/>
        <v>-132404271.32582951</v>
      </c>
      <c r="Q142" s="146">
        <f t="shared" si="10"/>
        <v>11970004.72565347</v>
      </c>
      <c r="R142" s="98">
        <f t="shared" si="12"/>
        <v>210000000</v>
      </c>
      <c r="S142" s="98">
        <f t="shared" si="13"/>
        <v>61970004.72565347</v>
      </c>
    </row>
    <row r="143" spans="1:20" x14ac:dyDescent="0.3">
      <c r="A143" s="18"/>
      <c r="B143" s="294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147583813.02040967</v>
      </c>
      <c r="L143" s="99">
        <v>1.7999999999999999E-2</v>
      </c>
      <c r="M143" s="38">
        <v>0</v>
      </c>
      <c r="N143" s="111">
        <f t="shared" si="11"/>
        <v>-135052356.7523461</v>
      </c>
      <c r="O143" s="81">
        <v>0.02</v>
      </c>
      <c r="P143" s="184">
        <f t="shared" si="9"/>
        <v>-135052356.7523461</v>
      </c>
      <c r="Q143" s="146">
        <f t="shared" si="10"/>
        <v>12531456.268063575</v>
      </c>
      <c r="R143" s="98">
        <f t="shared" si="12"/>
        <v>210000000</v>
      </c>
      <c r="S143" s="98">
        <f t="shared" si="13"/>
        <v>62531456.268063575</v>
      </c>
    </row>
    <row r="144" spans="1:20" x14ac:dyDescent="0.3">
      <c r="A144" s="18"/>
      <c r="B144" s="294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150851121.65477705</v>
      </c>
      <c r="L144" s="99">
        <v>1.7999999999999999E-2</v>
      </c>
      <c r="M144" s="38">
        <v>0</v>
      </c>
      <c r="N144" s="111">
        <f t="shared" si="11"/>
        <v>-137753403.88739303</v>
      </c>
      <c r="O144" s="81">
        <v>0.02</v>
      </c>
      <c r="P144" s="184">
        <f t="shared" si="9"/>
        <v>-137753403.88739303</v>
      </c>
      <c r="Q144" s="146">
        <f t="shared" si="10"/>
        <v>13097717.767384022</v>
      </c>
      <c r="R144" s="98">
        <f t="shared" si="12"/>
        <v>210000000</v>
      </c>
      <c r="S144" s="98">
        <f t="shared" si="13"/>
        <v>63097717.767384022</v>
      </c>
    </row>
    <row r="145" spans="1:19" x14ac:dyDescent="0.3">
      <c r="A145" s="18"/>
      <c r="B145" s="294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154177241.84456304</v>
      </c>
      <c r="L145" s="99">
        <v>1.7999999999999999E-2</v>
      </c>
      <c r="M145" s="38">
        <v>0</v>
      </c>
      <c r="N145" s="111">
        <f t="shared" si="11"/>
        <v>-140508471.96514088</v>
      </c>
      <c r="O145" s="81">
        <v>0.02</v>
      </c>
      <c r="P145" s="184">
        <f t="shared" si="9"/>
        <v>-140508471.96514088</v>
      </c>
      <c r="Q145" s="146">
        <f t="shared" si="10"/>
        <v>13668769.879422158</v>
      </c>
      <c r="R145" s="98">
        <f t="shared" si="12"/>
        <v>210000000</v>
      </c>
      <c r="S145" s="98">
        <f t="shared" si="13"/>
        <v>63668769.879422158</v>
      </c>
    </row>
    <row r="146" spans="1:19" ht="17.25" thickBot="1" x14ac:dyDescent="0.35">
      <c r="A146" s="18"/>
      <c r="B146" s="294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157563232.19776517</v>
      </c>
      <c r="L146" s="99">
        <v>1.7999999999999999E-2</v>
      </c>
      <c r="M146" s="38">
        <v>0</v>
      </c>
      <c r="N146" s="111">
        <f t="shared" si="11"/>
        <v>-143318641.40444371</v>
      </c>
      <c r="O146" s="81">
        <v>0.02</v>
      </c>
      <c r="P146" s="184">
        <f t="shared" si="9"/>
        <v>-143318641.40444371</v>
      </c>
      <c r="Q146" s="146">
        <f t="shared" si="10"/>
        <v>14244590.79332146</v>
      </c>
      <c r="R146" s="98">
        <f t="shared" si="12"/>
        <v>210000000</v>
      </c>
      <c r="S146" s="98">
        <f t="shared" si="13"/>
        <v>64244590.79332146</v>
      </c>
    </row>
    <row r="147" spans="1:19" s="104" customFormat="1" ht="17.25" thickBot="1" x14ac:dyDescent="0.35">
      <c r="A147" s="91"/>
      <c r="B147" s="294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161010170.37732494</v>
      </c>
      <c r="L147" s="90">
        <v>1.7999999999999999E-2</v>
      </c>
      <c r="M147" s="38">
        <v>0</v>
      </c>
      <c r="N147" s="111">
        <f t="shared" si="11"/>
        <v>-146185014.23253259</v>
      </c>
      <c r="O147" s="81">
        <v>0.02</v>
      </c>
      <c r="P147" s="184">
        <f t="shared" si="9"/>
        <v>-146185014.23253259</v>
      </c>
      <c r="Q147" s="146">
        <f t="shared" si="10"/>
        <v>14825156.144792348</v>
      </c>
      <c r="R147" s="98">
        <f t="shared" si="12"/>
        <v>210000000</v>
      </c>
      <c r="S147" s="98">
        <f t="shared" si="13"/>
        <v>64825156.144792348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L19" zoomScale="110" zoomScaleNormal="110" workbookViewId="0">
      <selection activeCell="X30" sqref="X30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0" t="s">
        <v>159</v>
      </c>
      <c r="I1" s="310"/>
    </row>
    <row r="2" spans="1:24" s="114" customFormat="1" x14ac:dyDescent="0.3">
      <c r="C2" s="114" t="s">
        <v>178</v>
      </c>
      <c r="D2" s="114" t="s">
        <v>234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213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1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1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1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1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1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1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1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1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1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1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1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1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1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1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1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1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1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1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1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1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1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1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1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211</v>
      </c>
    </row>
    <row r="26" spans="1:27" s="290" customFormat="1" ht="17.25" thickBot="1" x14ac:dyDescent="0.35">
      <c r="A26" s="311"/>
      <c r="B26" s="288" t="s">
        <v>83</v>
      </c>
      <c r="C26" s="197">
        <f xml:space="preserve"> W25 + 7370000 + 10200000 + 60000000 + 1200000 + 300000 +6400000</f>
        <v>87287000</v>
      </c>
      <c r="D26" s="152">
        <v>0</v>
      </c>
      <c r="E26" s="197">
        <v>0</v>
      </c>
      <c r="F26" s="152">
        <v>71000000</v>
      </c>
      <c r="G26" s="197">
        <v>420000</v>
      </c>
      <c r="H26" s="152">
        <v>0</v>
      </c>
      <c r="I26" s="152">
        <v>0</v>
      </c>
      <c r="J26" s="197">
        <v>200000</v>
      </c>
      <c r="K26" s="197">
        <v>100000</v>
      </c>
      <c r="L26" s="152">
        <v>770000</v>
      </c>
      <c r="M26" s="152">
        <v>150000</v>
      </c>
      <c r="N26" s="152">
        <v>250000</v>
      </c>
      <c r="O26" s="197">
        <v>0</v>
      </c>
      <c r="P26" s="152">
        <v>200000</v>
      </c>
      <c r="Q26" s="152">
        <v>400000</v>
      </c>
      <c r="R26" s="152">
        <v>2500000</v>
      </c>
      <c r="S26" s="152">
        <v>1900000</v>
      </c>
      <c r="T26" s="152">
        <v>0</v>
      </c>
      <c r="U26" s="152">
        <v>600000</v>
      </c>
      <c r="V26" s="197">
        <f t="shared" si="0"/>
        <v>78490000</v>
      </c>
      <c r="W26" s="197">
        <f xml:space="preserve"> (C26+D26) - V26</f>
        <v>8797000</v>
      </c>
      <c r="X26" s="289"/>
      <c r="Y26" s="290" t="s">
        <v>192</v>
      </c>
    </row>
    <row r="27" spans="1:27" s="173" customFormat="1" x14ac:dyDescent="0.3">
      <c r="A27" s="311">
        <v>2025</v>
      </c>
      <c r="B27" s="149" t="s">
        <v>72</v>
      </c>
      <c r="C27" s="150">
        <f xml:space="preserve"> W26 + 7590000 +600000 + 2000000</f>
        <v>18987000</v>
      </c>
      <c r="D27" s="150">
        <v>1200000</v>
      </c>
      <c r="E27" s="150">
        <v>3240000</v>
      </c>
      <c r="F27" s="150">
        <v>0</v>
      </c>
      <c r="G27" s="150">
        <v>420000</v>
      </c>
      <c r="H27" s="150">
        <v>0</v>
      </c>
      <c r="I27" s="150">
        <v>0</v>
      </c>
      <c r="J27" s="150">
        <v>200000</v>
      </c>
      <c r="K27" s="150">
        <v>100000</v>
      </c>
      <c r="L27" s="150">
        <v>900000</v>
      </c>
      <c r="M27" s="150">
        <v>150000</v>
      </c>
      <c r="N27" s="150">
        <v>250000</v>
      </c>
      <c r="O27" s="150">
        <v>0</v>
      </c>
      <c r="P27" s="150">
        <v>300000</v>
      </c>
      <c r="Q27" s="150">
        <v>400000</v>
      </c>
      <c r="R27" s="150">
        <v>2100000</v>
      </c>
      <c r="S27" s="150">
        <v>1300000</v>
      </c>
      <c r="T27" s="150">
        <v>8000000</v>
      </c>
      <c r="U27" s="150">
        <v>600000</v>
      </c>
      <c r="V27" s="150">
        <f>SUM(E27:U27)</f>
        <v>17960000</v>
      </c>
      <c r="W27" s="287">
        <f xml:space="preserve"> (C27+D27) - V27</f>
        <v>2227000</v>
      </c>
      <c r="X27" s="216"/>
    </row>
    <row r="28" spans="1:27" s="149" customFormat="1" x14ac:dyDescent="0.3">
      <c r="A28" s="311"/>
      <c r="B28" s="149" t="s">
        <v>73</v>
      </c>
      <c r="C28" s="150">
        <f t="shared" ref="C28:C34" si="3" xml:space="preserve"> W27 + 7590000</f>
        <v>9817000</v>
      </c>
      <c r="D28" s="150">
        <v>5700000</v>
      </c>
      <c r="E28" s="150">
        <v>0</v>
      </c>
      <c r="F28" s="150">
        <v>0</v>
      </c>
      <c r="G28" s="150">
        <v>420000</v>
      </c>
      <c r="H28" s="150">
        <v>0</v>
      </c>
      <c r="I28" s="150">
        <v>0</v>
      </c>
      <c r="J28" s="150">
        <v>200000</v>
      </c>
      <c r="K28" s="150">
        <v>100000</v>
      </c>
      <c r="L28" s="150">
        <v>1100000</v>
      </c>
      <c r="M28" s="150">
        <v>150000</v>
      </c>
      <c r="N28" s="150">
        <v>250000</v>
      </c>
      <c r="O28" s="150">
        <v>0</v>
      </c>
      <c r="P28" s="150">
        <v>500000</v>
      </c>
      <c r="Q28" s="150">
        <v>0</v>
      </c>
      <c r="R28" s="150">
        <v>3000000</v>
      </c>
      <c r="S28" s="150">
        <v>450000</v>
      </c>
      <c r="T28" s="150">
        <v>200000</v>
      </c>
      <c r="U28" s="150">
        <v>600000</v>
      </c>
      <c r="V28" s="150">
        <f t="shared" si="0"/>
        <v>6970000</v>
      </c>
      <c r="W28" s="287">
        <f xml:space="preserve"> (C28+D28) - V28</f>
        <v>8547000</v>
      </c>
      <c r="X28" s="216"/>
    </row>
    <row r="29" spans="1:27" x14ac:dyDescent="0.3">
      <c r="A29" s="311"/>
      <c r="B29" s="1" t="s">
        <v>74</v>
      </c>
      <c r="C29" s="153">
        <f xml:space="preserve"> W28 + 7590000</f>
        <v>16137000</v>
      </c>
      <c r="D29" s="154">
        <v>1950000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1100000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0</v>
      </c>
      <c r="R29" s="2">
        <v>3700000</v>
      </c>
      <c r="S29" s="2">
        <v>500000</v>
      </c>
      <c r="T29" s="2">
        <v>0</v>
      </c>
      <c r="U29" s="2">
        <v>0</v>
      </c>
      <c r="V29" s="2">
        <f t="shared" si="0"/>
        <v>6920000</v>
      </c>
      <c r="W29" s="273">
        <f t="shared" ref="W29:W92" si="4" xml:space="preserve"> (C29+D29) - V29</f>
        <v>11167000</v>
      </c>
      <c r="X29" s="204"/>
    </row>
    <row r="30" spans="1:27" x14ac:dyDescent="0.3">
      <c r="A30" s="311"/>
      <c r="B30" s="1" t="s">
        <v>75</v>
      </c>
      <c r="C30" s="153">
        <f t="shared" si="3"/>
        <v>18757000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1100000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0</v>
      </c>
      <c r="R30" s="2">
        <v>1500000</v>
      </c>
      <c r="S30" s="2">
        <v>0</v>
      </c>
      <c r="T30" s="2">
        <v>0</v>
      </c>
      <c r="U30" s="2">
        <v>0</v>
      </c>
      <c r="V30" s="2">
        <f t="shared" si="0"/>
        <v>5720000</v>
      </c>
      <c r="W30" s="273">
        <f t="shared" si="4"/>
        <v>13037000</v>
      </c>
      <c r="X30" s="204"/>
    </row>
    <row r="31" spans="1:27" x14ac:dyDescent="0.3">
      <c r="A31" s="311"/>
      <c r="B31" s="1" t="s">
        <v>76</v>
      </c>
      <c r="C31" s="153">
        <f t="shared" si="3"/>
        <v>20627000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0</v>
      </c>
      <c r="R31" s="2">
        <v>1500000</v>
      </c>
      <c r="S31" s="2">
        <v>200000</v>
      </c>
      <c r="T31" s="2">
        <v>0</v>
      </c>
      <c r="U31" s="2">
        <v>300000</v>
      </c>
      <c r="V31" s="2">
        <f t="shared" si="0"/>
        <v>7720000</v>
      </c>
      <c r="W31" s="273">
        <f t="shared" si="4"/>
        <v>12907000</v>
      </c>
      <c r="X31" s="204"/>
    </row>
    <row r="32" spans="1:27" x14ac:dyDescent="0.3">
      <c r="A32" s="311"/>
      <c r="B32" s="1" t="s">
        <v>77</v>
      </c>
      <c r="C32" s="153">
        <f t="shared" si="3"/>
        <v>20497000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0</v>
      </c>
      <c r="R32" s="2">
        <v>1500000</v>
      </c>
      <c r="S32" s="2">
        <v>0</v>
      </c>
      <c r="T32" s="2">
        <v>0</v>
      </c>
      <c r="U32" s="2">
        <v>300000</v>
      </c>
      <c r="V32" s="2">
        <f t="shared" si="0"/>
        <v>4520000</v>
      </c>
      <c r="W32" s="273">
        <f t="shared" si="4"/>
        <v>15977000</v>
      </c>
      <c r="X32" s="204"/>
    </row>
    <row r="33" spans="1:24" x14ac:dyDescent="0.3">
      <c r="A33" s="311"/>
      <c r="B33" s="1" t="s">
        <v>78</v>
      </c>
      <c r="C33" s="153">
        <f t="shared" si="3"/>
        <v>23567000</v>
      </c>
      <c r="D33" s="154">
        <v>0</v>
      </c>
      <c r="E33" s="2">
        <v>1500000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0</v>
      </c>
      <c r="R33" s="2">
        <v>1500000</v>
      </c>
      <c r="S33" s="2">
        <v>0</v>
      </c>
      <c r="T33" s="2">
        <v>0</v>
      </c>
      <c r="U33" s="2">
        <v>300000</v>
      </c>
      <c r="V33" s="2">
        <f t="shared" si="0"/>
        <v>6020000</v>
      </c>
      <c r="W33" s="273">
        <f t="shared" si="4"/>
        <v>17547000</v>
      </c>
      <c r="X33" s="204"/>
    </row>
    <row r="34" spans="1:24" x14ac:dyDescent="0.3">
      <c r="A34" s="311"/>
      <c r="B34" s="1" t="s">
        <v>79</v>
      </c>
      <c r="C34" s="153">
        <f t="shared" si="3"/>
        <v>25137000</v>
      </c>
      <c r="D34" s="154">
        <v>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1100000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0</v>
      </c>
      <c r="R34" s="2">
        <v>1500000</v>
      </c>
      <c r="S34" s="2">
        <v>0</v>
      </c>
      <c r="T34" s="2">
        <v>0</v>
      </c>
      <c r="U34" s="2">
        <v>300000</v>
      </c>
      <c r="V34" s="2">
        <f t="shared" si="0"/>
        <v>4520000</v>
      </c>
      <c r="W34" s="273">
        <f t="shared" si="4"/>
        <v>20617000</v>
      </c>
      <c r="X34" s="204"/>
    </row>
    <row r="35" spans="1:24" s="157" customFormat="1" ht="17.25" customHeight="1" x14ac:dyDescent="0.3">
      <c r="A35" s="311"/>
      <c r="B35" s="157" t="s">
        <v>80</v>
      </c>
      <c r="C35" s="153">
        <f t="shared" ref="C35:C42" si="5" xml:space="preserve"> W34 + 7590000</f>
        <v>28207000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1100000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0</v>
      </c>
      <c r="R35" s="2">
        <v>1500000</v>
      </c>
      <c r="S35" s="2">
        <v>500000</v>
      </c>
      <c r="T35" s="2">
        <v>0</v>
      </c>
      <c r="U35" s="2">
        <v>300000</v>
      </c>
      <c r="V35" s="158">
        <f t="shared" ref="V35:V66" si="6">SUM(E35:U35)</f>
        <v>5020000</v>
      </c>
      <c r="W35" s="273">
        <f t="shared" si="4"/>
        <v>23187000</v>
      </c>
    </row>
    <row r="36" spans="1:24" s="77" customFormat="1" x14ac:dyDescent="0.3">
      <c r="A36" s="311"/>
      <c r="B36" s="77" t="s">
        <v>81</v>
      </c>
      <c r="C36" s="155">
        <f t="shared" si="5"/>
        <v>30777000</v>
      </c>
      <c r="D36" s="155">
        <f xml:space="preserve"> 54000000 + 7000000</f>
        <v>61000000</v>
      </c>
      <c r="E36" s="155">
        <v>1500000</v>
      </c>
      <c r="F36" s="155">
        <v>0</v>
      </c>
      <c r="G36" s="155">
        <v>420000</v>
      </c>
      <c r="H36" s="155">
        <v>0</v>
      </c>
      <c r="I36" s="155">
        <v>0</v>
      </c>
      <c r="J36" s="155">
        <v>200000</v>
      </c>
      <c r="K36" s="155">
        <v>100000</v>
      </c>
      <c r="L36" s="155">
        <v>1100000</v>
      </c>
      <c r="M36" s="155">
        <v>150000</v>
      </c>
      <c r="N36" s="155">
        <v>250000</v>
      </c>
      <c r="O36" s="155">
        <v>0</v>
      </c>
      <c r="P36" s="155">
        <v>500000</v>
      </c>
      <c r="Q36" s="155">
        <v>0</v>
      </c>
      <c r="R36" s="2">
        <v>1500000</v>
      </c>
      <c r="S36" s="155">
        <v>70000000</v>
      </c>
      <c r="T36" s="2">
        <v>0</v>
      </c>
      <c r="U36" s="2">
        <v>300000</v>
      </c>
      <c r="V36" s="155">
        <f t="shared" si="6"/>
        <v>76020000</v>
      </c>
      <c r="W36" s="291">
        <f t="shared" si="4"/>
        <v>15757000</v>
      </c>
      <c r="X36" s="77" t="s">
        <v>218</v>
      </c>
    </row>
    <row r="37" spans="1:24" x14ac:dyDescent="0.3">
      <c r="A37" s="311"/>
      <c r="B37" s="1" t="s">
        <v>82</v>
      </c>
      <c r="C37" s="153">
        <f t="shared" si="5"/>
        <v>23347000</v>
      </c>
      <c r="D37" s="154">
        <v>0</v>
      </c>
      <c r="E37" s="154">
        <v>0</v>
      </c>
      <c r="F37" s="154">
        <v>0</v>
      </c>
      <c r="G37" s="2">
        <v>420000</v>
      </c>
      <c r="H37" s="154">
        <v>0</v>
      </c>
      <c r="I37" s="154">
        <v>0</v>
      </c>
      <c r="J37" s="2">
        <v>1500000</v>
      </c>
      <c r="K37" s="2">
        <v>0</v>
      </c>
      <c r="L37" s="2">
        <v>1100000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0</v>
      </c>
      <c r="R37" s="2">
        <v>1500000</v>
      </c>
      <c r="S37" s="154">
        <v>200000</v>
      </c>
      <c r="T37" s="2">
        <v>0</v>
      </c>
      <c r="U37" s="2">
        <v>300000</v>
      </c>
      <c r="V37" s="2">
        <f t="shared" si="6"/>
        <v>5920000</v>
      </c>
      <c r="W37" s="273">
        <f t="shared" si="4"/>
        <v>17427000</v>
      </c>
    </row>
    <row r="38" spans="1:24" s="189" customFormat="1" ht="17.25" thickBot="1" x14ac:dyDescent="0.35">
      <c r="A38" s="311"/>
      <c r="B38" s="191" t="s">
        <v>83</v>
      </c>
      <c r="C38" s="190">
        <f t="shared" si="5"/>
        <v>25017000</v>
      </c>
      <c r="D38" s="190">
        <v>46000000</v>
      </c>
      <c r="E38" s="192">
        <v>0</v>
      </c>
      <c r="F38" s="190">
        <v>0</v>
      </c>
      <c r="G38" s="192">
        <v>420000</v>
      </c>
      <c r="H38" s="154">
        <v>0</v>
      </c>
      <c r="I38" s="154">
        <v>0</v>
      </c>
      <c r="J38" s="2">
        <v>1500000</v>
      </c>
      <c r="K38" s="190">
        <v>0</v>
      </c>
      <c r="L38" s="190">
        <v>1100000</v>
      </c>
      <c r="M38" s="190">
        <v>150000</v>
      </c>
      <c r="N38" s="190">
        <v>250000</v>
      </c>
      <c r="O38" s="192">
        <v>0</v>
      </c>
      <c r="P38" s="190">
        <v>500000</v>
      </c>
      <c r="Q38" s="190">
        <v>0</v>
      </c>
      <c r="R38" s="2">
        <v>1500000</v>
      </c>
      <c r="S38" s="190">
        <v>0</v>
      </c>
      <c r="T38" s="2">
        <v>0</v>
      </c>
      <c r="U38" s="190">
        <v>60300000</v>
      </c>
      <c r="V38" s="192">
        <f t="shared" si="6"/>
        <v>65720000</v>
      </c>
      <c r="W38" s="292">
        <f t="shared" si="4"/>
        <v>5297000</v>
      </c>
      <c r="X38" s="205" t="s">
        <v>236</v>
      </c>
    </row>
    <row r="39" spans="1:24" s="187" customFormat="1" x14ac:dyDescent="0.3">
      <c r="A39" s="311">
        <v>2026</v>
      </c>
      <c r="B39" s="193" t="s">
        <v>72</v>
      </c>
      <c r="C39" s="188">
        <f t="shared" si="5"/>
        <v>12887000</v>
      </c>
      <c r="D39" s="154">
        <v>0</v>
      </c>
      <c r="E39" s="2">
        <v>1500000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1500000</v>
      </c>
      <c r="K39" s="188">
        <v>0</v>
      </c>
      <c r="L39" s="2">
        <v>1100000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0</v>
      </c>
      <c r="R39" s="2">
        <v>1500000</v>
      </c>
      <c r="S39" s="2">
        <v>0</v>
      </c>
      <c r="T39" s="2">
        <v>0</v>
      </c>
      <c r="U39" s="2">
        <v>0</v>
      </c>
      <c r="V39" s="188">
        <f t="shared" si="6"/>
        <v>7320000</v>
      </c>
      <c r="W39" s="273">
        <f t="shared" si="4"/>
        <v>5567000</v>
      </c>
    </row>
    <row r="40" spans="1:24" s="77" customFormat="1" x14ac:dyDescent="0.3">
      <c r="A40" s="311"/>
      <c r="B40" s="77" t="s">
        <v>73</v>
      </c>
      <c r="C40" s="155">
        <f t="shared" si="5"/>
        <v>13157000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1500000</v>
      </c>
      <c r="K40" s="155">
        <v>0</v>
      </c>
      <c r="L40" s="2">
        <v>1100000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0</v>
      </c>
      <c r="R40" s="2">
        <v>1500000</v>
      </c>
      <c r="S40" s="2">
        <v>400000</v>
      </c>
      <c r="T40" s="2">
        <v>0</v>
      </c>
      <c r="U40" s="2">
        <v>0</v>
      </c>
      <c r="V40" s="155">
        <f t="shared" si="6"/>
        <v>6220000</v>
      </c>
      <c r="W40" s="273">
        <f t="shared" si="4"/>
        <v>6937000</v>
      </c>
    </row>
    <row r="41" spans="1:24" s="159" customFormat="1" x14ac:dyDescent="0.3">
      <c r="A41" s="311"/>
      <c r="B41" s="159" t="s">
        <v>74</v>
      </c>
      <c r="C41" s="153">
        <f t="shared" si="5"/>
        <v>14527000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1500000</v>
      </c>
      <c r="K41" s="2">
        <v>0</v>
      </c>
      <c r="L41" s="2">
        <v>1100000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0</v>
      </c>
      <c r="R41" s="2">
        <v>1500000</v>
      </c>
      <c r="S41" s="2">
        <v>0</v>
      </c>
      <c r="T41" s="2">
        <v>0</v>
      </c>
      <c r="U41" s="2">
        <v>0</v>
      </c>
      <c r="V41" s="156">
        <f t="shared" si="6"/>
        <v>5820000</v>
      </c>
      <c r="W41" s="273">
        <f t="shared" si="4"/>
        <v>8707000</v>
      </c>
    </row>
    <row r="42" spans="1:24" s="159" customFormat="1" x14ac:dyDescent="0.3">
      <c r="A42" s="311"/>
      <c r="B42" s="159" t="s">
        <v>75</v>
      </c>
      <c r="C42" s="153">
        <f t="shared" si="5"/>
        <v>16297000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1500000</v>
      </c>
      <c r="K42" s="2">
        <v>0</v>
      </c>
      <c r="L42" s="2">
        <v>1100000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0</v>
      </c>
      <c r="R42" s="2">
        <v>1500000</v>
      </c>
      <c r="S42" s="2">
        <v>0</v>
      </c>
      <c r="T42" s="2">
        <v>0</v>
      </c>
      <c r="U42" s="2">
        <v>0</v>
      </c>
      <c r="V42" s="156">
        <f t="shared" si="6"/>
        <v>7320000</v>
      </c>
      <c r="W42" s="273">
        <f t="shared" si="4"/>
        <v>8977000</v>
      </c>
    </row>
    <row r="43" spans="1:24" s="159" customFormat="1" x14ac:dyDescent="0.3">
      <c r="A43" s="311"/>
      <c r="B43" s="159" t="s">
        <v>76</v>
      </c>
      <c r="C43" s="153">
        <f t="shared" ref="C43:C106" si="7" xml:space="preserve"> W42 + 7590000</f>
        <v>16567000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1500000</v>
      </c>
      <c r="K43" s="2">
        <v>0</v>
      </c>
      <c r="L43" s="2">
        <v>1100000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0</v>
      </c>
      <c r="R43" s="2">
        <v>1500000</v>
      </c>
      <c r="S43" s="2">
        <v>200000</v>
      </c>
      <c r="T43" s="2">
        <v>0</v>
      </c>
      <c r="U43" s="2">
        <v>0</v>
      </c>
      <c r="V43" s="156">
        <f t="shared" si="6"/>
        <v>9020000</v>
      </c>
      <c r="W43" s="273">
        <f t="shared" si="4"/>
        <v>7547000</v>
      </c>
    </row>
    <row r="44" spans="1:24" s="159" customFormat="1" x14ac:dyDescent="0.3">
      <c r="A44" s="311"/>
      <c r="B44" s="159" t="s">
        <v>77</v>
      </c>
      <c r="C44" s="153">
        <f t="shared" si="7"/>
        <v>15137000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1500000</v>
      </c>
      <c r="K44" s="2">
        <v>0</v>
      </c>
      <c r="L44" s="2">
        <v>1100000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0</v>
      </c>
      <c r="R44" s="2">
        <v>1500000</v>
      </c>
      <c r="S44" s="2">
        <v>0</v>
      </c>
      <c r="T44" s="2">
        <v>0</v>
      </c>
      <c r="U44" s="2">
        <v>0</v>
      </c>
      <c r="V44" s="156">
        <f t="shared" si="6"/>
        <v>5820000</v>
      </c>
      <c r="W44" s="273">
        <f t="shared" si="4"/>
        <v>9317000</v>
      </c>
    </row>
    <row r="45" spans="1:24" s="159" customFormat="1" x14ac:dyDescent="0.3">
      <c r="A45" s="311"/>
      <c r="B45" s="159" t="s">
        <v>78</v>
      </c>
      <c r="C45" s="153">
        <f t="shared" si="7"/>
        <v>16907000</v>
      </c>
      <c r="D45" s="154">
        <v>0</v>
      </c>
      <c r="E45" s="2">
        <v>1500000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1500000</v>
      </c>
      <c r="K45" s="2">
        <v>0</v>
      </c>
      <c r="L45" s="2">
        <v>1100000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0</v>
      </c>
      <c r="R45" s="2">
        <v>1500000</v>
      </c>
      <c r="S45" s="2">
        <v>0</v>
      </c>
      <c r="T45" s="2">
        <v>0</v>
      </c>
      <c r="U45" s="2">
        <v>0</v>
      </c>
      <c r="V45" s="156">
        <f t="shared" si="6"/>
        <v>7320000</v>
      </c>
      <c r="W45" s="273">
        <f t="shared" si="4"/>
        <v>9587000</v>
      </c>
    </row>
    <row r="46" spans="1:24" s="159" customFormat="1" x14ac:dyDescent="0.3">
      <c r="A46" s="311"/>
      <c r="B46" s="159" t="s">
        <v>79</v>
      </c>
      <c r="C46" s="153">
        <f t="shared" si="7"/>
        <v>17177000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1500000</v>
      </c>
      <c r="K46" s="2">
        <v>0</v>
      </c>
      <c r="L46" s="2">
        <v>1100000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0</v>
      </c>
      <c r="R46" s="2">
        <v>1500000</v>
      </c>
      <c r="S46" s="2">
        <v>400000</v>
      </c>
      <c r="T46" s="2">
        <v>0</v>
      </c>
      <c r="U46" s="2">
        <v>0</v>
      </c>
      <c r="V46" s="156">
        <f t="shared" si="6"/>
        <v>6220000</v>
      </c>
      <c r="W46" s="273">
        <f t="shared" si="4"/>
        <v>10957000</v>
      </c>
    </row>
    <row r="47" spans="1:24" s="159" customFormat="1" x14ac:dyDescent="0.3">
      <c r="A47" s="311"/>
      <c r="B47" s="159" t="s">
        <v>80</v>
      </c>
      <c r="C47" s="153">
        <f t="shared" si="7"/>
        <v>18547000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1500000</v>
      </c>
      <c r="K47" s="2">
        <v>0</v>
      </c>
      <c r="L47" s="2">
        <v>1100000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0</v>
      </c>
      <c r="R47" s="2">
        <v>1500000</v>
      </c>
      <c r="S47" s="2">
        <v>0</v>
      </c>
      <c r="T47" s="2">
        <v>0</v>
      </c>
      <c r="U47" s="2">
        <v>0</v>
      </c>
      <c r="V47" s="156">
        <f t="shared" si="6"/>
        <v>5820000</v>
      </c>
      <c r="W47" s="273">
        <f t="shared" si="4"/>
        <v>12727000</v>
      </c>
    </row>
    <row r="48" spans="1:24" s="159" customFormat="1" x14ac:dyDescent="0.3">
      <c r="A48" s="311"/>
      <c r="B48" s="159" t="s">
        <v>81</v>
      </c>
      <c r="C48" s="153">
        <f t="shared" si="7"/>
        <v>20317000</v>
      </c>
      <c r="D48" s="154">
        <v>0</v>
      </c>
      <c r="E48" s="242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1500000</v>
      </c>
      <c r="K48" s="2">
        <v>0</v>
      </c>
      <c r="L48" s="2">
        <v>1100000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0</v>
      </c>
      <c r="R48" s="2">
        <v>1500000</v>
      </c>
      <c r="S48" s="2">
        <v>0</v>
      </c>
      <c r="T48" s="2">
        <v>0</v>
      </c>
      <c r="U48" s="2">
        <v>0</v>
      </c>
      <c r="V48" s="156">
        <f t="shared" si="6"/>
        <v>7320000</v>
      </c>
      <c r="W48" s="273">
        <f t="shared" si="4"/>
        <v>12997000</v>
      </c>
    </row>
    <row r="49" spans="1:24" s="159" customFormat="1" x14ac:dyDescent="0.3">
      <c r="A49" s="311"/>
      <c r="B49" s="159" t="s">
        <v>82</v>
      </c>
      <c r="C49" s="153">
        <f t="shared" si="7"/>
        <v>20587000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1500000</v>
      </c>
      <c r="K49" s="2">
        <v>0</v>
      </c>
      <c r="L49" s="2">
        <v>1100000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0</v>
      </c>
      <c r="R49" s="2">
        <v>1500000</v>
      </c>
      <c r="S49" s="2">
        <v>200000</v>
      </c>
      <c r="T49" s="2">
        <v>0</v>
      </c>
      <c r="U49" s="2">
        <v>0</v>
      </c>
      <c r="V49" s="156">
        <f t="shared" si="6"/>
        <v>6020000</v>
      </c>
      <c r="W49" s="273">
        <f t="shared" si="4"/>
        <v>14567000</v>
      </c>
    </row>
    <row r="50" spans="1:24" s="189" customFormat="1" ht="17.25" thickBot="1" x14ac:dyDescent="0.35">
      <c r="A50" s="311"/>
      <c r="B50" s="191" t="s">
        <v>83</v>
      </c>
      <c r="C50" s="153">
        <f t="shared" si="7"/>
        <v>22157000</v>
      </c>
      <c r="D50" s="190">
        <v>0</v>
      </c>
      <c r="E50" s="192">
        <v>0</v>
      </c>
      <c r="F50" s="190">
        <v>0</v>
      </c>
      <c r="G50" s="192">
        <v>420000</v>
      </c>
      <c r="H50" s="190">
        <v>200000</v>
      </c>
      <c r="I50" s="190">
        <v>200000</v>
      </c>
      <c r="J50" s="2">
        <v>1500000</v>
      </c>
      <c r="K50" s="190">
        <v>0</v>
      </c>
      <c r="L50" s="190">
        <v>1100000</v>
      </c>
      <c r="M50" s="190">
        <v>150000</v>
      </c>
      <c r="N50" s="190">
        <v>250000</v>
      </c>
      <c r="O50" s="192">
        <v>0</v>
      </c>
      <c r="P50" s="190">
        <v>500000</v>
      </c>
      <c r="Q50" s="190">
        <v>0</v>
      </c>
      <c r="R50" s="2">
        <v>1500000</v>
      </c>
      <c r="S50" s="190">
        <v>0</v>
      </c>
      <c r="T50" s="190">
        <v>0</v>
      </c>
      <c r="U50" s="190">
        <v>0</v>
      </c>
      <c r="V50" s="192">
        <f t="shared" si="6"/>
        <v>5820000</v>
      </c>
      <c r="W50" s="292">
        <f t="shared" si="4"/>
        <v>16337000</v>
      </c>
      <c r="X50" s="241"/>
    </row>
    <row r="51" spans="1:24" s="187" customFormat="1" x14ac:dyDescent="0.3">
      <c r="A51" s="312">
        <v>2027</v>
      </c>
      <c r="B51" s="193" t="s">
        <v>72</v>
      </c>
      <c r="C51" s="153">
        <f t="shared" si="7"/>
        <v>23927000</v>
      </c>
      <c r="D51" s="154">
        <v>0</v>
      </c>
      <c r="E51" s="2">
        <v>1500000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1500000</v>
      </c>
      <c r="K51" s="188">
        <v>0</v>
      </c>
      <c r="L51" s="2">
        <v>1100000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0</v>
      </c>
      <c r="R51" s="2">
        <v>1500000</v>
      </c>
      <c r="S51" s="2">
        <v>0</v>
      </c>
      <c r="T51" s="2">
        <v>0</v>
      </c>
      <c r="U51" s="2">
        <v>0</v>
      </c>
      <c r="V51" s="188">
        <f t="shared" si="6"/>
        <v>7320000</v>
      </c>
      <c r="W51" s="273">
        <f t="shared" si="4"/>
        <v>16607000</v>
      </c>
    </row>
    <row r="52" spans="1:24" s="159" customFormat="1" x14ac:dyDescent="0.3">
      <c r="A52" s="312"/>
      <c r="B52" s="159" t="s">
        <v>73</v>
      </c>
      <c r="C52" s="153">
        <f t="shared" si="7"/>
        <v>24197000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1500000</v>
      </c>
      <c r="K52" s="2">
        <v>0</v>
      </c>
      <c r="L52" s="2">
        <v>1100000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0</v>
      </c>
      <c r="R52" s="2">
        <v>1500000</v>
      </c>
      <c r="S52" s="2">
        <v>400000</v>
      </c>
      <c r="T52" s="2">
        <v>0</v>
      </c>
      <c r="U52" s="2">
        <v>0</v>
      </c>
      <c r="V52" s="156">
        <f t="shared" si="6"/>
        <v>6220000</v>
      </c>
      <c r="W52" s="273">
        <f t="shared" si="4"/>
        <v>17977000</v>
      </c>
    </row>
    <row r="53" spans="1:24" s="159" customFormat="1" x14ac:dyDescent="0.3">
      <c r="A53" s="312"/>
      <c r="B53" s="159" t="s">
        <v>74</v>
      </c>
      <c r="C53" s="153">
        <f t="shared" si="7"/>
        <v>25567000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1500000</v>
      </c>
      <c r="K53" s="2">
        <v>0</v>
      </c>
      <c r="L53" s="2">
        <v>1100000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0</v>
      </c>
      <c r="R53" s="2">
        <v>1500000</v>
      </c>
      <c r="S53" s="2">
        <v>0</v>
      </c>
      <c r="T53" s="2">
        <v>0</v>
      </c>
      <c r="U53" s="2">
        <v>0</v>
      </c>
      <c r="V53" s="156">
        <f t="shared" si="6"/>
        <v>5820000</v>
      </c>
      <c r="W53" s="273">
        <f t="shared" si="4"/>
        <v>19747000</v>
      </c>
    </row>
    <row r="54" spans="1:24" s="159" customFormat="1" x14ac:dyDescent="0.3">
      <c r="A54" s="312"/>
      <c r="B54" s="159" t="s">
        <v>75</v>
      </c>
      <c r="C54" s="153">
        <f t="shared" si="7"/>
        <v>27337000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1500000</v>
      </c>
      <c r="K54" s="2">
        <v>0</v>
      </c>
      <c r="L54" s="2">
        <v>1100000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0</v>
      </c>
      <c r="R54" s="2">
        <v>1500000</v>
      </c>
      <c r="S54" s="2">
        <v>0</v>
      </c>
      <c r="T54" s="2">
        <v>0</v>
      </c>
      <c r="U54" s="2">
        <v>0</v>
      </c>
      <c r="V54" s="156">
        <f t="shared" si="6"/>
        <v>7320000</v>
      </c>
      <c r="W54" s="273">
        <f t="shared" si="4"/>
        <v>20017000</v>
      </c>
    </row>
    <row r="55" spans="1:24" s="159" customFormat="1" x14ac:dyDescent="0.3">
      <c r="A55" s="312"/>
      <c r="B55" s="159" t="s">
        <v>76</v>
      </c>
      <c r="C55" s="153">
        <f t="shared" si="7"/>
        <v>27607000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1500000</v>
      </c>
      <c r="K55" s="2">
        <v>0</v>
      </c>
      <c r="L55" s="2">
        <v>1100000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0</v>
      </c>
      <c r="R55" s="2">
        <v>1500000</v>
      </c>
      <c r="S55" s="2">
        <v>200000</v>
      </c>
      <c r="T55" s="2">
        <v>0</v>
      </c>
      <c r="U55" s="2">
        <v>0</v>
      </c>
      <c r="V55" s="156">
        <f t="shared" si="6"/>
        <v>9020000</v>
      </c>
      <c r="W55" s="273">
        <f t="shared" si="4"/>
        <v>18587000</v>
      </c>
    </row>
    <row r="56" spans="1:24" s="159" customFormat="1" x14ac:dyDescent="0.3">
      <c r="A56" s="312"/>
      <c r="B56" s="159" t="s">
        <v>77</v>
      </c>
      <c r="C56" s="153">
        <f t="shared" si="7"/>
        <v>26177000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1500000</v>
      </c>
      <c r="K56" s="2">
        <v>0</v>
      </c>
      <c r="L56" s="2">
        <v>1100000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0</v>
      </c>
      <c r="R56" s="2">
        <v>1500000</v>
      </c>
      <c r="S56" s="2">
        <v>0</v>
      </c>
      <c r="T56" s="2">
        <v>0</v>
      </c>
      <c r="U56" s="2">
        <v>0</v>
      </c>
      <c r="V56" s="156">
        <f t="shared" si="6"/>
        <v>5820000</v>
      </c>
      <c r="W56" s="273">
        <f t="shared" si="4"/>
        <v>20357000</v>
      </c>
    </row>
    <row r="57" spans="1:24" s="159" customFormat="1" x14ac:dyDescent="0.3">
      <c r="A57" s="312"/>
      <c r="B57" s="159" t="s">
        <v>78</v>
      </c>
      <c r="C57" s="153">
        <f t="shared" si="7"/>
        <v>27947000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1500000</v>
      </c>
      <c r="K57" s="2">
        <v>0</v>
      </c>
      <c r="L57" s="2">
        <v>1100000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0</v>
      </c>
      <c r="R57" s="2">
        <v>1500000</v>
      </c>
      <c r="S57" s="2">
        <v>0</v>
      </c>
      <c r="T57" s="2">
        <v>0</v>
      </c>
      <c r="U57" s="2">
        <v>0</v>
      </c>
      <c r="V57" s="156">
        <f t="shared" si="6"/>
        <v>8720000</v>
      </c>
      <c r="W57" s="273">
        <f t="shared" si="4"/>
        <v>19227000</v>
      </c>
    </row>
    <row r="58" spans="1:24" s="159" customFormat="1" x14ac:dyDescent="0.3">
      <c r="A58" s="312"/>
      <c r="B58" s="159" t="s">
        <v>79</v>
      </c>
      <c r="C58" s="153">
        <f t="shared" si="7"/>
        <v>26817000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1500000</v>
      </c>
      <c r="K58" s="2">
        <v>0</v>
      </c>
      <c r="L58" s="2">
        <v>1100000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0</v>
      </c>
      <c r="R58" s="2">
        <v>1500000</v>
      </c>
      <c r="S58" s="2">
        <v>400000</v>
      </c>
      <c r="T58" s="2">
        <v>0</v>
      </c>
      <c r="U58" s="2">
        <v>0</v>
      </c>
      <c r="V58" s="156">
        <f t="shared" si="6"/>
        <v>6220000</v>
      </c>
      <c r="W58" s="273">
        <f t="shared" si="4"/>
        <v>20597000</v>
      </c>
    </row>
    <row r="59" spans="1:24" s="159" customFormat="1" x14ac:dyDescent="0.3">
      <c r="A59" s="312"/>
      <c r="B59" s="159" t="s">
        <v>80</v>
      </c>
      <c r="C59" s="153">
        <f t="shared" si="7"/>
        <v>28187000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1500000</v>
      </c>
      <c r="K59" s="2">
        <v>0</v>
      </c>
      <c r="L59" s="2">
        <v>1100000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0</v>
      </c>
      <c r="R59" s="2">
        <v>1500000</v>
      </c>
      <c r="S59" s="2">
        <v>0</v>
      </c>
      <c r="T59" s="2">
        <v>0</v>
      </c>
      <c r="U59" s="2">
        <v>0</v>
      </c>
      <c r="V59" s="156">
        <f t="shared" si="6"/>
        <v>5820000</v>
      </c>
      <c r="W59" s="273">
        <f t="shared" si="4"/>
        <v>22367000</v>
      </c>
    </row>
    <row r="60" spans="1:24" s="159" customFormat="1" x14ac:dyDescent="0.3">
      <c r="A60" s="312"/>
      <c r="B60" s="159" t="s">
        <v>81</v>
      </c>
      <c r="C60" s="153">
        <f t="shared" si="7"/>
        <v>29957000</v>
      </c>
      <c r="D60" s="154">
        <v>0</v>
      </c>
      <c r="E60" s="242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1500000</v>
      </c>
      <c r="K60" s="2">
        <v>0</v>
      </c>
      <c r="L60" s="2">
        <v>1100000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0</v>
      </c>
      <c r="R60" s="2">
        <v>1500000</v>
      </c>
      <c r="S60" s="2">
        <v>0</v>
      </c>
      <c r="T60" s="2">
        <v>0</v>
      </c>
      <c r="U60" s="2">
        <v>0</v>
      </c>
      <c r="V60" s="156">
        <f>SUM(E60:U60)</f>
        <v>7320000</v>
      </c>
      <c r="W60" s="273">
        <f t="shared" si="4"/>
        <v>22637000</v>
      </c>
    </row>
    <row r="61" spans="1:24" s="159" customFormat="1" x14ac:dyDescent="0.3">
      <c r="A61" s="312"/>
      <c r="B61" s="159" t="s">
        <v>82</v>
      </c>
      <c r="C61" s="153">
        <f t="shared" si="7"/>
        <v>30227000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1500000</v>
      </c>
      <c r="K61" s="2">
        <v>0</v>
      </c>
      <c r="L61" s="2">
        <v>1100000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0</v>
      </c>
      <c r="R61" s="2">
        <v>1500000</v>
      </c>
      <c r="S61" s="2">
        <v>200000</v>
      </c>
      <c r="T61" s="2">
        <v>0</v>
      </c>
      <c r="U61" s="2">
        <v>0</v>
      </c>
      <c r="V61" s="156">
        <f t="shared" si="6"/>
        <v>6020000</v>
      </c>
      <c r="W61" s="273">
        <f t="shared" si="4"/>
        <v>24207000</v>
      </c>
    </row>
    <row r="62" spans="1:24" s="241" customFormat="1" x14ac:dyDescent="0.3">
      <c r="A62" s="312"/>
      <c r="B62" s="241" t="s">
        <v>83</v>
      </c>
      <c r="C62" s="153">
        <f t="shared" si="7"/>
        <v>31797000</v>
      </c>
      <c r="D62" s="190">
        <v>0</v>
      </c>
      <c r="E62" s="192">
        <v>0</v>
      </c>
      <c r="F62" s="190">
        <v>0</v>
      </c>
      <c r="G62" s="190">
        <v>420000</v>
      </c>
      <c r="H62" s="190">
        <v>200000</v>
      </c>
      <c r="I62" s="190">
        <v>200000</v>
      </c>
      <c r="J62" s="2">
        <v>1500000</v>
      </c>
      <c r="K62" s="190">
        <v>0</v>
      </c>
      <c r="L62" s="190">
        <v>1100000</v>
      </c>
      <c r="M62" s="190">
        <v>150000</v>
      </c>
      <c r="N62" s="190">
        <v>250000</v>
      </c>
      <c r="O62" s="190">
        <v>0</v>
      </c>
      <c r="P62" s="190">
        <v>500000</v>
      </c>
      <c r="Q62" s="190">
        <v>0</v>
      </c>
      <c r="R62" s="2">
        <v>1500000</v>
      </c>
      <c r="S62" s="190">
        <v>0</v>
      </c>
      <c r="T62" s="190">
        <v>0</v>
      </c>
      <c r="U62" s="190">
        <v>0</v>
      </c>
      <c r="V62" s="190">
        <f t="shared" si="6"/>
        <v>5820000</v>
      </c>
      <c r="W62" s="292">
        <f t="shared" si="4"/>
        <v>25977000</v>
      </c>
    </row>
    <row r="63" spans="1:24" s="159" customFormat="1" x14ac:dyDescent="0.3">
      <c r="A63" s="312">
        <v>2028</v>
      </c>
      <c r="B63" s="159" t="s">
        <v>72</v>
      </c>
      <c r="C63" s="153">
        <f t="shared" si="7"/>
        <v>33567000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1500000</v>
      </c>
      <c r="K63" s="2">
        <v>0</v>
      </c>
      <c r="L63" s="2">
        <v>1100000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0</v>
      </c>
      <c r="R63" s="2">
        <v>1500000</v>
      </c>
      <c r="S63" s="2">
        <v>0</v>
      </c>
      <c r="T63" s="2">
        <v>0</v>
      </c>
      <c r="U63" s="154">
        <v>0</v>
      </c>
      <c r="V63" s="156">
        <f t="shared" si="6"/>
        <v>9060000</v>
      </c>
      <c r="W63" s="273">
        <f t="shared" si="4"/>
        <v>24507000</v>
      </c>
    </row>
    <row r="64" spans="1:24" s="159" customFormat="1" x14ac:dyDescent="0.3">
      <c r="A64" s="312"/>
      <c r="B64" s="159" t="s">
        <v>73</v>
      </c>
      <c r="C64" s="153">
        <f t="shared" si="7"/>
        <v>32097000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1500000</v>
      </c>
      <c r="K64" s="2">
        <v>0</v>
      </c>
      <c r="L64" s="2">
        <v>1100000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0</v>
      </c>
      <c r="R64" s="2">
        <v>1500000</v>
      </c>
      <c r="S64" s="2">
        <v>400000</v>
      </c>
      <c r="T64" s="2">
        <v>0</v>
      </c>
      <c r="U64" s="2">
        <v>0</v>
      </c>
      <c r="V64" s="156">
        <f t="shared" si="6"/>
        <v>6220000</v>
      </c>
      <c r="W64" s="273">
        <f t="shared" si="4"/>
        <v>25877000</v>
      </c>
    </row>
    <row r="65" spans="1:23" s="159" customFormat="1" x14ac:dyDescent="0.3">
      <c r="A65" s="312"/>
      <c r="B65" s="159" t="s">
        <v>74</v>
      </c>
      <c r="C65" s="153">
        <f t="shared" si="7"/>
        <v>33467000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1500000</v>
      </c>
      <c r="K65" s="2">
        <v>0</v>
      </c>
      <c r="L65" s="2">
        <v>1100000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0</v>
      </c>
      <c r="R65" s="2">
        <v>1500000</v>
      </c>
      <c r="S65" s="2">
        <v>0</v>
      </c>
      <c r="T65" s="2">
        <v>0</v>
      </c>
      <c r="U65" s="154">
        <v>0</v>
      </c>
      <c r="V65" s="156">
        <f t="shared" si="6"/>
        <v>5820000</v>
      </c>
      <c r="W65" s="273">
        <f t="shared" si="4"/>
        <v>27647000</v>
      </c>
    </row>
    <row r="66" spans="1:23" s="159" customFormat="1" x14ac:dyDescent="0.3">
      <c r="A66" s="312"/>
      <c r="B66" s="159" t="s">
        <v>75</v>
      </c>
      <c r="C66" s="153">
        <f t="shared" si="7"/>
        <v>35237000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1500000</v>
      </c>
      <c r="K66" s="2">
        <v>0</v>
      </c>
      <c r="L66" s="2">
        <v>1100000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0</v>
      </c>
      <c r="R66" s="2">
        <v>1500000</v>
      </c>
      <c r="S66" s="2">
        <v>0</v>
      </c>
      <c r="T66" s="2">
        <v>0</v>
      </c>
      <c r="U66" s="154">
        <v>0</v>
      </c>
      <c r="V66" s="156">
        <f t="shared" si="6"/>
        <v>7320000</v>
      </c>
      <c r="W66" s="273">
        <f t="shared" si="4"/>
        <v>27917000</v>
      </c>
    </row>
    <row r="67" spans="1:23" s="159" customFormat="1" x14ac:dyDescent="0.3">
      <c r="A67" s="312"/>
      <c r="B67" s="159" t="s">
        <v>76</v>
      </c>
      <c r="C67" s="153">
        <f t="shared" si="7"/>
        <v>35507000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1500000</v>
      </c>
      <c r="K67" s="2">
        <v>0</v>
      </c>
      <c r="L67" s="2">
        <v>1100000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0</v>
      </c>
      <c r="R67" s="2">
        <v>1500000</v>
      </c>
      <c r="S67" s="2">
        <v>200000</v>
      </c>
      <c r="T67" s="2">
        <v>0</v>
      </c>
      <c r="U67" s="2">
        <v>0</v>
      </c>
      <c r="V67" s="156">
        <f t="shared" ref="V67:V98" si="8">SUM(E67:U67)</f>
        <v>9020000</v>
      </c>
      <c r="W67" s="273">
        <f t="shared" si="4"/>
        <v>26487000</v>
      </c>
    </row>
    <row r="68" spans="1:23" s="159" customFormat="1" x14ac:dyDescent="0.3">
      <c r="A68" s="312"/>
      <c r="B68" s="159" t="s">
        <v>77</v>
      </c>
      <c r="C68" s="153">
        <f t="shared" si="7"/>
        <v>34077000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1500000</v>
      </c>
      <c r="K68" s="2">
        <v>0</v>
      </c>
      <c r="L68" s="2">
        <v>1100000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0</v>
      </c>
      <c r="R68" s="2">
        <v>1500000</v>
      </c>
      <c r="S68" s="2">
        <v>0</v>
      </c>
      <c r="T68" s="2">
        <v>0</v>
      </c>
      <c r="U68" s="154">
        <v>0</v>
      </c>
      <c r="V68" s="156">
        <f t="shared" si="8"/>
        <v>5820000</v>
      </c>
      <c r="W68" s="273">
        <f t="shared" si="4"/>
        <v>28257000</v>
      </c>
    </row>
    <row r="69" spans="1:23" s="159" customFormat="1" x14ac:dyDescent="0.3">
      <c r="A69" s="312"/>
      <c r="B69" s="159" t="s">
        <v>78</v>
      </c>
      <c r="C69" s="153">
        <f t="shared" si="7"/>
        <v>35847000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1500000</v>
      </c>
      <c r="K69" s="2">
        <v>0</v>
      </c>
      <c r="L69" s="2">
        <v>1100000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0</v>
      </c>
      <c r="R69" s="2">
        <v>1500000</v>
      </c>
      <c r="S69" s="2">
        <v>0</v>
      </c>
      <c r="T69" s="2">
        <v>0</v>
      </c>
      <c r="U69" s="154">
        <v>0</v>
      </c>
      <c r="V69" s="156">
        <f t="shared" si="8"/>
        <v>8720000</v>
      </c>
      <c r="W69" s="273">
        <f t="shared" si="4"/>
        <v>27127000</v>
      </c>
    </row>
    <row r="70" spans="1:23" s="159" customFormat="1" x14ac:dyDescent="0.3">
      <c r="A70" s="312"/>
      <c r="B70" s="159" t="s">
        <v>79</v>
      </c>
      <c r="C70" s="153">
        <f t="shared" si="7"/>
        <v>34717000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1500000</v>
      </c>
      <c r="K70" s="2">
        <v>0</v>
      </c>
      <c r="L70" s="2">
        <v>1100000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0</v>
      </c>
      <c r="R70" s="2">
        <v>1500000</v>
      </c>
      <c r="S70" s="2">
        <v>400000</v>
      </c>
      <c r="T70" s="2">
        <v>0</v>
      </c>
      <c r="U70" s="2">
        <v>0</v>
      </c>
      <c r="V70" s="156">
        <f t="shared" si="8"/>
        <v>6220000</v>
      </c>
      <c r="W70" s="273">
        <f t="shared" si="4"/>
        <v>28497000</v>
      </c>
    </row>
    <row r="71" spans="1:23" s="159" customFormat="1" x14ac:dyDescent="0.3">
      <c r="A71" s="312"/>
      <c r="B71" s="159" t="s">
        <v>80</v>
      </c>
      <c r="C71" s="153">
        <f t="shared" si="7"/>
        <v>36087000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1500000</v>
      </c>
      <c r="K71" s="2">
        <v>0</v>
      </c>
      <c r="L71" s="2">
        <v>1100000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0</v>
      </c>
      <c r="R71" s="2">
        <v>1500000</v>
      </c>
      <c r="S71" s="2">
        <v>0</v>
      </c>
      <c r="T71" s="2">
        <v>0</v>
      </c>
      <c r="U71" s="2">
        <v>0</v>
      </c>
      <c r="V71" s="156">
        <f t="shared" si="8"/>
        <v>5820000</v>
      </c>
      <c r="W71" s="273">
        <f t="shared" si="4"/>
        <v>30267000</v>
      </c>
    </row>
    <row r="72" spans="1:23" s="159" customFormat="1" x14ac:dyDescent="0.3">
      <c r="A72" s="312"/>
      <c r="B72" s="159" t="s">
        <v>81</v>
      </c>
      <c r="C72" s="153">
        <f t="shared" si="7"/>
        <v>37857000</v>
      </c>
      <c r="D72" s="154">
        <v>0</v>
      </c>
      <c r="E72" s="242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1500000</v>
      </c>
      <c r="K72" s="2">
        <v>0</v>
      </c>
      <c r="L72" s="2">
        <v>1100000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0</v>
      </c>
      <c r="R72" s="2">
        <v>1500000</v>
      </c>
      <c r="S72" s="2">
        <v>0</v>
      </c>
      <c r="T72" s="2">
        <v>0</v>
      </c>
      <c r="U72" s="2">
        <v>0</v>
      </c>
      <c r="V72" s="156">
        <f t="shared" si="8"/>
        <v>7320000</v>
      </c>
      <c r="W72" s="273">
        <f t="shared" si="4"/>
        <v>30537000</v>
      </c>
    </row>
    <row r="73" spans="1:23" s="159" customFormat="1" x14ac:dyDescent="0.3">
      <c r="A73" s="312"/>
      <c r="B73" s="159" t="s">
        <v>82</v>
      </c>
      <c r="C73" s="153">
        <f t="shared" si="7"/>
        <v>38127000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1500000</v>
      </c>
      <c r="K73" s="2">
        <v>0</v>
      </c>
      <c r="L73" s="2">
        <v>1100000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0</v>
      </c>
      <c r="R73" s="2">
        <v>1500000</v>
      </c>
      <c r="S73" s="2">
        <v>200000</v>
      </c>
      <c r="T73" s="2">
        <v>0</v>
      </c>
      <c r="U73" s="2">
        <v>0</v>
      </c>
      <c r="V73" s="156">
        <f t="shared" si="8"/>
        <v>6020000</v>
      </c>
      <c r="W73" s="273">
        <f t="shared" si="4"/>
        <v>32107000</v>
      </c>
    </row>
    <row r="74" spans="1:23" s="241" customFormat="1" x14ac:dyDescent="0.3">
      <c r="A74" s="312"/>
      <c r="B74" s="241" t="s">
        <v>83</v>
      </c>
      <c r="C74" s="153">
        <f t="shared" si="7"/>
        <v>39697000</v>
      </c>
      <c r="D74" s="190">
        <v>0</v>
      </c>
      <c r="E74" s="192">
        <v>0</v>
      </c>
      <c r="F74" s="190">
        <v>0</v>
      </c>
      <c r="G74" s="190">
        <v>420000</v>
      </c>
      <c r="H74" s="190">
        <v>200000</v>
      </c>
      <c r="I74" s="190">
        <v>200000</v>
      </c>
      <c r="J74" s="2">
        <v>1500000</v>
      </c>
      <c r="K74" s="190">
        <v>0</v>
      </c>
      <c r="L74" s="190">
        <v>1100000</v>
      </c>
      <c r="M74" s="190">
        <v>150000</v>
      </c>
      <c r="N74" s="190">
        <v>250000</v>
      </c>
      <c r="O74" s="190">
        <v>0</v>
      </c>
      <c r="P74" s="190">
        <v>500000</v>
      </c>
      <c r="Q74" s="190">
        <v>0</v>
      </c>
      <c r="R74" s="2">
        <v>1500000</v>
      </c>
      <c r="S74" s="190">
        <v>0</v>
      </c>
      <c r="T74" s="190">
        <v>0</v>
      </c>
      <c r="U74" s="190">
        <v>0</v>
      </c>
      <c r="V74" s="190">
        <f t="shared" si="8"/>
        <v>5820000</v>
      </c>
      <c r="W74" s="292">
        <f t="shared" si="4"/>
        <v>33877000</v>
      </c>
    </row>
    <row r="75" spans="1:23" s="159" customFormat="1" x14ac:dyDescent="0.3">
      <c r="A75" s="312">
        <v>2029</v>
      </c>
      <c r="B75" s="159" t="s">
        <v>72</v>
      </c>
      <c r="C75" s="153">
        <f t="shared" si="7"/>
        <v>41467000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1500000</v>
      </c>
      <c r="K75" s="2">
        <v>0</v>
      </c>
      <c r="L75" s="2">
        <v>1100000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0</v>
      </c>
      <c r="R75" s="2">
        <v>1500000</v>
      </c>
      <c r="S75" s="2">
        <v>0</v>
      </c>
      <c r="T75" s="2">
        <v>0</v>
      </c>
      <c r="U75" s="2">
        <v>0</v>
      </c>
      <c r="V75" s="156">
        <f t="shared" si="8"/>
        <v>9060000</v>
      </c>
      <c r="W75" s="273">
        <f t="shared" si="4"/>
        <v>32407000</v>
      </c>
    </row>
    <row r="76" spans="1:23" s="159" customFormat="1" x14ac:dyDescent="0.3">
      <c r="A76" s="312"/>
      <c r="B76" s="159" t="s">
        <v>73</v>
      </c>
      <c r="C76" s="153">
        <f t="shared" si="7"/>
        <v>39997000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1500000</v>
      </c>
      <c r="K76" s="2">
        <v>0</v>
      </c>
      <c r="L76" s="2">
        <v>1100000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0</v>
      </c>
      <c r="R76" s="2">
        <v>1500000</v>
      </c>
      <c r="S76" s="2">
        <v>400000</v>
      </c>
      <c r="T76" s="2">
        <v>0</v>
      </c>
      <c r="U76" s="154">
        <v>0</v>
      </c>
      <c r="V76" s="156">
        <f t="shared" si="8"/>
        <v>6220000</v>
      </c>
      <c r="W76" s="273">
        <f t="shared" si="4"/>
        <v>33777000</v>
      </c>
    </row>
    <row r="77" spans="1:23" s="159" customFormat="1" x14ac:dyDescent="0.3">
      <c r="A77" s="312"/>
      <c r="B77" s="159" t="s">
        <v>74</v>
      </c>
      <c r="C77" s="153">
        <f t="shared" si="7"/>
        <v>41367000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1500000</v>
      </c>
      <c r="K77" s="2">
        <v>0</v>
      </c>
      <c r="L77" s="2">
        <v>1100000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0</v>
      </c>
      <c r="R77" s="2">
        <v>1500000</v>
      </c>
      <c r="S77" s="2">
        <v>0</v>
      </c>
      <c r="T77" s="2">
        <v>0</v>
      </c>
      <c r="U77" s="154">
        <v>0</v>
      </c>
      <c r="V77" s="156">
        <f t="shared" si="8"/>
        <v>5820000</v>
      </c>
      <c r="W77" s="273">
        <f t="shared" si="4"/>
        <v>35547000</v>
      </c>
    </row>
    <row r="78" spans="1:23" s="159" customFormat="1" x14ac:dyDescent="0.3">
      <c r="A78" s="312"/>
      <c r="B78" s="159" t="s">
        <v>75</v>
      </c>
      <c r="C78" s="153">
        <f t="shared" si="7"/>
        <v>43137000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1500000</v>
      </c>
      <c r="K78" s="2">
        <v>0</v>
      </c>
      <c r="L78" s="2">
        <v>1100000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0</v>
      </c>
      <c r="R78" s="2">
        <v>1500000</v>
      </c>
      <c r="S78" s="2">
        <v>0</v>
      </c>
      <c r="T78" s="2">
        <v>0</v>
      </c>
      <c r="U78" s="2">
        <v>0</v>
      </c>
      <c r="V78" s="156">
        <f t="shared" si="8"/>
        <v>7320000</v>
      </c>
      <c r="W78" s="273">
        <f t="shared" si="4"/>
        <v>35817000</v>
      </c>
    </row>
    <row r="79" spans="1:23" s="159" customFormat="1" x14ac:dyDescent="0.3">
      <c r="A79" s="312"/>
      <c r="B79" s="159" t="s">
        <v>76</v>
      </c>
      <c r="C79" s="153">
        <f t="shared" si="7"/>
        <v>43407000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1500000</v>
      </c>
      <c r="K79" s="2">
        <v>0</v>
      </c>
      <c r="L79" s="2">
        <v>1100000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0</v>
      </c>
      <c r="R79" s="2">
        <v>1500000</v>
      </c>
      <c r="S79" s="2">
        <v>200000</v>
      </c>
      <c r="T79" s="2">
        <v>0</v>
      </c>
      <c r="U79" s="154">
        <v>0</v>
      </c>
      <c r="V79" s="156">
        <f t="shared" si="8"/>
        <v>9020000</v>
      </c>
      <c r="W79" s="273">
        <f t="shared" si="4"/>
        <v>34387000</v>
      </c>
    </row>
    <row r="80" spans="1:23" s="159" customFormat="1" x14ac:dyDescent="0.3">
      <c r="A80" s="312"/>
      <c r="B80" s="159" t="s">
        <v>77</v>
      </c>
      <c r="C80" s="153">
        <f t="shared" si="7"/>
        <v>41977000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1500000</v>
      </c>
      <c r="K80" s="2">
        <v>0</v>
      </c>
      <c r="L80" s="2">
        <v>1100000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0</v>
      </c>
      <c r="R80" s="2">
        <v>1500000</v>
      </c>
      <c r="S80" s="2">
        <v>0</v>
      </c>
      <c r="T80" s="2">
        <v>0</v>
      </c>
      <c r="U80" s="154">
        <v>0</v>
      </c>
      <c r="V80" s="156">
        <f t="shared" si="8"/>
        <v>5820000</v>
      </c>
      <c r="W80" s="273">
        <f t="shared" si="4"/>
        <v>36157000</v>
      </c>
    </row>
    <row r="81" spans="1:23" s="159" customFormat="1" x14ac:dyDescent="0.3">
      <c r="A81" s="312"/>
      <c r="B81" s="159" t="s">
        <v>78</v>
      </c>
      <c r="C81" s="153">
        <f t="shared" si="7"/>
        <v>43747000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1500000</v>
      </c>
      <c r="K81" s="2">
        <v>0</v>
      </c>
      <c r="L81" s="2">
        <v>1100000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0</v>
      </c>
      <c r="R81" s="2">
        <v>1500000</v>
      </c>
      <c r="S81" s="2">
        <v>0</v>
      </c>
      <c r="T81" s="2">
        <v>0</v>
      </c>
      <c r="U81" s="2">
        <v>0</v>
      </c>
      <c r="V81" s="156">
        <f t="shared" si="8"/>
        <v>8720000</v>
      </c>
      <c r="W81" s="273">
        <f t="shared" si="4"/>
        <v>35027000</v>
      </c>
    </row>
    <row r="82" spans="1:23" s="159" customFormat="1" x14ac:dyDescent="0.3">
      <c r="A82" s="312"/>
      <c r="B82" s="159" t="s">
        <v>79</v>
      </c>
      <c r="C82" s="153">
        <f t="shared" si="7"/>
        <v>42617000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1500000</v>
      </c>
      <c r="K82" s="2">
        <v>0</v>
      </c>
      <c r="L82" s="2">
        <v>1100000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0</v>
      </c>
      <c r="R82" s="2">
        <v>1500000</v>
      </c>
      <c r="S82" s="2">
        <v>400000</v>
      </c>
      <c r="T82" s="2">
        <v>0</v>
      </c>
      <c r="U82" s="2">
        <v>0</v>
      </c>
      <c r="V82" s="156">
        <f t="shared" si="8"/>
        <v>6220000</v>
      </c>
      <c r="W82" s="273">
        <f t="shared" si="4"/>
        <v>36397000</v>
      </c>
    </row>
    <row r="83" spans="1:23" s="159" customFormat="1" x14ac:dyDescent="0.3">
      <c r="A83" s="312"/>
      <c r="B83" s="159" t="s">
        <v>80</v>
      </c>
      <c r="C83" s="153">
        <f t="shared" si="7"/>
        <v>43987000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1500000</v>
      </c>
      <c r="K83" s="2">
        <v>0</v>
      </c>
      <c r="L83" s="2">
        <v>1100000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0</v>
      </c>
      <c r="R83" s="2">
        <v>1500000</v>
      </c>
      <c r="S83" s="2">
        <v>0</v>
      </c>
      <c r="T83" s="2">
        <v>0</v>
      </c>
      <c r="U83" s="2">
        <v>0</v>
      </c>
      <c r="V83" s="156">
        <f t="shared" si="8"/>
        <v>5820000</v>
      </c>
      <c r="W83" s="273">
        <f t="shared" si="4"/>
        <v>38167000</v>
      </c>
    </row>
    <row r="84" spans="1:23" s="159" customFormat="1" x14ac:dyDescent="0.3">
      <c r="A84" s="312"/>
      <c r="B84" s="159" t="s">
        <v>81</v>
      </c>
      <c r="C84" s="153">
        <f t="shared" si="7"/>
        <v>45757000</v>
      </c>
      <c r="D84" s="154">
        <v>0</v>
      </c>
      <c r="E84" s="242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1500000</v>
      </c>
      <c r="K84" s="2">
        <v>0</v>
      </c>
      <c r="L84" s="2">
        <v>1100000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0</v>
      </c>
      <c r="R84" s="2">
        <v>1500000</v>
      </c>
      <c r="S84" s="2">
        <v>0</v>
      </c>
      <c r="T84" s="2">
        <v>0</v>
      </c>
      <c r="U84" s="2">
        <v>0</v>
      </c>
      <c r="V84" s="156">
        <f t="shared" si="8"/>
        <v>7320000</v>
      </c>
      <c r="W84" s="273">
        <f t="shared" si="4"/>
        <v>38437000</v>
      </c>
    </row>
    <row r="85" spans="1:23" s="159" customFormat="1" x14ac:dyDescent="0.3">
      <c r="A85" s="312"/>
      <c r="B85" s="159" t="s">
        <v>82</v>
      </c>
      <c r="C85" s="153">
        <f t="shared" si="7"/>
        <v>46027000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1500000</v>
      </c>
      <c r="K85" s="2">
        <v>0</v>
      </c>
      <c r="L85" s="2">
        <v>1100000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0</v>
      </c>
      <c r="R85" s="2">
        <v>1500000</v>
      </c>
      <c r="S85" s="2">
        <v>200000</v>
      </c>
      <c r="T85" s="2">
        <v>0</v>
      </c>
      <c r="U85" s="154">
        <v>0</v>
      </c>
      <c r="V85" s="156">
        <f t="shared" si="8"/>
        <v>6020000</v>
      </c>
      <c r="W85" s="273">
        <f t="shared" si="4"/>
        <v>40007000</v>
      </c>
    </row>
    <row r="86" spans="1:23" s="241" customFormat="1" x14ac:dyDescent="0.3">
      <c r="A86" s="312"/>
      <c r="B86" s="241" t="s">
        <v>83</v>
      </c>
      <c r="C86" s="153">
        <f t="shared" si="7"/>
        <v>47597000</v>
      </c>
      <c r="D86" s="154">
        <v>0</v>
      </c>
      <c r="E86" s="243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1500000</v>
      </c>
      <c r="K86" s="190">
        <v>0</v>
      </c>
      <c r="L86" s="2">
        <v>1100000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0</v>
      </c>
      <c r="R86" s="2">
        <v>1500000</v>
      </c>
      <c r="S86" s="190">
        <v>0</v>
      </c>
      <c r="T86" s="2">
        <v>0</v>
      </c>
      <c r="U86" s="190">
        <v>0</v>
      </c>
      <c r="V86" s="190">
        <f t="shared" si="8"/>
        <v>5820000</v>
      </c>
      <c r="W86" s="273">
        <f t="shared" si="4"/>
        <v>41777000</v>
      </c>
    </row>
    <row r="87" spans="1:23" s="159" customFormat="1" x14ac:dyDescent="0.3">
      <c r="A87" s="312">
        <v>2030</v>
      </c>
      <c r="B87" s="159" t="s">
        <v>72</v>
      </c>
      <c r="C87" s="153">
        <f t="shared" si="7"/>
        <v>49367000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1500000</v>
      </c>
      <c r="K87" s="2">
        <v>0</v>
      </c>
      <c r="L87" s="2">
        <v>1100000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0</v>
      </c>
      <c r="R87" s="2">
        <v>1500000</v>
      </c>
      <c r="S87" s="2">
        <v>0</v>
      </c>
      <c r="T87" s="2">
        <v>0</v>
      </c>
      <c r="U87" s="154">
        <v>0</v>
      </c>
      <c r="V87" s="156">
        <f t="shared" si="8"/>
        <v>9060000</v>
      </c>
      <c r="W87" s="273">
        <f t="shared" si="4"/>
        <v>40307000</v>
      </c>
    </row>
    <row r="88" spans="1:23" s="159" customFormat="1" x14ac:dyDescent="0.3">
      <c r="A88" s="312"/>
      <c r="B88" s="159" t="s">
        <v>73</v>
      </c>
      <c r="C88" s="153">
        <f t="shared" si="7"/>
        <v>47897000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1500000</v>
      </c>
      <c r="K88" s="2">
        <v>0</v>
      </c>
      <c r="L88" s="2">
        <v>1100000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0</v>
      </c>
      <c r="R88" s="2">
        <v>1500000</v>
      </c>
      <c r="S88" s="2">
        <v>400000</v>
      </c>
      <c r="T88" s="2">
        <v>0</v>
      </c>
      <c r="U88" s="154">
        <v>0</v>
      </c>
      <c r="V88" s="156">
        <f t="shared" si="8"/>
        <v>6220000</v>
      </c>
      <c r="W88" s="273">
        <f t="shared" si="4"/>
        <v>41677000</v>
      </c>
    </row>
    <row r="89" spans="1:23" s="159" customFormat="1" x14ac:dyDescent="0.3">
      <c r="A89" s="312"/>
      <c r="B89" s="159" t="s">
        <v>74</v>
      </c>
      <c r="C89" s="153">
        <f t="shared" si="7"/>
        <v>49267000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1500000</v>
      </c>
      <c r="K89" s="2">
        <v>0</v>
      </c>
      <c r="L89" s="2">
        <v>1100000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0</v>
      </c>
      <c r="R89" s="2">
        <v>1500000</v>
      </c>
      <c r="S89" s="2">
        <v>0</v>
      </c>
      <c r="T89" s="2">
        <v>0</v>
      </c>
      <c r="U89" s="2">
        <v>0</v>
      </c>
      <c r="V89" s="156">
        <f t="shared" si="8"/>
        <v>5820000</v>
      </c>
      <c r="W89" s="273">
        <f t="shared" si="4"/>
        <v>43447000</v>
      </c>
    </row>
    <row r="90" spans="1:23" s="159" customFormat="1" x14ac:dyDescent="0.3">
      <c r="A90" s="312"/>
      <c r="B90" s="159" t="s">
        <v>75</v>
      </c>
      <c r="C90" s="153">
        <f t="shared" si="7"/>
        <v>51037000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1500000</v>
      </c>
      <c r="K90" s="2">
        <v>0</v>
      </c>
      <c r="L90" s="2">
        <v>1100000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0</v>
      </c>
      <c r="R90" s="2">
        <v>1500000</v>
      </c>
      <c r="S90" s="2">
        <v>0</v>
      </c>
      <c r="T90" s="2">
        <v>0</v>
      </c>
      <c r="U90" s="154">
        <v>0</v>
      </c>
      <c r="V90" s="156">
        <f t="shared" si="8"/>
        <v>7320000</v>
      </c>
      <c r="W90" s="273">
        <f t="shared" si="4"/>
        <v>43717000</v>
      </c>
    </row>
    <row r="91" spans="1:23" s="159" customFormat="1" x14ac:dyDescent="0.3">
      <c r="A91" s="312"/>
      <c r="B91" s="159" t="s">
        <v>76</v>
      </c>
      <c r="C91" s="153">
        <f t="shared" si="7"/>
        <v>51307000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1500000</v>
      </c>
      <c r="K91" s="2">
        <v>0</v>
      </c>
      <c r="L91" s="2">
        <v>1100000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0</v>
      </c>
      <c r="R91" s="2">
        <v>1500000</v>
      </c>
      <c r="S91" s="2">
        <v>200000</v>
      </c>
      <c r="T91" s="2">
        <v>0</v>
      </c>
      <c r="U91" s="154">
        <v>0</v>
      </c>
      <c r="V91" s="156">
        <f t="shared" si="8"/>
        <v>9020000</v>
      </c>
      <c r="W91" s="273">
        <f t="shared" si="4"/>
        <v>42287000</v>
      </c>
    </row>
    <row r="92" spans="1:23" s="159" customFormat="1" x14ac:dyDescent="0.3">
      <c r="A92" s="312"/>
      <c r="B92" s="159" t="s">
        <v>77</v>
      </c>
      <c r="C92" s="153">
        <f t="shared" si="7"/>
        <v>49877000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1500000</v>
      </c>
      <c r="K92" s="2">
        <v>0</v>
      </c>
      <c r="L92" s="2">
        <v>1100000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0</v>
      </c>
      <c r="R92" s="2">
        <v>1500000</v>
      </c>
      <c r="S92" s="2">
        <v>0</v>
      </c>
      <c r="T92" s="2">
        <v>0</v>
      </c>
      <c r="U92" s="2">
        <v>0</v>
      </c>
      <c r="V92" s="156">
        <f t="shared" si="8"/>
        <v>5820000</v>
      </c>
      <c r="W92" s="273">
        <f t="shared" si="4"/>
        <v>44057000</v>
      </c>
    </row>
    <row r="93" spans="1:23" s="159" customFormat="1" x14ac:dyDescent="0.3">
      <c r="A93" s="312"/>
      <c r="B93" s="159" t="s">
        <v>78</v>
      </c>
      <c r="C93" s="153">
        <f t="shared" si="7"/>
        <v>51647000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1500000</v>
      </c>
      <c r="K93" s="2">
        <v>0</v>
      </c>
      <c r="L93" s="2">
        <v>1100000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0</v>
      </c>
      <c r="R93" s="2">
        <v>1500000</v>
      </c>
      <c r="S93" s="2">
        <v>0</v>
      </c>
      <c r="T93" s="2">
        <v>0</v>
      </c>
      <c r="U93" s="2">
        <v>0</v>
      </c>
      <c r="V93" s="156">
        <f t="shared" si="8"/>
        <v>8720000</v>
      </c>
      <c r="W93" s="273">
        <f t="shared" ref="W93:W122" si="9" xml:space="preserve"> (C93+D93) - V93</f>
        <v>42927000</v>
      </c>
    </row>
    <row r="94" spans="1:23" s="159" customFormat="1" x14ac:dyDescent="0.3">
      <c r="A94" s="312"/>
      <c r="B94" s="159" t="s">
        <v>79</v>
      </c>
      <c r="C94" s="153">
        <f t="shared" si="7"/>
        <v>50517000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1500000</v>
      </c>
      <c r="K94" s="2">
        <v>0</v>
      </c>
      <c r="L94" s="2">
        <v>1100000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0</v>
      </c>
      <c r="R94" s="2">
        <v>1500000</v>
      </c>
      <c r="S94" s="2">
        <v>400000</v>
      </c>
      <c r="T94" s="2">
        <v>0</v>
      </c>
      <c r="U94" s="2">
        <v>0</v>
      </c>
      <c r="V94" s="156">
        <f t="shared" si="8"/>
        <v>6220000</v>
      </c>
      <c r="W94" s="273">
        <f t="shared" si="9"/>
        <v>44297000</v>
      </c>
    </row>
    <row r="95" spans="1:23" s="159" customFormat="1" x14ac:dyDescent="0.3">
      <c r="A95" s="312"/>
      <c r="B95" s="159" t="s">
        <v>80</v>
      </c>
      <c r="C95" s="153">
        <f t="shared" si="7"/>
        <v>51887000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1500000</v>
      </c>
      <c r="K95" s="2">
        <v>0</v>
      </c>
      <c r="L95" s="2">
        <v>1100000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0</v>
      </c>
      <c r="R95" s="2">
        <v>1500000</v>
      </c>
      <c r="S95" s="2">
        <v>0</v>
      </c>
      <c r="T95" s="2">
        <v>0</v>
      </c>
      <c r="U95" s="2">
        <v>0</v>
      </c>
      <c r="V95" s="156">
        <f t="shared" si="8"/>
        <v>5820000</v>
      </c>
      <c r="W95" s="273">
        <f t="shared" si="9"/>
        <v>46067000</v>
      </c>
    </row>
    <row r="96" spans="1:23" s="159" customFormat="1" x14ac:dyDescent="0.3">
      <c r="A96" s="312"/>
      <c r="B96" s="159" t="s">
        <v>81</v>
      </c>
      <c r="C96" s="153">
        <f t="shared" si="7"/>
        <v>53657000</v>
      </c>
      <c r="D96" s="154">
        <v>0</v>
      </c>
      <c r="E96" s="242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1500000</v>
      </c>
      <c r="K96" s="2">
        <v>0</v>
      </c>
      <c r="L96" s="2">
        <v>1100000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0</v>
      </c>
      <c r="R96" s="2">
        <v>1500000</v>
      </c>
      <c r="S96" s="2">
        <v>0</v>
      </c>
      <c r="T96" s="2">
        <v>0</v>
      </c>
      <c r="U96" s="154">
        <v>0</v>
      </c>
      <c r="V96" s="156">
        <f t="shared" si="8"/>
        <v>7320000</v>
      </c>
      <c r="W96" s="273">
        <f t="shared" si="9"/>
        <v>46337000</v>
      </c>
    </row>
    <row r="97" spans="1:23" s="159" customFormat="1" x14ac:dyDescent="0.3">
      <c r="A97" s="312"/>
      <c r="B97" s="159" t="s">
        <v>82</v>
      </c>
      <c r="C97" s="153">
        <f t="shared" si="7"/>
        <v>53927000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1500000</v>
      </c>
      <c r="K97" s="2">
        <v>0</v>
      </c>
      <c r="L97" s="2">
        <v>1100000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0</v>
      </c>
      <c r="R97" s="2">
        <v>1500000</v>
      </c>
      <c r="S97" s="2">
        <v>200000</v>
      </c>
      <c r="T97" s="2">
        <v>0</v>
      </c>
      <c r="U97" s="2">
        <v>0</v>
      </c>
      <c r="V97" s="156">
        <f t="shared" si="8"/>
        <v>6020000</v>
      </c>
      <c r="W97" s="273">
        <f t="shared" si="9"/>
        <v>47907000</v>
      </c>
    </row>
    <row r="98" spans="1:23" s="241" customFormat="1" x14ac:dyDescent="0.3">
      <c r="A98" s="312"/>
      <c r="B98" s="241" t="s">
        <v>83</v>
      </c>
      <c r="C98" s="153">
        <f t="shared" si="7"/>
        <v>55497000</v>
      </c>
      <c r="D98" s="154">
        <v>0</v>
      </c>
      <c r="E98" s="243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1500000</v>
      </c>
      <c r="K98" s="190">
        <v>0</v>
      </c>
      <c r="L98" s="2">
        <v>1100000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0</v>
      </c>
      <c r="R98" s="2">
        <v>1500000</v>
      </c>
      <c r="S98" s="190">
        <v>0</v>
      </c>
      <c r="T98" s="2">
        <v>0</v>
      </c>
      <c r="U98" s="190">
        <v>0</v>
      </c>
      <c r="V98" s="190">
        <f t="shared" si="8"/>
        <v>5820000</v>
      </c>
      <c r="W98" s="273">
        <f t="shared" si="9"/>
        <v>49677000</v>
      </c>
    </row>
    <row r="99" spans="1:23" s="159" customFormat="1" x14ac:dyDescent="0.3">
      <c r="A99" s="312">
        <v>2031</v>
      </c>
      <c r="B99" s="159" t="s">
        <v>72</v>
      </c>
      <c r="C99" s="153">
        <f t="shared" si="7"/>
        <v>57267000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1500000</v>
      </c>
      <c r="K99" s="2">
        <v>0</v>
      </c>
      <c r="L99" s="2">
        <v>1100000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0</v>
      </c>
      <c r="R99" s="2">
        <v>1500000</v>
      </c>
      <c r="S99" s="2">
        <v>0</v>
      </c>
      <c r="T99" s="2">
        <v>0</v>
      </c>
      <c r="U99" s="154">
        <v>0</v>
      </c>
      <c r="V99" s="156">
        <f t="shared" ref="V99:V122" si="10">SUM(E99:U99)</f>
        <v>9060000</v>
      </c>
      <c r="W99" s="273">
        <f t="shared" si="9"/>
        <v>48207000</v>
      </c>
    </row>
    <row r="100" spans="1:23" s="159" customFormat="1" x14ac:dyDescent="0.3">
      <c r="A100" s="312"/>
      <c r="B100" s="159" t="s">
        <v>73</v>
      </c>
      <c r="C100" s="153">
        <f t="shared" si="7"/>
        <v>55797000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1500000</v>
      </c>
      <c r="K100" s="2">
        <v>0</v>
      </c>
      <c r="L100" s="2">
        <v>1100000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0</v>
      </c>
      <c r="R100" s="2">
        <v>1500000</v>
      </c>
      <c r="S100" s="2">
        <v>400000</v>
      </c>
      <c r="T100" s="2">
        <v>0</v>
      </c>
      <c r="U100" s="2">
        <v>0</v>
      </c>
      <c r="V100" s="156">
        <f t="shared" si="10"/>
        <v>6220000</v>
      </c>
      <c r="W100" s="273">
        <f t="shared" si="9"/>
        <v>49577000</v>
      </c>
    </row>
    <row r="101" spans="1:23" s="159" customFormat="1" x14ac:dyDescent="0.3">
      <c r="A101" s="312"/>
      <c r="B101" s="159" t="s">
        <v>74</v>
      </c>
      <c r="C101" s="153">
        <f t="shared" si="7"/>
        <v>57167000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1500000</v>
      </c>
      <c r="K101" s="2">
        <v>0</v>
      </c>
      <c r="L101" s="2">
        <v>1100000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0</v>
      </c>
      <c r="R101" s="2">
        <v>1500000</v>
      </c>
      <c r="S101" s="2">
        <v>0</v>
      </c>
      <c r="T101" s="2">
        <v>0</v>
      </c>
      <c r="U101" s="154">
        <v>0</v>
      </c>
      <c r="V101" s="156">
        <f t="shared" si="10"/>
        <v>5820000</v>
      </c>
      <c r="W101" s="273">
        <f t="shared" si="9"/>
        <v>51347000</v>
      </c>
    </row>
    <row r="102" spans="1:23" s="159" customFormat="1" x14ac:dyDescent="0.3">
      <c r="A102" s="312"/>
      <c r="B102" s="159" t="s">
        <v>75</v>
      </c>
      <c r="C102" s="153">
        <f t="shared" si="7"/>
        <v>58937000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1500000</v>
      </c>
      <c r="K102" s="2">
        <v>0</v>
      </c>
      <c r="L102" s="2">
        <v>1100000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0</v>
      </c>
      <c r="R102" s="2">
        <v>1500000</v>
      </c>
      <c r="S102" s="2">
        <v>0</v>
      </c>
      <c r="T102" s="2">
        <v>0</v>
      </c>
      <c r="U102" s="154">
        <v>0</v>
      </c>
      <c r="V102" s="156">
        <f t="shared" si="10"/>
        <v>7320000</v>
      </c>
      <c r="W102" s="273">
        <f t="shared" si="9"/>
        <v>51617000</v>
      </c>
    </row>
    <row r="103" spans="1:23" s="159" customFormat="1" x14ac:dyDescent="0.3">
      <c r="A103" s="312"/>
      <c r="B103" s="159" t="s">
        <v>76</v>
      </c>
      <c r="C103" s="153">
        <f t="shared" si="7"/>
        <v>59207000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1500000</v>
      </c>
      <c r="K103" s="2">
        <v>0</v>
      </c>
      <c r="L103" s="2">
        <v>1100000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0</v>
      </c>
      <c r="R103" s="2">
        <v>1500000</v>
      </c>
      <c r="S103" s="2">
        <v>200000</v>
      </c>
      <c r="T103" s="2">
        <v>0</v>
      </c>
      <c r="U103" s="2">
        <v>0</v>
      </c>
      <c r="V103" s="156">
        <f t="shared" si="10"/>
        <v>9020000</v>
      </c>
      <c r="W103" s="273">
        <f t="shared" si="9"/>
        <v>50187000</v>
      </c>
    </row>
    <row r="104" spans="1:23" s="159" customFormat="1" x14ac:dyDescent="0.3">
      <c r="A104" s="312"/>
      <c r="B104" s="159" t="s">
        <v>77</v>
      </c>
      <c r="C104" s="153">
        <f t="shared" si="7"/>
        <v>57777000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1500000</v>
      </c>
      <c r="K104" s="2">
        <v>0</v>
      </c>
      <c r="L104" s="2">
        <v>1100000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0</v>
      </c>
      <c r="R104" s="2">
        <v>1500000</v>
      </c>
      <c r="S104" s="2">
        <v>0</v>
      </c>
      <c r="T104" s="2">
        <v>0</v>
      </c>
      <c r="U104" s="2">
        <v>0</v>
      </c>
      <c r="V104" s="156">
        <f t="shared" si="10"/>
        <v>5820000</v>
      </c>
      <c r="W104" s="273">
        <f t="shared" si="9"/>
        <v>51957000</v>
      </c>
    </row>
    <row r="105" spans="1:23" s="159" customFormat="1" x14ac:dyDescent="0.3">
      <c r="A105" s="312"/>
      <c r="B105" s="159" t="s">
        <v>78</v>
      </c>
      <c r="C105" s="153">
        <f t="shared" si="7"/>
        <v>59547000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1500000</v>
      </c>
      <c r="K105" s="2">
        <v>0</v>
      </c>
      <c r="L105" s="2">
        <v>1100000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0</v>
      </c>
      <c r="R105" s="2">
        <v>1500000</v>
      </c>
      <c r="S105" s="2">
        <v>0</v>
      </c>
      <c r="T105" s="2">
        <v>0</v>
      </c>
      <c r="U105" s="2">
        <v>0</v>
      </c>
      <c r="V105" s="156">
        <f t="shared" si="10"/>
        <v>8720000</v>
      </c>
      <c r="W105" s="273">
        <f t="shared" si="9"/>
        <v>50827000</v>
      </c>
    </row>
    <row r="106" spans="1:23" s="159" customFormat="1" x14ac:dyDescent="0.3">
      <c r="A106" s="312"/>
      <c r="B106" s="159" t="s">
        <v>79</v>
      </c>
      <c r="C106" s="153">
        <f t="shared" si="7"/>
        <v>58417000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1500000</v>
      </c>
      <c r="K106" s="2">
        <v>0</v>
      </c>
      <c r="L106" s="2">
        <v>1100000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0</v>
      </c>
      <c r="R106" s="2">
        <v>1500000</v>
      </c>
      <c r="S106" s="2">
        <v>400000</v>
      </c>
      <c r="T106" s="2">
        <v>0</v>
      </c>
      <c r="U106" s="2">
        <v>0</v>
      </c>
      <c r="V106" s="156">
        <f t="shared" si="10"/>
        <v>6220000</v>
      </c>
      <c r="W106" s="273">
        <f t="shared" si="9"/>
        <v>52197000</v>
      </c>
    </row>
    <row r="107" spans="1:23" s="159" customFormat="1" x14ac:dyDescent="0.3">
      <c r="A107" s="312"/>
      <c r="B107" s="159" t="s">
        <v>80</v>
      </c>
      <c r="C107" s="153">
        <f t="shared" ref="C107:C122" si="11" xml:space="preserve"> W106 + 7590000</f>
        <v>59787000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1500000</v>
      </c>
      <c r="K107" s="2">
        <v>0</v>
      </c>
      <c r="L107" s="2">
        <v>1100000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0</v>
      </c>
      <c r="R107" s="2">
        <v>1500000</v>
      </c>
      <c r="S107" s="2">
        <v>0</v>
      </c>
      <c r="T107" s="2">
        <v>0</v>
      </c>
      <c r="U107" s="154">
        <v>0</v>
      </c>
      <c r="V107" s="156">
        <f t="shared" si="10"/>
        <v>5820000</v>
      </c>
      <c r="W107" s="273">
        <f t="shared" si="9"/>
        <v>53967000</v>
      </c>
    </row>
    <row r="108" spans="1:23" s="159" customFormat="1" x14ac:dyDescent="0.3">
      <c r="A108" s="312"/>
      <c r="B108" s="159" t="s">
        <v>81</v>
      </c>
      <c r="C108" s="153">
        <f t="shared" si="11"/>
        <v>61557000</v>
      </c>
      <c r="D108" s="154">
        <v>0</v>
      </c>
      <c r="E108" s="242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1500000</v>
      </c>
      <c r="K108" s="2">
        <v>0</v>
      </c>
      <c r="L108" s="2">
        <v>1100000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0</v>
      </c>
      <c r="R108" s="2">
        <v>1500000</v>
      </c>
      <c r="S108" s="2">
        <v>0</v>
      </c>
      <c r="T108" s="2">
        <v>0</v>
      </c>
      <c r="U108" s="2">
        <v>0</v>
      </c>
      <c r="V108" s="156">
        <f t="shared" si="10"/>
        <v>7320000</v>
      </c>
      <c r="W108" s="273">
        <f t="shared" si="9"/>
        <v>54237000</v>
      </c>
    </row>
    <row r="109" spans="1:23" s="159" customFormat="1" x14ac:dyDescent="0.3">
      <c r="A109" s="312"/>
      <c r="B109" s="159" t="s">
        <v>82</v>
      </c>
      <c r="C109" s="153">
        <f t="shared" si="11"/>
        <v>61827000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1500000</v>
      </c>
      <c r="K109" s="2">
        <v>0</v>
      </c>
      <c r="L109" s="2">
        <v>1100000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0</v>
      </c>
      <c r="R109" s="2">
        <v>1500000</v>
      </c>
      <c r="S109" s="2">
        <v>200000</v>
      </c>
      <c r="T109" s="2">
        <v>0</v>
      </c>
      <c r="U109" s="154">
        <v>0</v>
      </c>
      <c r="V109" s="156">
        <f t="shared" si="10"/>
        <v>6020000</v>
      </c>
      <c r="W109" s="273">
        <f t="shared" si="9"/>
        <v>55807000</v>
      </c>
    </row>
    <row r="110" spans="1:23" s="241" customFormat="1" x14ac:dyDescent="0.3">
      <c r="A110" s="312"/>
      <c r="B110" s="241" t="s">
        <v>83</v>
      </c>
      <c r="C110" s="153">
        <f t="shared" si="11"/>
        <v>63397000</v>
      </c>
      <c r="D110" s="154">
        <v>0</v>
      </c>
      <c r="E110" s="243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1500000</v>
      </c>
      <c r="K110" s="190">
        <v>0</v>
      </c>
      <c r="L110" s="2">
        <v>1100000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0</v>
      </c>
      <c r="R110" s="2">
        <v>1500000</v>
      </c>
      <c r="S110" s="190">
        <v>0</v>
      </c>
      <c r="T110" s="2">
        <v>0</v>
      </c>
      <c r="U110" s="190">
        <v>0</v>
      </c>
      <c r="V110" s="190">
        <f t="shared" si="10"/>
        <v>5820000</v>
      </c>
      <c r="W110" s="273">
        <f t="shared" si="9"/>
        <v>57577000</v>
      </c>
    </row>
    <row r="111" spans="1:23" s="159" customFormat="1" x14ac:dyDescent="0.3">
      <c r="A111" s="312">
        <v>2032</v>
      </c>
      <c r="B111" s="159" t="s">
        <v>72</v>
      </c>
      <c r="C111" s="153">
        <f t="shared" si="11"/>
        <v>65167000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1500000</v>
      </c>
      <c r="K111" s="2">
        <v>0</v>
      </c>
      <c r="L111" s="2">
        <v>1100000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0</v>
      </c>
      <c r="R111" s="2">
        <v>1500000</v>
      </c>
      <c r="S111" s="2">
        <v>0</v>
      </c>
      <c r="T111" s="2">
        <v>0</v>
      </c>
      <c r="U111" s="2">
        <v>0</v>
      </c>
      <c r="V111" s="156">
        <f t="shared" si="10"/>
        <v>8720000</v>
      </c>
      <c r="W111" s="273">
        <f t="shared" si="9"/>
        <v>56447000</v>
      </c>
    </row>
    <row r="112" spans="1:23" s="159" customFormat="1" x14ac:dyDescent="0.3">
      <c r="A112" s="312"/>
      <c r="B112" s="159" t="s">
        <v>73</v>
      </c>
      <c r="C112" s="153">
        <f t="shared" si="11"/>
        <v>64037000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1500000</v>
      </c>
      <c r="K112" s="2">
        <v>0</v>
      </c>
      <c r="L112" s="2">
        <v>1100000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0</v>
      </c>
      <c r="R112" s="2">
        <v>1500000</v>
      </c>
      <c r="S112" s="2">
        <v>400000</v>
      </c>
      <c r="T112" s="2">
        <v>0</v>
      </c>
      <c r="U112" s="154">
        <v>0</v>
      </c>
      <c r="V112" s="156">
        <f t="shared" si="10"/>
        <v>6220000</v>
      </c>
      <c r="W112" s="273">
        <f t="shared" si="9"/>
        <v>57817000</v>
      </c>
    </row>
    <row r="113" spans="1:23" s="159" customFormat="1" x14ac:dyDescent="0.3">
      <c r="A113" s="312"/>
      <c r="B113" s="159" t="s">
        <v>74</v>
      </c>
      <c r="C113" s="153">
        <f t="shared" si="11"/>
        <v>65407000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1500000</v>
      </c>
      <c r="K113" s="2">
        <v>0</v>
      </c>
      <c r="L113" s="2">
        <v>1100000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0</v>
      </c>
      <c r="R113" s="2">
        <v>1500000</v>
      </c>
      <c r="S113" s="2">
        <v>0</v>
      </c>
      <c r="T113" s="2">
        <v>0</v>
      </c>
      <c r="U113" s="154">
        <v>0</v>
      </c>
      <c r="V113" s="156">
        <f t="shared" si="10"/>
        <v>5820000</v>
      </c>
      <c r="W113" s="273">
        <f t="shared" si="9"/>
        <v>59587000</v>
      </c>
    </row>
    <row r="114" spans="1:23" s="159" customFormat="1" x14ac:dyDescent="0.3">
      <c r="A114" s="312"/>
      <c r="B114" s="159" t="s">
        <v>75</v>
      </c>
      <c r="C114" s="153">
        <f t="shared" si="11"/>
        <v>67177000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1500000</v>
      </c>
      <c r="K114" s="2">
        <v>0</v>
      </c>
      <c r="L114" s="2">
        <v>1100000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0</v>
      </c>
      <c r="R114" s="2">
        <v>1500000</v>
      </c>
      <c r="S114" s="2">
        <v>0</v>
      </c>
      <c r="T114" s="2">
        <v>0</v>
      </c>
      <c r="U114" s="2">
        <v>0</v>
      </c>
      <c r="V114" s="156">
        <f t="shared" si="10"/>
        <v>7320000</v>
      </c>
      <c r="W114" s="273">
        <f t="shared" si="9"/>
        <v>59857000</v>
      </c>
    </row>
    <row r="115" spans="1:23" s="159" customFormat="1" x14ac:dyDescent="0.3">
      <c r="A115" s="312"/>
      <c r="B115" s="159" t="s">
        <v>76</v>
      </c>
      <c r="C115" s="153">
        <f t="shared" si="11"/>
        <v>67447000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1500000</v>
      </c>
      <c r="K115" s="2">
        <v>0</v>
      </c>
      <c r="L115" s="2">
        <v>1100000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0</v>
      </c>
      <c r="R115" s="2">
        <v>1500000</v>
      </c>
      <c r="S115" s="2">
        <v>200000</v>
      </c>
      <c r="T115" s="2">
        <v>0</v>
      </c>
      <c r="U115" s="2">
        <v>0</v>
      </c>
      <c r="V115" s="156">
        <f t="shared" si="10"/>
        <v>9020000</v>
      </c>
      <c r="W115" s="273">
        <f t="shared" si="9"/>
        <v>58427000</v>
      </c>
    </row>
    <row r="116" spans="1:23" s="159" customFormat="1" x14ac:dyDescent="0.3">
      <c r="A116" s="312"/>
      <c r="B116" s="159" t="s">
        <v>77</v>
      </c>
      <c r="C116" s="153">
        <f t="shared" si="11"/>
        <v>66017000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1500000</v>
      </c>
      <c r="K116" s="2">
        <v>0</v>
      </c>
      <c r="L116" s="2">
        <v>1100000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0</v>
      </c>
      <c r="R116" s="2">
        <v>1500000</v>
      </c>
      <c r="S116" s="2">
        <v>0</v>
      </c>
      <c r="T116" s="2">
        <v>0</v>
      </c>
      <c r="U116" s="2">
        <v>0</v>
      </c>
      <c r="V116" s="156">
        <f t="shared" si="10"/>
        <v>5820000</v>
      </c>
      <c r="W116" s="273">
        <f t="shared" si="9"/>
        <v>60197000</v>
      </c>
    </row>
    <row r="117" spans="1:23" s="159" customFormat="1" x14ac:dyDescent="0.3">
      <c r="A117" s="312"/>
      <c r="B117" s="159" t="s">
        <v>78</v>
      </c>
      <c r="C117" s="153">
        <f t="shared" si="11"/>
        <v>67787000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1500000</v>
      </c>
      <c r="K117" s="2">
        <v>0</v>
      </c>
      <c r="L117" s="2">
        <v>1100000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0</v>
      </c>
      <c r="R117" s="2">
        <v>1500000</v>
      </c>
      <c r="S117" s="2">
        <v>0</v>
      </c>
      <c r="T117" s="2">
        <v>0</v>
      </c>
      <c r="U117" s="2">
        <v>0</v>
      </c>
      <c r="V117" s="156">
        <f t="shared" si="10"/>
        <v>8720000</v>
      </c>
      <c r="W117" s="273">
        <f t="shared" si="9"/>
        <v>59067000</v>
      </c>
    </row>
    <row r="118" spans="1:23" s="159" customFormat="1" x14ac:dyDescent="0.3">
      <c r="A118" s="312"/>
      <c r="B118" s="159" t="s">
        <v>79</v>
      </c>
      <c r="C118" s="153">
        <f t="shared" si="11"/>
        <v>66657000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1500000</v>
      </c>
      <c r="K118" s="2">
        <v>0</v>
      </c>
      <c r="L118" s="2">
        <v>1100000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0</v>
      </c>
      <c r="R118" s="2">
        <v>1500000</v>
      </c>
      <c r="S118" s="2">
        <v>400000</v>
      </c>
      <c r="T118" s="2">
        <v>0</v>
      </c>
      <c r="U118" s="154">
        <v>0</v>
      </c>
      <c r="V118" s="156">
        <f t="shared" si="10"/>
        <v>6220000</v>
      </c>
      <c r="W118" s="273">
        <f t="shared" si="9"/>
        <v>60437000</v>
      </c>
    </row>
    <row r="119" spans="1:23" s="159" customFormat="1" x14ac:dyDescent="0.3">
      <c r="A119" s="312"/>
      <c r="B119" s="159" t="s">
        <v>80</v>
      </c>
      <c r="C119" s="153">
        <f t="shared" si="11"/>
        <v>68027000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1500000</v>
      </c>
      <c r="K119" s="2">
        <v>0</v>
      </c>
      <c r="L119" s="2">
        <v>1100000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0</v>
      </c>
      <c r="R119" s="2">
        <v>1500000</v>
      </c>
      <c r="S119" s="2">
        <v>0</v>
      </c>
      <c r="T119" s="2">
        <v>0</v>
      </c>
      <c r="U119" s="2">
        <v>0</v>
      </c>
      <c r="V119" s="156">
        <f t="shared" si="10"/>
        <v>5820000</v>
      </c>
      <c r="W119" s="273">
        <f t="shared" si="9"/>
        <v>62207000</v>
      </c>
    </row>
    <row r="120" spans="1:23" s="159" customFormat="1" x14ac:dyDescent="0.3">
      <c r="A120" s="312"/>
      <c r="B120" s="159" t="s">
        <v>81</v>
      </c>
      <c r="C120" s="153">
        <f t="shared" si="11"/>
        <v>69797000</v>
      </c>
      <c r="D120" s="154">
        <v>0</v>
      </c>
      <c r="E120" s="242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1500000</v>
      </c>
      <c r="K120" s="2">
        <v>0</v>
      </c>
      <c r="L120" s="2">
        <v>1100000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0</v>
      </c>
      <c r="R120" s="2">
        <v>1500000</v>
      </c>
      <c r="S120" s="2">
        <v>0</v>
      </c>
      <c r="T120" s="2">
        <v>0</v>
      </c>
      <c r="U120" s="154">
        <v>0</v>
      </c>
      <c r="V120" s="156">
        <f t="shared" si="10"/>
        <v>7320000</v>
      </c>
      <c r="W120" s="273">
        <f t="shared" si="9"/>
        <v>62477000</v>
      </c>
    </row>
    <row r="121" spans="1:23" s="159" customFormat="1" x14ac:dyDescent="0.3">
      <c r="A121" s="312"/>
      <c r="B121" s="159" t="s">
        <v>82</v>
      </c>
      <c r="C121" s="153">
        <f t="shared" si="11"/>
        <v>70067000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1500000</v>
      </c>
      <c r="K121" s="2">
        <v>0</v>
      </c>
      <c r="L121" s="2">
        <v>1100000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0</v>
      </c>
      <c r="R121" s="2">
        <v>1500000</v>
      </c>
      <c r="S121" s="2">
        <v>200000</v>
      </c>
      <c r="T121" s="2">
        <v>0</v>
      </c>
      <c r="U121" s="154">
        <v>0</v>
      </c>
      <c r="V121" s="156">
        <f t="shared" si="10"/>
        <v>6020000</v>
      </c>
      <c r="W121" s="273">
        <f t="shared" si="9"/>
        <v>64047000</v>
      </c>
    </row>
    <row r="122" spans="1:23" s="241" customFormat="1" x14ac:dyDescent="0.3">
      <c r="A122" s="312"/>
      <c r="B122" s="241" t="s">
        <v>83</v>
      </c>
      <c r="C122" s="153">
        <f t="shared" si="11"/>
        <v>71637000</v>
      </c>
      <c r="D122" s="154">
        <v>0</v>
      </c>
      <c r="E122" s="243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1500000</v>
      </c>
      <c r="K122" s="190">
        <v>0</v>
      </c>
      <c r="L122" s="2">
        <v>1100000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0</v>
      </c>
      <c r="R122" s="2">
        <v>1500000</v>
      </c>
      <c r="S122" s="190">
        <v>0</v>
      </c>
      <c r="T122" s="2">
        <v>0</v>
      </c>
      <c r="U122" s="190">
        <v>0</v>
      </c>
      <c r="V122" s="190">
        <f t="shared" si="10"/>
        <v>5820000</v>
      </c>
      <c r="W122" s="273">
        <f t="shared" si="9"/>
        <v>65817000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19"/>
      <c r="C1" s="319"/>
    </row>
    <row r="2" spans="2:18" x14ac:dyDescent="0.3">
      <c r="B2" s="318" t="s">
        <v>71</v>
      </c>
      <c r="C2" s="318"/>
      <c r="E2" s="315" t="s">
        <v>71</v>
      </c>
      <c r="F2" s="316"/>
      <c r="G2" s="316"/>
      <c r="H2" s="317"/>
      <c r="J2" s="315" t="s">
        <v>94</v>
      </c>
      <c r="K2" s="316"/>
      <c r="L2" s="316"/>
      <c r="M2" s="317"/>
      <c r="O2" s="315" t="s">
        <v>95</v>
      </c>
      <c r="P2" s="316"/>
      <c r="Q2" s="316"/>
      <c r="R2" s="31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5" t="s">
        <v>196</v>
      </c>
      <c r="F16" s="316"/>
      <c r="G16" s="316"/>
      <c r="H16" s="317"/>
      <c r="J16" s="315" t="s">
        <v>220</v>
      </c>
      <c r="K16" s="316"/>
      <c r="L16" s="316"/>
      <c r="M16" s="317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219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81"/>
      <c r="J21" s="4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217</v>
      </c>
      <c r="F29" s="313">
        <v>70500000</v>
      </c>
      <c r="G29" s="314"/>
      <c r="H29" s="282">
        <f xml:space="preserve"> (((F29 + G28) / F29) - 1) * 100</f>
        <v>3.0254751773049593</v>
      </c>
      <c r="J29" s="4" t="s">
        <v>217</v>
      </c>
      <c r="K29" s="313">
        <v>70500000</v>
      </c>
      <c r="L29" s="314"/>
      <c r="M29" s="282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0" t="s">
        <v>203</v>
      </c>
      <c r="C1" s="320"/>
      <c r="D1" s="320"/>
      <c r="E1" s="320"/>
      <c r="F1" s="320"/>
      <c r="G1" s="320"/>
      <c r="H1" s="320"/>
      <c r="I1" s="320"/>
    </row>
    <row r="2" spans="2:14" x14ac:dyDescent="0.3">
      <c r="B2" s="279" t="s">
        <v>197</v>
      </c>
      <c r="C2" s="279" t="s">
        <v>199</v>
      </c>
      <c r="D2" s="279" t="s">
        <v>201</v>
      </c>
      <c r="E2" s="279" t="s">
        <v>0</v>
      </c>
      <c r="F2" s="279" t="s">
        <v>206</v>
      </c>
      <c r="G2" s="279" t="s">
        <v>202</v>
      </c>
      <c r="H2" s="279" t="s">
        <v>198</v>
      </c>
      <c r="I2" s="279" t="s">
        <v>200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74">
        <f xml:space="preserve"> E3 / 12</f>
        <v>264000</v>
      </c>
      <c r="G3" s="6">
        <f>( D3 - E3) /12</f>
        <v>936000</v>
      </c>
      <c r="H3" s="274">
        <v>300000</v>
      </c>
      <c r="I3" s="275">
        <f xml:space="preserve"> G3 - H3</f>
        <v>636000</v>
      </c>
      <c r="J3" s="277" t="s">
        <v>204</v>
      </c>
      <c r="K3" s="277" t="s">
        <v>205</v>
      </c>
      <c r="L3" s="276" t="s">
        <v>207</v>
      </c>
    </row>
    <row r="4" spans="2:14" x14ac:dyDescent="0.3">
      <c r="B4" s="1"/>
      <c r="C4" s="1"/>
      <c r="D4" s="1"/>
    </row>
    <row r="5" spans="2:14" x14ac:dyDescent="0.3">
      <c r="B5" s="278"/>
      <c r="C5" s="42" t="s">
        <v>208</v>
      </c>
      <c r="D5" s="42" t="s">
        <v>209</v>
      </c>
      <c r="E5" s="42" t="s">
        <v>210</v>
      </c>
      <c r="F5" s="280" t="s">
        <v>214</v>
      </c>
      <c r="G5" s="280" t="s">
        <v>215</v>
      </c>
      <c r="H5" s="280" t="s">
        <v>216</v>
      </c>
      <c r="J5" s="303"/>
      <c r="K5" s="303"/>
      <c r="L5" s="303"/>
      <c r="M5" s="303"/>
      <c r="N5" s="303"/>
    </row>
    <row r="6" spans="2:14" x14ac:dyDescent="0.3">
      <c r="B6" s="1">
        <v>202412</v>
      </c>
      <c r="C6" s="150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81"/>
      <c r="G23" s="281"/>
      <c r="H23" s="281"/>
      <c r="I23" s="281"/>
      <c r="J23" s="281"/>
      <c r="K23" s="281"/>
      <c r="L23" s="281"/>
      <c r="M23" s="281"/>
      <c r="N23" s="281"/>
      <c r="O23" s="281"/>
    </row>
    <row r="30" spans="5:15" x14ac:dyDescent="0.3">
      <c r="E30" s="281">
        <v>60000000</v>
      </c>
      <c r="F30" s="281">
        <f t="shared" ref="F30:F35" si="0" xml:space="preserve"> E30 * 1.03</f>
        <v>61800000</v>
      </c>
    </row>
    <row r="31" spans="5:15" x14ac:dyDescent="0.3">
      <c r="E31" s="281">
        <f xml:space="preserve"> F30 -300000</f>
        <v>61500000</v>
      </c>
      <c r="F31" s="281">
        <f t="shared" si="0"/>
        <v>63345000</v>
      </c>
    </row>
    <row r="32" spans="5:15" x14ac:dyDescent="0.3">
      <c r="E32" s="281">
        <f xml:space="preserve"> F31 -300000</f>
        <v>63045000</v>
      </c>
      <c r="F32" s="281">
        <f t="shared" si="0"/>
        <v>64936350</v>
      </c>
    </row>
    <row r="33" spans="5:6" x14ac:dyDescent="0.3">
      <c r="E33" s="281">
        <f xml:space="preserve"> F32 -300000</f>
        <v>64636350</v>
      </c>
      <c r="F33" s="281">
        <f t="shared" si="0"/>
        <v>66575440.5</v>
      </c>
    </row>
    <row r="34" spans="5:6" x14ac:dyDescent="0.3">
      <c r="E34" s="281">
        <f xml:space="preserve"> F33 -300000</f>
        <v>66275440.5</v>
      </c>
      <c r="F34" s="281">
        <f t="shared" si="0"/>
        <v>68263703.715000004</v>
      </c>
    </row>
    <row r="35" spans="5:6" x14ac:dyDescent="0.3">
      <c r="E35" s="281">
        <f xml:space="preserve"> F34 -300000</f>
        <v>67963703.715000004</v>
      </c>
      <c r="F35" s="281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6"/>
  <sheetViews>
    <sheetView topLeftCell="A61" workbookViewId="0">
      <selection activeCell="F40" sqref="F4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3" t="s">
        <v>36</v>
      </c>
      <c r="E3" s="303"/>
      <c r="F3" s="303"/>
      <c r="G3" s="303"/>
      <c r="H3" s="303"/>
      <c r="I3" s="303"/>
      <c r="J3" s="303"/>
      <c r="K3" s="303"/>
      <c r="L3" s="303"/>
      <c r="M3" s="303"/>
      <c r="N3" s="303"/>
    </row>
    <row r="4" spans="3:14" x14ac:dyDescent="0.3"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1">
        <f xml:space="preserve"> D22 + E22 + F22 + G22</f>
        <v>18921448</v>
      </c>
      <c r="E23" s="311"/>
      <c r="F23" s="311"/>
      <c r="G23" s="311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22">
        <f xml:space="preserve"> D23 / I23 * 100</f>
        <v>84.996483606996279</v>
      </c>
      <c r="E24" s="323"/>
      <c r="F24" s="323"/>
      <c r="G24" s="324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0" t="s">
        <v>100</v>
      </c>
      <c r="C27" s="334" t="s">
        <v>115</v>
      </c>
      <c r="D27" s="325" t="s">
        <v>98</v>
      </c>
      <c r="E27" s="326"/>
      <c r="F27" s="327"/>
      <c r="G27" s="330" t="s">
        <v>102</v>
      </c>
      <c r="H27" s="328" t="s">
        <v>118</v>
      </c>
      <c r="I27" s="331" t="s">
        <v>96</v>
      </c>
      <c r="J27" s="330" t="s">
        <v>105</v>
      </c>
      <c r="K27" s="330" t="s">
        <v>116</v>
      </c>
    </row>
    <row r="28" spans="2:12" ht="17.25" thickBot="1" x14ac:dyDescent="0.35">
      <c r="B28" s="329"/>
      <c r="C28" s="335"/>
      <c r="D28" s="330" t="s">
        <v>97</v>
      </c>
      <c r="E28" s="328" t="s">
        <v>101</v>
      </c>
      <c r="F28" s="336" t="s">
        <v>104</v>
      </c>
      <c r="G28" s="329"/>
      <c r="H28" s="329"/>
      <c r="I28" s="332"/>
      <c r="J28" s="329"/>
      <c r="K28" s="329"/>
    </row>
    <row r="29" spans="2:12" ht="37.5" customHeight="1" thickBot="1" x14ac:dyDescent="0.35">
      <c r="B29" s="329"/>
      <c r="C29" s="335"/>
      <c r="D29" s="329"/>
      <c r="E29" s="329"/>
      <c r="F29" s="337"/>
      <c r="G29" s="329"/>
      <c r="H29" s="329"/>
      <c r="I29" s="47" t="s">
        <v>99</v>
      </c>
      <c r="J29" s="333"/>
      <c r="K29" s="333"/>
    </row>
    <row r="30" spans="2:12" x14ac:dyDescent="0.3">
      <c r="B30" s="342" t="s">
        <v>114</v>
      </c>
      <c r="C30" s="344">
        <v>1845434000</v>
      </c>
      <c r="D30" s="50">
        <v>1845434000</v>
      </c>
      <c r="E30" s="49">
        <v>0</v>
      </c>
      <c r="F30" s="51">
        <v>10.81</v>
      </c>
      <c r="G30" s="338">
        <f xml:space="preserve"> C30 + D31</f>
        <v>0</v>
      </c>
      <c r="H30" s="344">
        <v>934126897</v>
      </c>
      <c r="I30" s="346">
        <f xml:space="preserve"> G30 / H30</f>
        <v>0</v>
      </c>
      <c r="J30" s="340" t="s">
        <v>103</v>
      </c>
      <c r="K30" s="338">
        <f xml:space="preserve"> D30 / H30</f>
        <v>1.9755709914003259</v>
      </c>
    </row>
    <row r="31" spans="2:12" ht="17.25" thickBot="1" x14ac:dyDescent="0.35">
      <c r="B31" s="343"/>
      <c r="C31" s="345"/>
      <c r="D31" s="348">
        <f xml:space="preserve"> (D30 * (E30 - F30)) / F30</f>
        <v>-1845434000</v>
      </c>
      <c r="E31" s="349"/>
      <c r="F31" s="350"/>
      <c r="G31" s="343"/>
      <c r="H31" s="345"/>
      <c r="I31" s="347"/>
      <c r="J31" s="341"/>
      <c r="K31" s="339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68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x14ac:dyDescent="0.3">
      <c r="A46" s="75" t="s">
        <v>235</v>
      </c>
      <c r="B46" s="52" t="s">
        <v>109</v>
      </c>
      <c r="C46" s="48">
        <v>3602846000</v>
      </c>
      <c r="D46" s="48">
        <v>1795090000</v>
      </c>
      <c r="E46" s="48">
        <f t="shared" ref="E46" si="2" xml:space="preserve"> C46 - D46</f>
        <v>1807756000</v>
      </c>
      <c r="F46" s="64"/>
    </row>
    <row r="47" spans="1:10" ht="17.25" thickBot="1" x14ac:dyDescent="0.35"/>
    <row r="48" spans="1:10" ht="33.75" thickBot="1" x14ac:dyDescent="0.35">
      <c r="B48" s="53" t="s">
        <v>117</v>
      </c>
      <c r="C48" s="56" t="s">
        <v>110</v>
      </c>
      <c r="D48" s="54" t="s">
        <v>111</v>
      </c>
      <c r="E48" s="54" t="s">
        <v>112</v>
      </c>
      <c r="F48" s="57" t="s">
        <v>97</v>
      </c>
    </row>
    <row r="49" spans="1:7" x14ac:dyDescent="0.3">
      <c r="A49" s="74">
        <v>2021</v>
      </c>
      <c r="B49" s="52" t="s">
        <v>109</v>
      </c>
      <c r="C49" s="48">
        <v>5947000</v>
      </c>
      <c r="D49" s="48">
        <v>7070710000</v>
      </c>
      <c r="E49" s="48">
        <v>2396903000</v>
      </c>
      <c r="F49" s="48">
        <f t="shared" ref="F49:F54" si="3" xml:space="preserve"> D49 + C49 - E49</f>
        <v>4679754000</v>
      </c>
    </row>
    <row r="50" spans="1:7" x14ac:dyDescent="0.3">
      <c r="A50" s="74">
        <v>2022</v>
      </c>
      <c r="B50" s="52" t="s">
        <v>109</v>
      </c>
      <c r="C50" s="48">
        <v>6084000</v>
      </c>
      <c r="D50" s="48">
        <v>7297306000</v>
      </c>
      <c r="E50" s="48">
        <v>3120911000</v>
      </c>
      <c r="F50" s="48">
        <f t="shared" si="3"/>
        <v>4182479000</v>
      </c>
      <c r="G50" s="147">
        <f t="shared" ref="G50:G55" si="4" xml:space="preserve">  (F50 / F49 * 100) - 100</f>
        <v>-10.62609273906277</v>
      </c>
    </row>
    <row r="51" spans="1:7" x14ac:dyDescent="0.3">
      <c r="A51" s="75" t="s">
        <v>157</v>
      </c>
      <c r="B51" s="52" t="s">
        <v>109</v>
      </c>
      <c r="C51" s="48">
        <v>6120000</v>
      </c>
      <c r="D51" s="48">
        <v>7360887000</v>
      </c>
      <c r="E51" s="48">
        <v>3327472000</v>
      </c>
      <c r="F51" s="48">
        <f t="shared" si="3"/>
        <v>4039535000</v>
      </c>
      <c r="G51" s="147">
        <f t="shared" si="4"/>
        <v>-3.4176860182681139</v>
      </c>
    </row>
    <row r="52" spans="1:7" x14ac:dyDescent="0.3">
      <c r="A52" s="75" t="s">
        <v>171</v>
      </c>
      <c r="B52" s="52" t="s">
        <v>109</v>
      </c>
      <c r="C52" s="48">
        <v>6201000</v>
      </c>
      <c r="D52" s="48">
        <v>7409733000</v>
      </c>
      <c r="E52" s="48">
        <v>3563870000</v>
      </c>
      <c r="F52" s="48">
        <f t="shared" si="3"/>
        <v>3852064000</v>
      </c>
      <c r="G52" s="147">
        <f t="shared" si="4"/>
        <v>-4.6409054507511485</v>
      </c>
    </row>
    <row r="53" spans="1:7" x14ac:dyDescent="0.3">
      <c r="A53" s="75" t="s">
        <v>179</v>
      </c>
      <c r="B53" s="52" t="s">
        <v>109</v>
      </c>
      <c r="C53" s="48">
        <v>6243000</v>
      </c>
      <c r="D53" s="48">
        <v>7456196000</v>
      </c>
      <c r="E53" s="48">
        <v>3847349000</v>
      </c>
      <c r="F53" s="48">
        <f t="shared" si="3"/>
        <v>3615090000</v>
      </c>
      <c r="G53" s="147">
        <f t="shared" si="4"/>
        <v>-6.1518707892703759</v>
      </c>
    </row>
    <row r="54" spans="1:7" x14ac:dyDescent="0.3">
      <c r="A54" s="75" t="s">
        <v>184</v>
      </c>
      <c r="B54" s="52" t="s">
        <v>109</v>
      </c>
      <c r="C54" s="199">
        <v>7057000</v>
      </c>
      <c r="D54" s="48">
        <v>7823209000</v>
      </c>
      <c r="E54" s="48">
        <v>4785520000</v>
      </c>
      <c r="F54" s="48">
        <f t="shared" si="3"/>
        <v>3044746000</v>
      </c>
      <c r="G54" s="147">
        <f t="shared" si="4"/>
        <v>-15.776757978362923</v>
      </c>
    </row>
    <row r="55" spans="1:7" x14ac:dyDescent="0.3">
      <c r="A55" s="75" t="s">
        <v>190</v>
      </c>
      <c r="B55" s="52" t="s">
        <v>109</v>
      </c>
      <c r="C55" s="199">
        <v>9003000</v>
      </c>
      <c r="D55" s="48">
        <v>8388930000</v>
      </c>
      <c r="E55" s="48">
        <v>5259021000</v>
      </c>
      <c r="F55" s="48">
        <f t="shared" ref="F55" si="5" xml:space="preserve"> D55 + C55 - E55</f>
        <v>3138912000</v>
      </c>
      <c r="G55" s="147">
        <f t="shared" si="4"/>
        <v>3.0927374565891625</v>
      </c>
    </row>
    <row r="56" spans="1:7" x14ac:dyDescent="0.3">
      <c r="A56" s="75" t="s">
        <v>235</v>
      </c>
      <c r="B56" s="52" t="s">
        <v>109</v>
      </c>
      <c r="C56" s="199">
        <v>9342000</v>
      </c>
      <c r="D56" s="48">
        <v>8430537000</v>
      </c>
      <c r="E56" s="48">
        <v>6594445000</v>
      </c>
      <c r="F56" s="48">
        <f t="shared" ref="F56" si="6" xml:space="preserve"> D56 + C56 - E56</f>
        <v>1845434000</v>
      </c>
      <c r="G56" s="147">
        <f t="shared" ref="G56" si="7" xml:space="preserve">  (F56 / F55 * 100) - 100</f>
        <v>-41.207845266130427</v>
      </c>
    </row>
    <row r="57" spans="1:7" ht="17.25" thickBot="1" x14ac:dyDescent="0.35"/>
    <row r="58" spans="1:7" ht="66.75" thickBot="1" x14ac:dyDescent="0.35">
      <c r="B58" s="53" t="s">
        <v>117</v>
      </c>
      <c r="C58" s="61" t="s">
        <v>113</v>
      </c>
      <c r="D58" s="62" t="s">
        <v>120</v>
      </c>
      <c r="E58" s="65" t="s">
        <v>121</v>
      </c>
      <c r="F58" s="66" t="s">
        <v>123</v>
      </c>
      <c r="G58" s="66" t="s">
        <v>122</v>
      </c>
    </row>
    <row r="59" spans="1:7" x14ac:dyDescent="0.3">
      <c r="A59" s="74">
        <v>2021</v>
      </c>
      <c r="B59" s="52" t="s">
        <v>109</v>
      </c>
      <c r="C59" s="59">
        <f t="shared" ref="C59:C66" si="8" xml:space="preserve"> F49 / C39 * 100</f>
        <v>78.650323121923151</v>
      </c>
      <c r="D59" s="60">
        <f t="shared" ref="D59:D66" si="9">(C49-F49)/C49 *100</f>
        <v>-78591.003867496212</v>
      </c>
      <c r="E59" s="67">
        <v>50</v>
      </c>
      <c r="F59" s="68">
        <v>594729610</v>
      </c>
      <c r="G59" s="69">
        <f t="shared" ref="G59:G64" si="10" xml:space="preserve"> E59 * F59</f>
        <v>29736480500</v>
      </c>
    </row>
    <row r="60" spans="1:7" x14ac:dyDescent="0.3">
      <c r="A60" s="74">
        <v>2022</v>
      </c>
      <c r="B60" s="52" t="s">
        <v>109</v>
      </c>
      <c r="C60" s="59">
        <f t="shared" si="8"/>
        <v>72.55861794265229</v>
      </c>
      <c r="D60" s="60">
        <f t="shared" si="9"/>
        <v>-68645.545693622611</v>
      </c>
      <c r="E60" s="1">
        <v>13.33</v>
      </c>
      <c r="F60" s="68">
        <v>608421785</v>
      </c>
      <c r="G60" s="69">
        <f t="shared" si="10"/>
        <v>8110262394.0500002</v>
      </c>
    </row>
    <row r="61" spans="1:7" x14ac:dyDescent="0.3">
      <c r="A61" s="75" t="s">
        <v>157</v>
      </c>
      <c r="B61" s="52" t="s">
        <v>109</v>
      </c>
      <c r="C61" s="59">
        <f t="shared" si="8"/>
        <v>71.444438568661667</v>
      </c>
      <c r="D61" s="60">
        <f t="shared" si="9"/>
        <v>-65905.473856209152</v>
      </c>
      <c r="E61" s="1">
        <v>8</v>
      </c>
      <c r="F61" s="68">
        <v>611951626</v>
      </c>
      <c r="G61" s="69">
        <f t="shared" si="10"/>
        <v>4895613008</v>
      </c>
    </row>
    <row r="62" spans="1:7" x14ac:dyDescent="0.3">
      <c r="A62" s="75" t="s">
        <v>171</v>
      </c>
      <c r="B62" s="52" t="s">
        <v>109</v>
      </c>
      <c r="C62" s="59">
        <f t="shared" si="8"/>
        <v>68.992887152115145</v>
      </c>
      <c r="D62" s="60">
        <f t="shared" si="9"/>
        <v>-62020.045154007414</v>
      </c>
      <c r="E62" s="1">
        <v>7.54</v>
      </c>
      <c r="F62" s="68">
        <v>620087507</v>
      </c>
      <c r="G62" s="69">
        <f t="shared" si="10"/>
        <v>4675459802.7799997</v>
      </c>
    </row>
    <row r="63" spans="1:7" x14ac:dyDescent="0.3">
      <c r="A63" s="75" t="s">
        <v>179</v>
      </c>
      <c r="B63" s="52" t="s">
        <v>109</v>
      </c>
      <c r="C63" s="59">
        <f t="shared" si="8"/>
        <v>66.306121966111903</v>
      </c>
      <c r="D63" s="60">
        <f t="shared" si="9"/>
        <v>-57806.295050456516</v>
      </c>
      <c r="E63" s="1">
        <v>3.54</v>
      </c>
      <c r="F63" s="68">
        <v>624267053</v>
      </c>
      <c r="G63" s="69">
        <f t="shared" si="10"/>
        <v>2209905367.6199999</v>
      </c>
    </row>
    <row r="64" spans="1:7" x14ac:dyDescent="0.3">
      <c r="A64" s="75" t="s">
        <v>184</v>
      </c>
      <c r="B64" s="52" t="s">
        <v>109</v>
      </c>
      <c r="C64" s="59">
        <f t="shared" si="8"/>
        <v>62.813158484320986</v>
      </c>
      <c r="D64" s="60">
        <f t="shared" si="9"/>
        <v>-43045.047470596568</v>
      </c>
      <c r="E64" s="1">
        <v>2.54</v>
      </c>
      <c r="F64" s="68">
        <v>705604549</v>
      </c>
      <c r="G64" s="69">
        <f t="shared" si="10"/>
        <v>1792235554.46</v>
      </c>
    </row>
    <row r="65" spans="1:9" x14ac:dyDescent="0.3">
      <c r="A65" s="75" t="s">
        <v>190</v>
      </c>
      <c r="B65" s="52" t="s">
        <v>109</v>
      </c>
      <c r="C65" s="59">
        <f t="shared" si="8"/>
        <v>66.433771567241791</v>
      </c>
      <c r="D65" s="60">
        <f t="shared" si="9"/>
        <v>-34765.178273908699</v>
      </c>
      <c r="E65" s="1">
        <v>2.2999999999999998</v>
      </c>
      <c r="F65" s="68">
        <v>900281573</v>
      </c>
      <c r="G65" s="69">
        <f t="shared" ref="G65" si="11" xml:space="preserve"> E65 * F65</f>
        <v>2070647617.8999999</v>
      </c>
    </row>
    <row r="66" spans="1:9" x14ac:dyDescent="0.3">
      <c r="A66" s="75" t="s">
        <v>235</v>
      </c>
      <c r="B66" s="52" t="s">
        <v>109</v>
      </c>
      <c r="C66" s="59">
        <f t="shared" si="8"/>
        <v>51.221562065100755</v>
      </c>
      <c r="D66" s="60">
        <f t="shared" si="9"/>
        <v>-19654.163990580175</v>
      </c>
      <c r="E66" s="1">
        <v>1.44</v>
      </c>
      <c r="F66" s="68">
        <v>934126897</v>
      </c>
      <c r="G66" s="69">
        <f t="shared" ref="G66" si="12" xml:space="preserve"> E66 * F66</f>
        <v>1345142731.6800001</v>
      </c>
    </row>
    <row r="67" spans="1:9" ht="17.25" thickBot="1" x14ac:dyDescent="0.35"/>
    <row r="68" spans="1:9" ht="17.25" thickBot="1" x14ac:dyDescent="0.35">
      <c r="B68" s="53" t="s">
        <v>117</v>
      </c>
      <c r="C68" s="70" t="s">
        <v>124</v>
      </c>
      <c r="D68" s="72" t="s">
        <v>125</v>
      </c>
      <c r="E68" s="33" t="s">
        <v>127</v>
      </c>
      <c r="F68" s="33" t="s">
        <v>126</v>
      </c>
      <c r="G68" s="71" t="s">
        <v>128</v>
      </c>
    </row>
    <row r="69" spans="1:9" x14ac:dyDescent="0.3">
      <c r="A69" s="74">
        <v>2021</v>
      </c>
      <c r="B69" s="52" t="s">
        <v>109</v>
      </c>
      <c r="C69" s="67">
        <v>4208</v>
      </c>
      <c r="D69" s="67">
        <v>24.3</v>
      </c>
      <c r="E69" s="67"/>
      <c r="F69" s="67"/>
      <c r="G69" s="67"/>
    </row>
    <row r="70" spans="1:9" x14ac:dyDescent="0.3">
      <c r="A70" s="74">
        <v>2022</v>
      </c>
      <c r="B70" s="52" t="s">
        <v>109</v>
      </c>
      <c r="C70" s="1">
        <v>3939</v>
      </c>
      <c r="D70" s="1">
        <v>13.33</v>
      </c>
      <c r="E70" s="41">
        <f t="shared" ref="E70:E76" si="13" xml:space="preserve"> C60 - C59</f>
        <v>-6.0917051792708605</v>
      </c>
      <c r="F70" s="1">
        <f t="shared" ref="F70:F75" si="14" xml:space="preserve"> (C70 - C69) / C69 * 100</f>
        <v>-6.3925855513307983</v>
      </c>
      <c r="G70" s="73">
        <f t="shared" ref="G70:G75" si="15" xml:space="preserve">  D69 * ((100 + E70) / 100) * ((100 + F70) / 100)</f>
        <v>21.360945796487893</v>
      </c>
    </row>
    <row r="71" spans="1:9" x14ac:dyDescent="0.3">
      <c r="A71" s="75" t="s">
        <v>157</v>
      </c>
      <c r="B71" s="52" t="s">
        <v>109</v>
      </c>
      <c r="C71" s="1">
        <v>4119</v>
      </c>
      <c r="D71" s="1">
        <v>8</v>
      </c>
      <c r="E71" s="41">
        <f t="shared" si="13"/>
        <v>-1.1141793739906234</v>
      </c>
      <c r="F71" s="1">
        <f t="shared" si="14"/>
        <v>4.5696877380045704</v>
      </c>
      <c r="G71" s="73">
        <f t="shared" si="15"/>
        <v>13.78383235964265</v>
      </c>
      <c r="H71" s="147">
        <f xml:space="preserve"> (G71 / G70)</f>
        <v>0.64528193137913159</v>
      </c>
      <c r="I71" s="123">
        <f t="shared" ref="I71:I76" si="16" xml:space="preserve"> - (1 - H71)</f>
        <v>-0.35471806862086841</v>
      </c>
    </row>
    <row r="72" spans="1:9" x14ac:dyDescent="0.3">
      <c r="A72" s="75" t="s">
        <v>171</v>
      </c>
      <c r="B72" s="52" t="s">
        <v>109</v>
      </c>
      <c r="C72" s="1">
        <v>4377</v>
      </c>
      <c r="D72" s="1">
        <v>7.54</v>
      </c>
      <c r="E72" s="41">
        <f t="shared" si="13"/>
        <v>-2.451551416546522</v>
      </c>
      <c r="F72" s="1">
        <f t="shared" si="14"/>
        <v>6.263656227239621</v>
      </c>
      <c r="G72" s="73">
        <f t="shared" si="15"/>
        <v>8.2926838446181268</v>
      </c>
      <c r="H72" s="147">
        <f t="shared" ref="H72:H76" si="17" xml:space="preserve"> G72 / G71</f>
        <v>0.60162396264322504</v>
      </c>
      <c r="I72" s="123">
        <f t="shared" si="16"/>
        <v>-0.39837603735677496</v>
      </c>
    </row>
    <row r="73" spans="1:9" x14ac:dyDescent="0.3">
      <c r="A73" s="75" t="s">
        <v>179</v>
      </c>
      <c r="B73" s="52" t="s">
        <v>109</v>
      </c>
      <c r="C73" s="1">
        <v>4415</v>
      </c>
      <c r="D73" s="1">
        <v>3.54</v>
      </c>
      <c r="E73" s="41">
        <f t="shared" si="13"/>
        <v>-2.6867651860032424</v>
      </c>
      <c r="F73" s="1">
        <f t="shared" si="14"/>
        <v>0.86817454877770162</v>
      </c>
      <c r="G73" s="73">
        <f t="shared" si="15"/>
        <v>7.4011194997638103</v>
      </c>
      <c r="H73" s="147">
        <f t="shared" si="17"/>
        <v>0.89248784090172051</v>
      </c>
      <c r="I73" s="123">
        <f t="shared" si="16"/>
        <v>-0.10751215909827949</v>
      </c>
    </row>
    <row r="74" spans="1:9" x14ac:dyDescent="0.3">
      <c r="A74" s="75" t="s">
        <v>184</v>
      </c>
      <c r="B74" s="52" t="s">
        <v>109</v>
      </c>
      <c r="C74" s="1">
        <v>5222</v>
      </c>
      <c r="D74" s="1">
        <v>2.54</v>
      </c>
      <c r="E74" s="41">
        <f t="shared" si="13"/>
        <v>-3.4929634817909161</v>
      </c>
      <c r="F74" s="1">
        <f t="shared" si="14"/>
        <v>18.278595696489241</v>
      </c>
      <c r="G74" s="73">
        <f t="shared" si="15"/>
        <v>4.0408097309880651</v>
      </c>
      <c r="H74" s="147">
        <f t="shared" si="17"/>
        <v>0.54597277224303953</v>
      </c>
      <c r="I74" s="123">
        <f t="shared" si="16"/>
        <v>-0.45402722775696047</v>
      </c>
    </row>
    <row r="75" spans="1:9" x14ac:dyDescent="0.3">
      <c r="A75" s="75" t="s">
        <v>190</v>
      </c>
      <c r="B75" s="52" t="s">
        <v>109</v>
      </c>
      <c r="C75" s="1">
        <v>6047</v>
      </c>
      <c r="D75" s="1">
        <v>2.2999999999999998</v>
      </c>
      <c r="E75" s="41">
        <f t="shared" si="13"/>
        <v>3.620613082920805</v>
      </c>
      <c r="F75" s="1">
        <f t="shared" si="14"/>
        <v>15.798544618919955</v>
      </c>
      <c r="G75" s="73">
        <f t="shared" si="15"/>
        <v>3.047775511630701</v>
      </c>
      <c r="H75" s="147">
        <f t="shared" si="17"/>
        <v>0.7542487062080635</v>
      </c>
      <c r="I75" s="123">
        <f t="shared" si="16"/>
        <v>-0.2457512937919365</v>
      </c>
    </row>
    <row r="76" spans="1:9" x14ac:dyDescent="0.3">
      <c r="A76" s="75" t="s">
        <v>235</v>
      </c>
      <c r="B76" s="52" t="s">
        <v>109</v>
      </c>
      <c r="C76" s="1">
        <v>5849</v>
      </c>
      <c r="D76" s="1">
        <v>1.44</v>
      </c>
      <c r="E76" s="41">
        <f t="shared" si="13"/>
        <v>-15.212209502141036</v>
      </c>
      <c r="F76" s="1">
        <f t="shared" ref="F76" si="18" xml:space="preserve"> (C76 - C75) / C75 * 100</f>
        <v>-3.2743509178104846</v>
      </c>
      <c r="G76" s="73">
        <f t="shared" ref="G76" si="19" xml:space="preserve">  D75 * ((100 + E76) / 100) * ((100 + F76) / 100)</f>
        <v>1.886265436134525</v>
      </c>
      <c r="H76" s="147">
        <f t="shared" si="17"/>
        <v>0.61889907210563733</v>
      </c>
      <c r="I76" s="123">
        <f t="shared" si="16"/>
        <v>-0.38110092789436267</v>
      </c>
    </row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1" t="s">
        <v>143</v>
      </c>
      <c r="B29" s="311"/>
      <c r="C29" s="311"/>
    </row>
    <row r="30" spans="1:11" x14ac:dyDescent="0.3">
      <c r="A30" s="1">
        <v>1</v>
      </c>
      <c r="B30" s="311" t="s">
        <v>144</v>
      </c>
      <c r="C30" s="1" t="s">
        <v>145</v>
      </c>
    </row>
    <row r="31" spans="1:11" x14ac:dyDescent="0.3">
      <c r="A31" s="1">
        <v>2</v>
      </c>
      <c r="B31" s="311"/>
      <c r="C31" s="1" t="s">
        <v>146</v>
      </c>
    </row>
    <row r="32" spans="1:11" x14ac:dyDescent="0.3">
      <c r="A32" s="1">
        <v>3</v>
      </c>
      <c r="B32" s="311"/>
      <c r="C32" s="1" t="s">
        <v>147</v>
      </c>
    </row>
    <row r="33" spans="1:3" x14ac:dyDescent="0.3">
      <c r="A33" s="1">
        <v>4</v>
      </c>
      <c r="B33" s="311"/>
      <c r="C33" s="1" t="s">
        <v>148</v>
      </c>
    </row>
    <row r="34" spans="1:3" x14ac:dyDescent="0.3">
      <c r="A34" s="1">
        <v>5</v>
      </c>
      <c r="B34" s="311" t="s">
        <v>152</v>
      </c>
      <c r="C34" s="1" t="s">
        <v>149</v>
      </c>
    </row>
    <row r="35" spans="1:3" x14ac:dyDescent="0.3">
      <c r="A35" s="1">
        <v>6</v>
      </c>
      <c r="B35" s="311"/>
      <c r="C35" s="1" t="s">
        <v>150</v>
      </c>
    </row>
    <row r="36" spans="1:3" x14ac:dyDescent="0.3">
      <c r="A36" s="1">
        <v>7</v>
      </c>
      <c r="B36" s="311"/>
      <c r="C36" s="1" t="s">
        <v>151</v>
      </c>
    </row>
    <row r="37" spans="1:3" x14ac:dyDescent="0.3">
      <c r="A37" s="1">
        <v>8</v>
      </c>
      <c r="B37" s="311" t="s">
        <v>153</v>
      </c>
      <c r="C37" s="1" t="s">
        <v>154</v>
      </c>
    </row>
    <row r="38" spans="1:3" x14ac:dyDescent="0.3">
      <c r="A38" s="1">
        <v>9</v>
      </c>
      <c r="B38" s="311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8" t="s">
        <v>66</v>
      </c>
      <c r="C2" s="318"/>
      <c r="E2" s="318" t="s">
        <v>67</v>
      </c>
      <c r="F2" s="318"/>
      <c r="H2" s="318" t="s">
        <v>68</v>
      </c>
      <c r="I2" s="318"/>
      <c r="K2" s="318" t="s">
        <v>69</v>
      </c>
      <c r="L2" s="318"/>
      <c r="N2" s="318" t="s">
        <v>70</v>
      </c>
      <c r="O2" s="31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77" customFormat="1" x14ac:dyDescent="0.3">
      <c r="A1" s="285" t="s">
        <v>221</v>
      </c>
      <c r="B1" s="277" t="s">
        <v>223</v>
      </c>
      <c r="C1" s="277" t="s">
        <v>222</v>
      </c>
      <c r="D1" s="277" t="s">
        <v>224</v>
      </c>
      <c r="E1" s="277" t="s">
        <v>225</v>
      </c>
      <c r="F1" s="277" t="s">
        <v>227</v>
      </c>
      <c r="G1" s="277" t="s">
        <v>228</v>
      </c>
      <c r="H1" s="277" t="s">
        <v>229</v>
      </c>
      <c r="I1" s="277" t="s">
        <v>230</v>
      </c>
      <c r="J1" s="277" t="s">
        <v>232</v>
      </c>
      <c r="K1" s="277" t="s">
        <v>233</v>
      </c>
    </row>
    <row r="2" spans="1:11" x14ac:dyDescent="0.3">
      <c r="A2" s="74" t="s">
        <v>12</v>
      </c>
      <c r="B2" s="283">
        <v>85000</v>
      </c>
      <c r="C2" s="286">
        <v>10000</v>
      </c>
      <c r="D2" s="286">
        <v>80000</v>
      </c>
      <c r="E2" s="286">
        <v>40000</v>
      </c>
      <c r="F2" s="3" t="s">
        <v>226</v>
      </c>
      <c r="G2" s="286">
        <v>40000</v>
      </c>
      <c r="H2" s="3" t="s">
        <v>231</v>
      </c>
      <c r="I2" s="3" t="s">
        <v>231</v>
      </c>
      <c r="J2" s="3">
        <v>80000</v>
      </c>
      <c r="K2">
        <v>3000</v>
      </c>
    </row>
    <row r="3" spans="1:11" x14ac:dyDescent="0.3">
      <c r="C3" s="284">
        <f xml:space="preserve"> B2 + C2</f>
        <v>95000</v>
      </c>
      <c r="D3" s="284">
        <f xml:space="preserve"> B2 + 80000</f>
        <v>165000</v>
      </c>
      <c r="E3" s="284">
        <f xml:space="preserve"> B2 + 40000</f>
        <v>125000</v>
      </c>
      <c r="G3" s="284">
        <f xml:space="preserve"> B2 + 40000</f>
        <v>125000</v>
      </c>
      <c r="J3" s="284">
        <f xml:space="preserve"> B2 + 80000</f>
        <v>165000</v>
      </c>
      <c r="K3" s="284">
        <f xml:space="preserve"> B2 + 3000</f>
        <v>88000</v>
      </c>
    </row>
    <row r="4" spans="1:11" x14ac:dyDescent="0.3">
      <c r="C4" s="284">
        <f xml:space="preserve"> C3 + 10000</f>
        <v>105000</v>
      </c>
      <c r="D4" s="284">
        <f xml:space="preserve"> D3 + 80000</f>
        <v>245000</v>
      </c>
      <c r="E4" s="284">
        <f xml:space="preserve"> E3 + 40000</f>
        <v>165000</v>
      </c>
      <c r="G4" s="284">
        <f xml:space="preserve"> G3 + 40000</f>
        <v>165000</v>
      </c>
      <c r="J4" s="284">
        <f xml:space="preserve"> J3 + 80000</f>
        <v>245000</v>
      </c>
      <c r="K4" s="284">
        <f xml:space="preserve"> K3 + 3000</f>
        <v>91000</v>
      </c>
    </row>
    <row r="5" spans="1:11" x14ac:dyDescent="0.3">
      <c r="C5" s="284">
        <f xml:space="preserve"> C4 + 10000</f>
        <v>115000</v>
      </c>
      <c r="K5" s="284">
        <f xml:space="preserve"> K4 + 3000</f>
        <v>94000</v>
      </c>
    </row>
    <row r="6" spans="1:11" x14ac:dyDescent="0.3">
      <c r="C6" s="284">
        <f t="shared" ref="C6:C12" si="0" xml:space="preserve"> C5 + 10000</f>
        <v>125000</v>
      </c>
      <c r="K6" s="284">
        <f t="shared" ref="K6:K20" si="1" xml:space="preserve"> K5 + 3000</f>
        <v>97000</v>
      </c>
    </row>
    <row r="7" spans="1:11" x14ac:dyDescent="0.3">
      <c r="C7" s="284">
        <f t="shared" si="0"/>
        <v>135000</v>
      </c>
      <c r="K7" s="284">
        <f t="shared" si="1"/>
        <v>100000</v>
      </c>
    </row>
    <row r="8" spans="1:11" x14ac:dyDescent="0.3">
      <c r="C8" s="284">
        <f t="shared" si="0"/>
        <v>145000</v>
      </c>
      <c r="K8" s="284">
        <f t="shared" si="1"/>
        <v>103000</v>
      </c>
    </row>
    <row r="9" spans="1:11" x14ac:dyDescent="0.3">
      <c r="C9" s="284">
        <f t="shared" si="0"/>
        <v>155000</v>
      </c>
      <c r="K9" s="284">
        <f t="shared" si="1"/>
        <v>106000</v>
      </c>
    </row>
    <row r="10" spans="1:11" x14ac:dyDescent="0.3">
      <c r="C10" s="284">
        <f t="shared" si="0"/>
        <v>165000</v>
      </c>
      <c r="K10" s="284">
        <f t="shared" si="1"/>
        <v>109000</v>
      </c>
    </row>
    <row r="11" spans="1:11" x14ac:dyDescent="0.3">
      <c r="C11" s="284">
        <f t="shared" si="0"/>
        <v>175000</v>
      </c>
      <c r="K11" s="284">
        <f t="shared" si="1"/>
        <v>112000</v>
      </c>
    </row>
    <row r="12" spans="1:11" x14ac:dyDescent="0.3">
      <c r="C12" s="284">
        <f t="shared" si="0"/>
        <v>185000</v>
      </c>
      <c r="K12" s="284">
        <f t="shared" si="1"/>
        <v>115000</v>
      </c>
    </row>
    <row r="13" spans="1:11" x14ac:dyDescent="0.3">
      <c r="C13" s="284">
        <f xml:space="preserve"> C12 + 10000</f>
        <v>195000</v>
      </c>
      <c r="K13" s="284">
        <f t="shared" si="1"/>
        <v>118000</v>
      </c>
    </row>
    <row r="14" spans="1:11" x14ac:dyDescent="0.3">
      <c r="C14" s="284">
        <f xml:space="preserve"> C13 + 10000</f>
        <v>205000</v>
      </c>
      <c r="K14" s="284">
        <f t="shared" si="1"/>
        <v>121000</v>
      </c>
    </row>
    <row r="15" spans="1:11" x14ac:dyDescent="0.3">
      <c r="K15" s="284">
        <f t="shared" si="1"/>
        <v>124000</v>
      </c>
    </row>
    <row r="16" spans="1:11" x14ac:dyDescent="0.3">
      <c r="K16" s="284">
        <f t="shared" si="1"/>
        <v>127000</v>
      </c>
    </row>
    <row r="17" spans="11:11" x14ac:dyDescent="0.3">
      <c r="K17" s="284">
        <f t="shared" si="1"/>
        <v>130000</v>
      </c>
    </row>
    <row r="18" spans="11:11" x14ac:dyDescent="0.3">
      <c r="K18" s="284">
        <f t="shared" si="1"/>
        <v>133000</v>
      </c>
    </row>
    <row r="19" spans="11:11" x14ac:dyDescent="0.3">
      <c r="K19" s="284">
        <f t="shared" si="1"/>
        <v>136000</v>
      </c>
    </row>
    <row r="20" spans="11:11" x14ac:dyDescent="0.3">
      <c r="K20" s="284">
        <f t="shared" si="1"/>
        <v>139000</v>
      </c>
    </row>
    <row r="21" spans="11:11" x14ac:dyDescent="0.3">
      <c r="K21" s="284">
        <f xml:space="preserve"> K20 + 3000</f>
        <v>142000</v>
      </c>
    </row>
    <row r="22" spans="11:11" x14ac:dyDescent="0.3">
      <c r="K22" s="284">
        <f xml:space="preserve"> K21 + 3000</f>
        <v>145000</v>
      </c>
    </row>
    <row r="23" spans="11:11" x14ac:dyDescent="0.3">
      <c r="K23" s="284">
        <f t="shared" ref="K23:K25" si="2" xml:space="preserve"> K22 + 3000</f>
        <v>148000</v>
      </c>
    </row>
    <row r="24" spans="11:11" x14ac:dyDescent="0.3">
      <c r="K24" s="284">
        <f t="shared" si="2"/>
        <v>151000</v>
      </c>
    </row>
    <row r="25" spans="11:11" x14ac:dyDescent="0.3">
      <c r="K25" s="284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2025-03-12T04:59:02Z</dcterms:modified>
</cp:coreProperties>
</file>