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Jobaaj Files\Excel\Excel_projects\"/>
    </mc:Choice>
  </mc:AlternateContent>
  <xr:revisionPtr revIDLastSave="0" documentId="13_ncr:1_{59545530-C959-493E-888F-4A7553F94FB4}" xr6:coauthVersionLast="47" xr6:coauthVersionMax="47" xr10:uidLastSave="{00000000-0000-0000-0000-000000000000}"/>
  <bookViews>
    <workbookView xWindow="-109" yWindow="-109" windowWidth="26301" windowHeight="14169" activeTab="4" xr2:uid="{00000000-000D-0000-FFFF-FFFF00000000}"/>
  </bookViews>
  <sheets>
    <sheet name="Instructions" sheetId="8" r:id="rId1"/>
    <sheet name="Budget Category Validation List" sheetId="2" r:id="rId2"/>
    <sheet name="Actual_transactions_dataset" sheetId="7" r:id="rId3"/>
    <sheet name="Pivot tables" sheetId="4" r:id="rId4"/>
    <sheet name="Monthly Transaction-2023" sheetId="1" r:id="rId5"/>
  </sheets>
  <definedNames>
    <definedName name="ExternalData_1" localSheetId="2" hidden="1">Actual_transactions_dataset!#REF!</definedName>
  </definedNames>
  <calcPr calcId="191029"/>
  <pivotCaches>
    <pivotCache cacheId="4" r:id="rId6"/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7" l="1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A86" i="7"/>
  <c r="A87" i="7"/>
  <c r="A88" i="7"/>
  <c r="E86" i="7"/>
  <c r="E87" i="7"/>
  <c r="E88" i="7"/>
  <c r="A56" i="7" l="1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A54" i="7"/>
  <c r="A55" i="7"/>
  <c r="E54" i="7"/>
  <c r="E55" i="7"/>
  <c r="A52" i="7"/>
  <c r="A53" i="7"/>
  <c r="E52" i="7"/>
  <c r="E53" i="7"/>
  <c r="O34" i="1" s="1"/>
  <c r="A48" i="7"/>
  <c r="A49" i="7"/>
  <c r="A50" i="7"/>
  <c r="A51" i="7"/>
  <c r="E48" i="7"/>
  <c r="E49" i="7"/>
  <c r="E50" i="7"/>
  <c r="E51" i="7"/>
  <c r="O35" i="1"/>
  <c r="E32" i="1"/>
  <c r="I51" i="1"/>
  <c r="I49" i="1"/>
  <c r="I50" i="1"/>
  <c r="I44" i="1"/>
  <c r="I45" i="1"/>
  <c r="I46" i="1"/>
  <c r="I47" i="1"/>
  <c r="I48" i="1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E26" i="7"/>
  <c r="E27" i="7"/>
  <c r="J30" i="1" s="1"/>
  <c r="E28" i="7"/>
  <c r="E29" i="7"/>
  <c r="E30" i="7"/>
  <c r="J46" i="1" s="1"/>
  <c r="E31" i="7"/>
  <c r="E32" i="7"/>
  <c r="E33" i="7"/>
  <c r="E34" i="7"/>
  <c r="J51" i="1" s="1"/>
  <c r="E35" i="7"/>
  <c r="J33" i="1" s="1"/>
  <c r="E36" i="7"/>
  <c r="E37" i="7"/>
  <c r="J50" i="1" s="1"/>
  <c r="E38" i="7"/>
  <c r="J39" i="1" s="1"/>
  <c r="E39" i="7"/>
  <c r="E40" i="7"/>
  <c r="J36" i="1" s="1"/>
  <c r="E41" i="7"/>
  <c r="E42" i="7"/>
  <c r="J37" i="1" s="1"/>
  <c r="E43" i="7"/>
  <c r="J49" i="1" s="1"/>
  <c r="E44" i="7"/>
  <c r="E45" i="7"/>
  <c r="J45" i="1" s="1"/>
  <c r="E46" i="7"/>
  <c r="J41" i="1" s="1"/>
  <c r="E47" i="7"/>
  <c r="J29" i="1" s="1"/>
  <c r="E23" i="7"/>
  <c r="E24" i="7"/>
  <c r="E25" i="7"/>
  <c r="E22" i="7"/>
  <c r="N29" i="1"/>
  <c r="N30" i="1"/>
  <c r="N31" i="1"/>
  <c r="N32" i="1"/>
  <c r="N33" i="1"/>
  <c r="N34" i="1"/>
  <c r="N35" i="1"/>
  <c r="I29" i="1"/>
  <c r="D29" i="1"/>
  <c r="I33" i="1"/>
  <c r="I34" i="1"/>
  <c r="I35" i="1"/>
  <c r="I36" i="1"/>
  <c r="I37" i="1"/>
  <c r="I38" i="1"/>
  <c r="I39" i="1"/>
  <c r="I40" i="1"/>
  <c r="I41" i="1"/>
  <c r="I42" i="1"/>
  <c r="I43" i="1"/>
  <c r="I30" i="1"/>
  <c r="I31" i="1"/>
  <c r="I32" i="1"/>
  <c r="D30" i="1"/>
  <c r="D31" i="1"/>
  <c r="D32" i="1"/>
  <c r="B6" i="7" l="1"/>
  <c r="S37" i="1"/>
  <c r="B14" i="7"/>
  <c r="B7" i="7"/>
  <c r="B15" i="7"/>
  <c r="B8" i="7"/>
  <c r="B16" i="7"/>
  <c r="B9" i="7"/>
  <c r="B10" i="7"/>
  <c r="B11" i="7"/>
  <c r="B12" i="7"/>
  <c r="B13" i="7"/>
  <c r="B5" i="7"/>
  <c r="O32" i="1"/>
  <c r="P32" i="1" s="1"/>
  <c r="O31" i="1"/>
  <c r="P31" i="1" s="1"/>
  <c r="S29" i="1"/>
  <c r="I5" i="1" s="1"/>
  <c r="S33" i="1"/>
  <c r="S35" i="1"/>
  <c r="N5" i="1" s="1"/>
  <c r="S28" i="1"/>
  <c r="H5" i="1" s="1"/>
  <c r="S34" i="1"/>
  <c r="M5" i="1" s="1"/>
  <c r="S32" i="1"/>
  <c r="O5" i="1" s="1"/>
  <c r="S31" i="1"/>
  <c r="S30" i="1"/>
  <c r="J5" i="1" s="1"/>
  <c r="S36" i="1"/>
  <c r="E31" i="1"/>
  <c r="F31" i="1" s="1"/>
  <c r="O29" i="1"/>
  <c r="P29" i="1" s="1"/>
  <c r="J34" i="1"/>
  <c r="K34" i="1" s="1"/>
  <c r="J42" i="1"/>
  <c r="K42" i="1" s="1"/>
  <c r="O33" i="1"/>
  <c r="P33" i="1" s="1"/>
  <c r="J32" i="1"/>
  <c r="K32" i="1" s="1"/>
  <c r="J44" i="1"/>
  <c r="K44" i="1" s="1"/>
  <c r="J43" i="1"/>
  <c r="K43" i="1" s="1"/>
  <c r="J31" i="1"/>
  <c r="K31" i="1" s="1"/>
  <c r="E30" i="1"/>
  <c r="F30" i="1" s="1"/>
  <c r="O30" i="1"/>
  <c r="P30" i="1" s="1"/>
  <c r="J40" i="1"/>
  <c r="K40" i="1" s="1"/>
  <c r="J47" i="1"/>
  <c r="K47" i="1" s="1"/>
  <c r="J35" i="1"/>
  <c r="J38" i="1"/>
  <c r="K38" i="1" s="1"/>
  <c r="J48" i="1"/>
  <c r="K48" i="1" s="1"/>
  <c r="P34" i="1"/>
  <c r="E29" i="1"/>
  <c r="K50" i="1"/>
  <c r="P35" i="1"/>
  <c r="F32" i="1"/>
  <c r="K46" i="1"/>
  <c r="K49" i="1"/>
  <c r="K51" i="1"/>
  <c r="K45" i="1"/>
  <c r="K36" i="1"/>
  <c r="K30" i="1"/>
  <c r="K39" i="1"/>
  <c r="K29" i="1"/>
  <c r="K37" i="1"/>
  <c r="K33" i="1"/>
  <c r="K41" i="1"/>
  <c r="D25" i="1"/>
  <c r="D23" i="1"/>
  <c r="D24" i="1"/>
  <c r="B17" i="7" l="1"/>
  <c r="F2" i="7" s="1"/>
  <c r="C8" i="1" s="1"/>
  <c r="E23" i="1"/>
  <c r="E24" i="1"/>
  <c r="F24" i="1" s="1"/>
  <c r="E25" i="1"/>
  <c r="K5" i="1" s="1"/>
  <c r="K35" i="1"/>
  <c r="F29" i="1"/>
  <c r="F23" i="1" l="1"/>
  <c r="F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6B111B-4C38-4173-9B72-761603F2C9D1}" keepAlive="1" name="Query - budget_dataset(1)" description="Connection to the 'budget_dataset' query in the workbook." type="5" refreshedVersion="0" background="1">
    <dbPr connection="Provider=Microsoft.Mashup.OleDb.1;Data Source=$Workbook$;Location=budget_dataset;Extended Properties=&quot;&quot;" command="SELECT * FROM [budget_dataset]"/>
  </connection>
</connections>
</file>

<file path=xl/sharedStrings.xml><?xml version="1.0" encoding="utf-8"?>
<sst xmlns="http://schemas.openxmlformats.org/spreadsheetml/2006/main" count="508" uniqueCount="95">
  <si>
    <t>HOUSING</t>
  </si>
  <si>
    <t>TRANSPORTATION</t>
  </si>
  <si>
    <t>FOOD</t>
  </si>
  <si>
    <t>UTILITIES</t>
  </si>
  <si>
    <t>INSURANCE</t>
  </si>
  <si>
    <t>PERSONAL CARE</t>
  </si>
  <si>
    <t>ENTERTAINMENT</t>
  </si>
  <si>
    <t>SHOPPING</t>
  </si>
  <si>
    <t>MISCELLANEOUS</t>
  </si>
  <si>
    <t>Expense</t>
  </si>
  <si>
    <t>Date</t>
  </si>
  <si>
    <t>Salary</t>
  </si>
  <si>
    <t>Income</t>
  </si>
  <si>
    <t>Side Hustle</t>
  </si>
  <si>
    <t>Savings</t>
  </si>
  <si>
    <t>May</t>
  </si>
  <si>
    <t>Category</t>
  </si>
  <si>
    <t>Petrol/Diesel</t>
  </si>
  <si>
    <t>Rent</t>
  </si>
  <si>
    <t>Car Loan</t>
  </si>
  <si>
    <t>Car Insurance</t>
  </si>
  <si>
    <t>Parking Tolls</t>
  </si>
  <si>
    <t>Public Transit</t>
  </si>
  <si>
    <t>Groceries</t>
  </si>
  <si>
    <t>Fast Food</t>
  </si>
  <si>
    <t>Restaurant</t>
  </si>
  <si>
    <t>Water</t>
  </si>
  <si>
    <t>Electricity</t>
  </si>
  <si>
    <t>Phone</t>
  </si>
  <si>
    <t>Trash</t>
  </si>
  <si>
    <t>Life Insurance</t>
  </si>
  <si>
    <t>Gym Membership</t>
  </si>
  <si>
    <t>Movies</t>
  </si>
  <si>
    <t>Subscriptions</t>
  </si>
  <si>
    <t>Clothing</t>
  </si>
  <si>
    <t>Products</t>
  </si>
  <si>
    <t>Online Shopping</t>
  </si>
  <si>
    <t>Anything not budgeted</t>
  </si>
  <si>
    <t>Sub-Category</t>
  </si>
  <si>
    <t>Education funds</t>
  </si>
  <si>
    <t>Month_number</t>
  </si>
  <si>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</si>
  <si>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</si>
  <si>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</si>
  <si>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</si>
  <si>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</si>
  <si>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</si>
  <si>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</si>
  <si>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</si>
  <si>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</si>
  <si>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</si>
  <si>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</si>
  <si>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</si>
  <si>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Expected</t>
  </si>
  <si>
    <t>Actual</t>
  </si>
  <si>
    <t>Actual Income Summary</t>
  </si>
  <si>
    <t>Difference</t>
  </si>
  <si>
    <t>Grand Total</t>
  </si>
  <si>
    <t>SAVING</t>
  </si>
  <si>
    <t>Medical Insurance</t>
  </si>
  <si>
    <t>Mutual Funds</t>
  </si>
  <si>
    <t>Sinking Funds</t>
  </si>
  <si>
    <t>Hobbies</t>
  </si>
  <si>
    <t>Others</t>
  </si>
  <si>
    <t>Actual Expense Summary</t>
  </si>
  <si>
    <t>Emergency Fund</t>
  </si>
  <si>
    <t>Health savings</t>
  </si>
  <si>
    <t>Travel fund</t>
  </si>
  <si>
    <t>Actual Savings Summary</t>
  </si>
  <si>
    <t>Year</t>
  </si>
  <si>
    <t>Transaction Summary</t>
  </si>
  <si>
    <t>Transaction Category</t>
  </si>
  <si>
    <t>Transactions_categories</t>
  </si>
  <si>
    <t>Actual_amount</t>
  </si>
  <si>
    <t>Month_names</t>
  </si>
  <si>
    <t>Monthly_Calender</t>
  </si>
  <si>
    <t>Choose Month_name</t>
  </si>
  <si>
    <t>Instructions</t>
  </si>
  <si>
    <t>Make necessary changes in Budget Category Validation List worksheet</t>
  </si>
  <si>
    <t>Transaction_overall_category</t>
  </si>
  <si>
    <t>Total</t>
  </si>
  <si>
    <t>Monthly Analysis</t>
  </si>
  <si>
    <t>Expected Transaction Amounts</t>
  </si>
  <si>
    <t>Current_Balance</t>
  </si>
  <si>
    <t>Sum of Actual_amount</t>
  </si>
  <si>
    <t>Months (Date)</t>
  </si>
  <si>
    <t>Starting Balance</t>
  </si>
  <si>
    <t>Transaction except Income</t>
  </si>
  <si>
    <t>Sum of Actual</t>
  </si>
  <si>
    <t>Refresh data after every change</t>
  </si>
  <si>
    <t>Daily Update Actual_transactions_dataset worksheet</t>
  </si>
  <si>
    <t>Red color font represents actual amount is different from expected amount (may be more or less)</t>
  </si>
  <si>
    <t>Only make any changes in non-grey-colored cells</t>
  </si>
  <si>
    <r>
      <rPr>
        <i/>
        <sz val="14"/>
        <color theme="1"/>
        <rFont val="JetBrains Mono"/>
        <family val="3"/>
      </rPr>
      <t>Diffrence</t>
    </r>
    <r>
      <rPr>
        <sz val="14"/>
        <color theme="1"/>
        <rFont val="JetBrains Mono"/>
        <family val="3"/>
      </rPr>
      <t xml:space="preserve"> field shows actual amount spent - expected amount</t>
    </r>
  </si>
  <si>
    <r>
      <t xml:space="preserve">Monthly Analysis will be reflected automatically in </t>
    </r>
    <r>
      <rPr>
        <i/>
        <sz val="14"/>
        <color theme="1"/>
        <rFont val="JetBrains Mono"/>
        <family val="3"/>
      </rPr>
      <t>Monthly Transaction-2023</t>
    </r>
    <r>
      <rPr>
        <sz val="14"/>
        <color theme="1"/>
        <rFont val="JetBrains Mono"/>
        <family val="3"/>
      </rPr>
      <t>, change from the drop down list under month 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</si>
</sst>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JetBrains Mono"/>
      <family val="3"/>
    </font>
    <font>
      <b/>
      <sz val="11"/>
      <color theme="0"/>
      <name val="JetBrains Mono"/>
      <family val="3"/>
    </font>
    <font>
      <sz val="11"/>
      <color theme="1"/>
      <name val="JetBrains Mono"/>
      <family val="3"/>
    </font>
    <font>
      <b/>
      <sz val="11"/>
      <color theme="1"/>
      <name val="JetBrains Mono"/>
      <family val="3"/>
    </font>
    <font>
      <sz val="11"/>
      <color theme="1"/>
      <name val="Calibri"/>
      <family val="2"/>
      <scheme val="minor"/>
    </font>
    <font>
      <sz val="11"/>
      <color theme="0"/>
      <name val="JetBrains Mono"/>
      <family val="3"/>
    </font>
    <font>
      <b/>
      <sz val="14"/>
      <name val="JetBrains Mono"/>
      <family val="3"/>
    </font>
    <font>
      <b/>
      <sz val="14"/>
      <color theme="0"/>
      <name val="JetBrains Mono"/>
      <family val="3"/>
    </font>
    <font>
      <b/>
      <sz val="11"/>
      <name val="JetBrains Mono"/>
      <family val="3"/>
    </font>
    <font>
      <sz val="11"/>
      <name val="JetBrains Mono"/>
      <family val="3"/>
    </font>
    <font>
      <sz val="18"/>
      <name val="JetBrains Mono"/>
      <family val="3"/>
    </font>
    <font>
      <b/>
      <sz val="18"/>
      <name val="JetBrains Mono"/>
      <family val="3"/>
    </font>
    <font>
      <b/>
      <sz val="20"/>
      <name val="JetBrains Mono"/>
      <family val="3"/>
    </font>
    <font>
      <b/>
      <sz val="22"/>
      <color rgb="FF00B050"/>
      <name val="JetBrains Mono"/>
      <family val="3"/>
    </font>
    <font>
      <b/>
      <sz val="20"/>
      <color rgb="FF002060"/>
      <name val="JetBrains Mono"/>
      <family val="3"/>
    </font>
    <font>
      <b/>
      <sz val="22"/>
      <color theme="1"/>
      <name val="JetBrains Mono"/>
      <family val="3"/>
    </font>
    <font>
      <b/>
      <sz val="18"/>
      <color rgb="FF002060"/>
      <name val="JetBrains Mono"/>
      <family val="3"/>
    </font>
    <font>
      <i/>
      <sz val="18"/>
      <color theme="2" tint="-0.249977111117893"/>
      <name val="JetBrains Mono"/>
      <family val="3"/>
    </font>
    <font>
      <sz val="14"/>
      <color theme="1"/>
      <name val="JetBrains Mono"/>
      <family val="3"/>
    </font>
    <font>
      <i/>
      <sz val="14"/>
      <color theme="1"/>
      <name val="JetBrains Mono"/>
      <family val="3"/>
    </font>
    <font>
      <sz val="14"/>
      <color rgb="FFFF0000"/>
      <name val="JetBrains Mono"/>
      <family val="3"/>
    </font>
    <font>
      <b/>
      <sz val="18"/>
      <color theme="0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slantDashDot">
        <color rgb="FFCC0099"/>
      </left>
      <right style="slantDashDot">
        <color rgb="FFCC0099"/>
      </right>
      <top/>
      <bottom style="slantDashDot">
        <color rgb="FFCC0099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4" fillId="0" borderId="0" xfId="0" applyFont="1"/>
    <xf numFmtId="2" fontId="4" fillId="0" borderId="0" xfId="0" applyNumberFormat="1" applyFont="1"/>
    <xf numFmtId="0" fontId="3" fillId="2" borderId="0" xfId="0" applyFont="1" applyFill="1"/>
    <xf numFmtId="0" fontId="0" fillId="0" borderId="0" xfId="0" pivotButton="1"/>
    <xf numFmtId="0" fontId="5" fillId="5" borderId="0" xfId="0" applyFont="1" applyFill="1"/>
    <xf numFmtId="0" fontId="8" fillId="0" borderId="0" xfId="0" applyFont="1"/>
    <xf numFmtId="0" fontId="10" fillId="5" borderId="0" xfId="0" applyFon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2" fillId="0" borderId="0" xfId="0" applyNumberFormat="1" applyFont="1"/>
    <xf numFmtId="0" fontId="3" fillId="7" borderId="0" xfId="0" applyFont="1" applyFill="1"/>
    <xf numFmtId="2" fontId="8" fillId="0" borderId="0" xfId="0" applyNumberFormat="1" applyFont="1"/>
    <xf numFmtId="0" fontId="7" fillId="2" borderId="0" xfId="0" applyFont="1" applyFill="1"/>
    <xf numFmtId="0" fontId="4" fillId="3" borderId="0" xfId="0" applyFont="1" applyFill="1"/>
    <xf numFmtId="0" fontId="4" fillId="8" borderId="0" xfId="0" applyFont="1" applyFill="1"/>
    <xf numFmtId="2" fontId="4" fillId="8" borderId="0" xfId="1" applyNumberFormat="1" applyFont="1" applyFill="1"/>
    <xf numFmtId="14" fontId="4" fillId="8" borderId="0" xfId="0" applyNumberFormat="1" applyFont="1" applyFill="1"/>
    <xf numFmtId="0" fontId="3" fillId="0" borderId="0" xfId="0" applyFont="1"/>
    <xf numFmtId="0" fontId="5" fillId="0" borderId="0" xfId="0" applyFont="1"/>
    <xf numFmtId="0" fontId="9" fillId="2" borderId="1" xfId="0" applyFont="1" applyFill="1" applyBorder="1"/>
    <xf numFmtId="0" fontId="9" fillId="2" borderId="3" xfId="0" applyFont="1" applyFill="1" applyBorder="1"/>
    <xf numFmtId="0" fontId="16" fillId="5" borderId="0" xfId="0" applyFont="1" applyFill="1"/>
    <xf numFmtId="0" fontId="4" fillId="9" borderId="0" xfId="0" applyFont="1" applyFill="1"/>
    <xf numFmtId="0" fontId="11" fillId="9" borderId="0" xfId="0" applyFont="1" applyFill="1"/>
    <xf numFmtId="2" fontId="4" fillId="8" borderId="0" xfId="0" applyNumberFormat="1" applyFont="1" applyFill="1"/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164" fontId="18" fillId="0" borderId="0" xfId="0" applyNumberFormat="1" applyFont="1"/>
    <xf numFmtId="164" fontId="18" fillId="0" borderId="0" xfId="0" applyNumberFormat="1" applyFont="1" applyAlignment="1">
      <alignment horizontal="center" vertical="center"/>
    </xf>
    <xf numFmtId="164" fontId="14" fillId="0" borderId="0" xfId="0" applyNumberFormat="1" applyFont="1"/>
    <xf numFmtId="0" fontId="2" fillId="10" borderId="6" xfId="0" applyFont="1" applyFill="1" applyBorder="1"/>
    <xf numFmtId="0" fontId="2" fillId="10" borderId="9" xfId="0" applyFont="1" applyFill="1" applyBorder="1"/>
    <xf numFmtId="0" fontId="8" fillId="10" borderId="1" xfId="0" applyFont="1" applyFill="1" applyBorder="1"/>
    <xf numFmtId="0" fontId="8" fillId="10" borderId="2" xfId="0" applyFont="1" applyFill="1" applyBorder="1"/>
    <xf numFmtId="0" fontId="8" fillId="10" borderId="3" xfId="0" applyFont="1" applyFill="1" applyBorder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8" xfId="0" applyFont="1" applyFill="1" applyBorder="1"/>
    <xf numFmtId="0" fontId="2" fillId="10" borderId="7" xfId="0" applyFont="1" applyFill="1" applyBorder="1"/>
    <xf numFmtId="164" fontId="4" fillId="0" borderId="0" xfId="0" applyNumberFormat="1" applyFont="1"/>
    <xf numFmtId="0" fontId="4" fillId="10" borderId="0" xfId="0" applyFont="1" applyFill="1"/>
    <xf numFmtId="2" fontId="4" fillId="10" borderId="0" xfId="0" applyNumberFormat="1" applyFont="1" applyFill="1"/>
    <xf numFmtId="0" fontId="2" fillId="10" borderId="0" xfId="0" applyFont="1" applyFill="1"/>
    <xf numFmtId="0" fontId="8" fillId="10" borderId="0" xfId="0" applyFont="1" applyFill="1" applyAlignment="1">
      <alignment horizontal="center"/>
    </xf>
    <xf numFmtId="164" fontId="15" fillId="10" borderId="0" xfId="0" applyNumberFormat="1" applyFont="1" applyFill="1" applyAlignment="1">
      <alignment horizontal="center" vertical="center"/>
    </xf>
    <xf numFmtId="164" fontId="14" fillId="10" borderId="10" xfId="0" applyNumberFormat="1" applyFont="1" applyFill="1" applyBorder="1" applyAlignment="1">
      <alignment horizontal="center" vertical="center"/>
    </xf>
    <xf numFmtId="164" fontId="14" fillId="10" borderId="11" xfId="0" applyNumberFormat="1" applyFont="1" applyFill="1" applyBorder="1"/>
    <xf numFmtId="164" fontId="14" fillId="10" borderId="11" xfId="0" applyNumberFormat="1" applyFont="1" applyFill="1" applyBorder="1" applyAlignment="1">
      <alignment vertical="center"/>
    </xf>
    <xf numFmtId="164" fontId="14" fillId="10" borderId="12" xfId="0" applyNumberFormat="1" applyFont="1" applyFill="1" applyBorder="1"/>
    <xf numFmtId="0" fontId="19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0" fillId="0" borderId="0" xfId="0" applyFont="1"/>
    <xf numFmtId="0" fontId="22" fillId="0" borderId="0" xfId="0" applyFont="1"/>
    <xf numFmtId="0" fontId="2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JetBrains Mono"/>
        <family val="3"/>
        <scheme val="none"/>
      </font>
      <fill>
        <patternFill patternType="solid">
          <fgColor indexed="64"/>
          <bgColor rgb="FF002060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top style="hair">
          <color auto="1"/>
        </top>
      </border>
    </dxf>
    <dxf>
      <fill>
        <patternFill patternType="solid">
          <fgColor indexed="64"/>
          <bgColor theme="0" tint="-4.9989318521683403E-2"/>
        </patternFill>
      </fill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top style="hair">
          <color auto="1"/>
        </top>
      </border>
    </dxf>
    <dxf>
      <fill>
        <patternFill patternType="solid">
          <fgColor indexed="64"/>
          <bgColor theme="0" tint="-4.9989318521683403E-2"/>
        </patternFill>
      </fill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top style="hair">
          <color auto="1"/>
        </top>
      </border>
    </dxf>
    <dxf>
      <fill>
        <patternFill patternType="solid">
          <fgColor indexed="64"/>
          <bgColor theme="0" tint="-4.9989318521683403E-2"/>
        </patternFill>
      </fill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JetBrains Mono"/>
        <family val="3"/>
        <scheme val="none"/>
      </font>
      <numFmt numFmtId="0" formatCode="General"/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JetBrains Mono"/>
        <family val="3"/>
        <scheme val="none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name val="JetBrains Mono"/>
        <family val="3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name val="JetBrains Mono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JetBrains Mono"/>
        <family val="3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JetBrains Mono"/>
        <family val="3"/>
        <scheme val="none"/>
      </font>
      <numFmt numFmtId="0" formatCode="General"/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JetBrains Mono"/>
        <family val="3"/>
        <scheme val="none"/>
      </font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ill>
        <patternFill patternType="solid">
          <fgColor indexed="64"/>
          <bgColor rgb="FFDDDDD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JetBrains Mono"/>
        <family val="3"/>
        <scheme val="none"/>
      </font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JetBrains Mono"/>
        <family val="3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JetBrains Mono"/>
        <family val="3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solid">
          <fgColor indexed="64"/>
          <bgColor rgb="FFDDDD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</dxfs>
  <tableStyles count="2" defaultTableStyle="TableStyleMedium2" defaultPivotStyle="PivotStyleLight16">
    <tableStyle name="Actual ExpenseTB Format" pivot="0" count="0" xr9:uid="{FDA519AE-E856-452D-909A-9AF1CC21A891}"/>
    <tableStyle name="Table Style 1" pivot="0" count="0" xr9:uid="{7DAF5C0A-D993-4164-B777-B04275A34E1F}"/>
  </tableStyles>
  <colors>
    <mruColors>
      <color rgb="FFCC0099"/>
      <color rgb="FFDDDDDD"/>
      <color rgb="FF43D2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r>
              <a:rPr lang="en-IN" sz="1800" b="1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rPr>
              <a:t>Expected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JetBrains Mono" panose="02000009000000000000" pitchFamily="49" charset="0"/>
              <a:ea typeface="JetBrains Mono" panose="02000009000000000000" pitchFamily="49" charset="0"/>
              <a:cs typeface="JetBrains Mono" panose="02000009000000000000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Transaction-2023'!$D$22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'Monthly Transaction-2023'!$C$23:$C$25</c:f>
              <c:strCache>
                <c:ptCount val="3"/>
                <c:pt idx="0">
                  <c:v>Income</c:v>
                </c:pt>
                <c:pt idx="1">
                  <c:v>Expense</c:v>
                </c:pt>
                <c:pt idx="2">
                  <c:v>Savings</c:v>
                </c:pt>
              </c:strCache>
            </c:strRef>
          </c:cat>
          <c:val>
            <c:numRef>
              <c:f>'Monthly Transaction-2023'!$D$23:$D$25</c:f>
              <c:numCache>
                <c:formatCode>0.00</c:formatCode>
                <c:ptCount val="3"/>
                <c:pt idx="0">
                  <c:v>256000</c:v>
                </c:pt>
                <c:pt idx="1">
                  <c:v>91000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538-8757-2646212BCC38}"/>
            </c:ext>
          </c:extLst>
        </c:ser>
        <c:ser>
          <c:idx val="1"/>
          <c:order val="1"/>
          <c:tx>
            <c:strRef>
              <c:f>'Monthly Transaction-2023'!$E$22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'Monthly Transaction-2023'!$C$23:$C$25</c:f>
              <c:strCache>
                <c:ptCount val="3"/>
                <c:pt idx="0">
                  <c:v>Income</c:v>
                </c:pt>
                <c:pt idx="1">
                  <c:v>Expense</c:v>
                </c:pt>
                <c:pt idx="2">
                  <c:v>Savings</c:v>
                </c:pt>
              </c:strCache>
            </c:strRef>
          </c:cat>
          <c:val>
            <c:numRef>
              <c:f>'Monthly Transaction-2023'!$E$23:$E$25</c:f>
              <c:numCache>
                <c:formatCode>0.00</c:formatCode>
                <c:ptCount val="3"/>
                <c:pt idx="0">
                  <c:v>251700</c:v>
                </c:pt>
                <c:pt idx="1">
                  <c:v>89650</c:v>
                </c:pt>
                <c:pt idx="2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B-4538-8757-2646212B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2559"/>
        <c:axId val="13021119"/>
      </c:barChart>
      <c:catAx>
        <c:axId val="130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119"/>
        <c:crosses val="autoZero"/>
        <c:auto val="1"/>
        <c:lblAlgn val="ctr"/>
        <c:lblOffset val="100"/>
        <c:noMultiLvlLbl val="0"/>
      </c:catAx>
      <c:valAx>
        <c:axId val="130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endParaRPr lang="en-US"/>
          </a:p>
        </c:txPr>
        <c:crossAx val="130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JetBrains Mono" panose="02000009000000000000" pitchFamily="49" charset="0"/>
              <a:ea typeface="JetBrains Mono" panose="02000009000000000000" pitchFamily="49" charset="0"/>
              <a:cs typeface="JetBrains Mono" panose="02000009000000000000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rPr>
              <a:t>Overall</a:t>
            </a:r>
            <a:r>
              <a:rPr lang="en-US" sz="1600" b="1" baseline="0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rPr>
              <a:t> Transaction Category</a:t>
            </a:r>
            <a:endParaRPr lang="en-US" sz="1600" b="1">
              <a:solidFill>
                <a:sysClr val="windowText" lastClr="000000"/>
              </a:solidFill>
              <a:latin typeface="JetBrains Mono" panose="02000009000000000000" pitchFamily="49" charset="0"/>
              <a:ea typeface="JetBrains Mono" panose="02000009000000000000" pitchFamily="49" charset="0"/>
              <a:cs typeface="JetBrains Mono" panose="02000009000000000000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JetBrains Mono" panose="02000009000000000000" pitchFamily="49" charset="0"/>
              <a:ea typeface="JetBrains Mono" panose="02000009000000000000" pitchFamily="49" charset="0"/>
              <a:cs typeface="JetBrains Mono" panose="02000009000000000000" pitchFamily="49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Transaction-2023'!$S$27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'Monthly Transaction-2023'!$R$28:$R$37</c:f>
              <c:strCache>
                <c:ptCount val="9"/>
                <c:pt idx="0">
                  <c:v>HOUSING</c:v>
                </c:pt>
                <c:pt idx="1">
                  <c:v>TRANSPORTATION</c:v>
                </c:pt>
                <c:pt idx="2">
                  <c:v>FOOD</c:v>
                </c:pt>
                <c:pt idx="3">
                  <c:v>UTILITIES</c:v>
                </c:pt>
                <c:pt idx="4">
                  <c:v>INSURANCE</c:v>
                </c:pt>
                <c:pt idx="5">
                  <c:v>PERSONAL CARE</c:v>
                </c:pt>
                <c:pt idx="6">
                  <c:v>ENTERTAINMENT</c:v>
                </c:pt>
                <c:pt idx="7">
                  <c:v>SHOPPING</c:v>
                </c:pt>
                <c:pt idx="8">
                  <c:v>MISCELLANEOUS</c:v>
                </c:pt>
              </c:strCache>
            </c:strRef>
          </c:cat>
          <c:val>
            <c:numRef>
              <c:f>'Monthly Transaction-2023'!$S$28:$S$37</c:f>
              <c:numCache>
                <c:formatCode>General</c:formatCode>
                <c:ptCount val="10"/>
                <c:pt idx="0">
                  <c:v>20000</c:v>
                </c:pt>
                <c:pt idx="1">
                  <c:v>16050</c:v>
                </c:pt>
                <c:pt idx="2">
                  <c:v>20600</c:v>
                </c:pt>
                <c:pt idx="3">
                  <c:v>4500</c:v>
                </c:pt>
                <c:pt idx="4">
                  <c:v>8000</c:v>
                </c:pt>
                <c:pt idx="5">
                  <c:v>2000</c:v>
                </c:pt>
                <c:pt idx="6">
                  <c:v>5000</c:v>
                </c:pt>
                <c:pt idx="7">
                  <c:v>12000</c:v>
                </c:pt>
                <c:pt idx="8">
                  <c:v>1500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D-45F2-A951-FA49BCB2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874096"/>
        <c:axId val="372874576"/>
      </c:barChart>
      <c:catAx>
        <c:axId val="37287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206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endParaRPr lang="en-US"/>
          </a:p>
        </c:txPr>
        <c:crossAx val="372874576"/>
        <c:crosses val="autoZero"/>
        <c:auto val="1"/>
        <c:lblAlgn val="ctr"/>
        <c:lblOffset val="100"/>
        <c:noMultiLvlLbl val="0"/>
      </c:catAx>
      <c:valAx>
        <c:axId val="3728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endParaRPr lang="en-US"/>
          </a:p>
        </c:txPr>
        <c:crossAx val="3728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[Budget Tracker.xlsx]Pivot tables!Monthly_expense_by_category_pt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rPr>
              <a:t>Top 5</a:t>
            </a:r>
            <a:r>
              <a:rPr lang="en-US" sz="1800" b="1" baseline="0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rPr>
              <a:t> Expense Category</a:t>
            </a:r>
          </a:p>
        </c:rich>
      </c:tx>
      <c:layout>
        <c:manualLayout>
          <c:xMode val="edge"/>
          <c:yMode val="edge"/>
          <c:x val="0.37593280671383689"/>
          <c:y val="2.9650058066980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JetBrains Mono" panose="02000009000000000000" pitchFamily="49" charset="0"/>
              <a:ea typeface="JetBrains Mono" panose="02000009000000000000" pitchFamily="49" charset="0"/>
              <a:cs typeface="JetBrains Mono" panose="02000009000000000000" pitchFamily="49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tables'!$H$3:$H$9</c:f>
              <c:strCache>
                <c:ptCount val="6"/>
                <c:pt idx="0">
                  <c:v>Car Loan</c:v>
                </c:pt>
                <c:pt idx="1">
                  <c:v>Groceries</c:v>
                </c:pt>
                <c:pt idx="2">
                  <c:v>Medical Insurance</c:v>
                </c:pt>
                <c:pt idx="3">
                  <c:v>Products</c:v>
                </c:pt>
                <c:pt idx="4">
                  <c:v>Rent</c:v>
                </c:pt>
                <c:pt idx="5">
                  <c:v>Restaurant</c:v>
                </c:pt>
              </c:strCache>
            </c:strRef>
          </c:cat>
          <c:val>
            <c:numRef>
              <c:f>'Pivot tables'!$I$3:$I$9</c:f>
              <c:numCache>
                <c:formatCode>General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5000</c:v>
                </c:pt>
                <c:pt idx="3">
                  <c:v>6000</c:v>
                </c:pt>
                <c:pt idx="4">
                  <c:v>20000</c:v>
                </c:pt>
                <c:pt idx="5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B-46DC-BE5B-AFE31930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8271"/>
        <c:axId val="21573375"/>
      </c:barChart>
      <c:catAx>
        <c:axId val="694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endParaRPr lang="en-US"/>
          </a:p>
        </c:txPr>
        <c:crossAx val="21573375"/>
        <c:crosses val="autoZero"/>
        <c:auto val="1"/>
        <c:lblAlgn val="ctr"/>
        <c:lblOffset val="100"/>
        <c:noMultiLvlLbl val="0"/>
      </c:catAx>
      <c:valAx>
        <c:axId val="215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JetBrains Mono" panose="02000009000000000000" pitchFamily="49" charset="0"/>
                <a:ea typeface="JetBrains Mono" panose="02000009000000000000" pitchFamily="49" charset="0"/>
                <a:cs typeface="JetBrains Mono" panose="02000009000000000000" pitchFamily="49" charset="0"/>
              </a:defRPr>
            </a:pPr>
            <a:endParaRPr lang="en-US"/>
          </a:p>
        </c:txPr>
        <c:crossAx val="69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image" Target="../media/image4.png"/><Relationship Id="rId10" Type="http://schemas.openxmlformats.org/officeDocument/2006/relationships/chart" Target="../charts/chart2.xml"/><Relationship Id="rId4" Type="http://schemas.openxmlformats.org/officeDocument/2006/relationships/image" Target="../media/image3.png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21566</xdr:colOff>
      <xdr:row>7</xdr:row>
      <xdr:rowOff>47052</xdr:rowOff>
    </xdr:from>
    <xdr:to>
      <xdr:col>10</xdr:col>
      <xdr:colOff>47053</xdr:colOff>
      <xdr:row>25</xdr:row>
      <xdr:rowOff>161300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786A8-55DF-3799-35B3-409F749E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1440790</xdr:colOff>
      <xdr:row>1</xdr:row>
      <xdr:rowOff>129154</xdr:rowOff>
    </xdr:from>
    <xdr:to>
      <xdr:col>7</xdr:col>
      <xdr:colOff>2312576</xdr:colOff>
      <xdr:row>3</xdr:row>
      <xdr:rowOff>410343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9FD014-4AE5-D714-291A-F551EC925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4259" y="364419"/>
          <a:ext cx="871786" cy="877197"/>
        </a:xfrm>
        <a:prstGeom prst="rect">
          <a:avLst/>
        </a:prstGeom>
      </xdr:spPr>
    </xdr:pic>
    <xdr:clientData/>
  </xdr:twoCellAnchor>
  <xdr:twoCellAnchor editAs="oneCell">
    <xdr:from>
      <xdr:col>8</xdr:col>
      <xdr:colOff>548954</xdr:colOff>
      <xdr:row>1</xdr:row>
      <xdr:rowOff>62736</xdr:rowOff>
    </xdr:from>
    <xdr:to>
      <xdr:col>8</xdr:col>
      <xdr:colOff>1866441</xdr:colOff>
      <xdr:row>4</xdr:row>
      <xdr:rowOff>297999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44268B-6CC6-010F-A544-B8D552C40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9929" y="62736"/>
          <a:ext cx="1317487" cy="1317487"/>
        </a:xfrm>
        <a:prstGeom prst="rect">
          <a:avLst/>
        </a:prstGeom>
      </xdr:spPr>
    </xdr:pic>
    <xdr:clientData/>
  </xdr:twoCellAnchor>
  <xdr:twoCellAnchor editAs="oneCell">
    <xdr:from>
      <xdr:col>9</xdr:col>
      <xdr:colOff>580321</xdr:colOff>
      <xdr:row>1</xdr:row>
      <xdr:rowOff>94107</xdr:rowOff>
    </xdr:from>
    <xdr:to>
      <xdr:col>9</xdr:col>
      <xdr:colOff>1537069</xdr:colOff>
      <xdr:row>3</xdr:row>
      <xdr:rowOff>454847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F3B123B-C0B2-DA78-0646-F55DA876C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5532" y="94107"/>
          <a:ext cx="956748" cy="956748"/>
        </a:xfrm>
        <a:prstGeom prst="rect">
          <a:avLst/>
        </a:prstGeom>
      </xdr:spPr>
    </xdr:pic>
    <xdr:clientData/>
  </xdr:twoCellAnchor>
  <xdr:twoCellAnchor editAs="oneCell">
    <xdr:from>
      <xdr:col>10</xdr:col>
      <xdr:colOff>784221</xdr:colOff>
      <xdr:row>1</xdr:row>
      <xdr:rowOff>2</xdr:rowOff>
    </xdr:from>
    <xdr:to>
      <xdr:col>10</xdr:col>
      <xdr:colOff>1819389</xdr:colOff>
      <xdr:row>3</xdr:row>
      <xdr:rowOff>439162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5EF309C-4C2D-67E8-550B-FEB753DB2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5456" y="235267"/>
          <a:ext cx="1035168" cy="1035168"/>
        </a:xfrm>
        <a:prstGeom prst="rect">
          <a:avLst/>
        </a:prstGeom>
      </xdr:spPr>
    </xdr:pic>
    <xdr:clientData/>
  </xdr:twoCellAnchor>
  <xdr:twoCellAnchor editAs="oneCell">
    <xdr:from>
      <xdr:col>12</xdr:col>
      <xdr:colOff>580322</xdr:colOff>
      <xdr:row>1</xdr:row>
      <xdr:rowOff>156844</xdr:rowOff>
    </xdr:from>
    <xdr:to>
      <xdr:col>12</xdr:col>
      <xdr:colOff>1458649</xdr:colOff>
      <xdr:row>3</xdr:row>
      <xdr:rowOff>439163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F419318-6FC3-9FA8-F7E5-2FB32B18D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25166" y="392109"/>
          <a:ext cx="878327" cy="8783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486216</xdr:colOff>
      <xdr:row>0</xdr:row>
      <xdr:rowOff>188211</xdr:rowOff>
    </xdr:from>
    <xdr:to>
      <xdr:col>13</xdr:col>
      <xdr:colOff>1631177</xdr:colOff>
      <xdr:row>4</xdr:row>
      <xdr:rowOff>15683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4DDAF6D-2DC0-6EEE-AF5C-98F56D76E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4556" y="188211"/>
          <a:ext cx="1144961" cy="1144961"/>
        </a:xfrm>
        <a:prstGeom prst="rect">
          <a:avLst/>
        </a:prstGeom>
      </xdr:spPr>
    </xdr:pic>
    <xdr:clientData/>
  </xdr:twoCellAnchor>
  <xdr:twoCellAnchor editAs="oneCell">
    <xdr:from>
      <xdr:col>0</xdr:col>
      <xdr:colOff>235266</xdr:colOff>
      <xdr:row>6</xdr:row>
      <xdr:rowOff>76463</xdr:rowOff>
    </xdr:from>
    <xdr:to>
      <xdr:col>2</xdr:col>
      <xdr:colOff>91940</xdr:colOff>
      <xdr:row>8</xdr:row>
      <xdr:rowOff>0</xdr:rowOff>
    </xdr:to>
    <xdr:pic>
      <xdr:nvPicPr>
        <xdr:cNvPr id="27" name="Graphic 26" descr="Rupee">
          <a:extLst>
            <a:ext uri="{FF2B5EF4-FFF2-40B4-BE49-F238E27FC236}">
              <a16:creationId xmlns:a16="http://schemas.microsoft.com/office/drawing/2014/main" id="{9AAD0CB6-ADC6-7035-BFC4-C76AF0B76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86096" y="2060538"/>
          <a:ext cx="654617" cy="635217"/>
        </a:xfrm>
        <a:prstGeom prst="rect">
          <a:avLst/>
        </a:prstGeom>
      </xdr:spPr>
    </xdr:pic>
    <xdr:clientData/>
  </xdr:twoCellAnchor>
  <xdr:twoCellAnchor>
    <xdr:from>
      <xdr:col>15</xdr:col>
      <xdr:colOff>1207698</xdr:colOff>
      <xdr:row>7</xdr:row>
      <xdr:rowOff>47052</xdr:rowOff>
    </xdr:from>
    <xdr:to>
      <xdr:col>22</xdr:col>
      <xdr:colOff>15684</xdr:colOff>
      <xdr:row>25</xdr:row>
      <xdr:rowOff>94107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1E51175-F606-28B6-0468-617CA8D8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250950</xdr:colOff>
      <xdr:row>7</xdr:row>
      <xdr:rowOff>62737</xdr:rowOff>
    </xdr:from>
    <xdr:to>
      <xdr:col>15</xdr:col>
      <xdr:colOff>941064</xdr:colOff>
      <xdr:row>25</xdr:row>
      <xdr:rowOff>109790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6491E-00C0-4CED-83F3-E3D66B435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496019</xdr:colOff>
      <xdr:row>0</xdr:row>
      <xdr:rowOff>107830</xdr:rowOff>
    </xdr:from>
    <xdr:to>
      <xdr:col>14</xdr:col>
      <xdr:colOff>1746850</xdr:colOff>
      <xdr:row>4</xdr:row>
      <xdr:rowOff>43133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3FB37A5-248C-BAB3-386E-0D9FA11B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14414" y="107830"/>
          <a:ext cx="1250831" cy="12508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esh" refreshedDate="45051.601138541664" createdVersion="8" refreshedVersion="8" minRefreshableVersion="3" recordCount="23" xr:uid="{6BF2F623-C8E4-41A6-BEE5-7F22A3A29796}">
  <cacheSource type="worksheet">
    <worksheetSource name="Expense_summary_tb"/>
  </cacheSource>
  <cacheFields count="4">
    <cacheField name="Expense" numFmtId="0">
      <sharedItems count="23">
        <s v="Anything not budgeted"/>
        <s v="Car Insurance"/>
        <s v="Car Loan"/>
        <s v="Clothing"/>
        <s v="Electricity"/>
        <s v="Fast Food"/>
        <s v="Groceries"/>
        <s v="Gym Membership"/>
        <s v="Hobbies"/>
        <s v="Life Insurance"/>
        <s v="Medical Insurance"/>
        <s v="Movies"/>
        <s v="Online Shopping"/>
        <s v="Parking Tolls"/>
        <s v="Petrol/Diesel"/>
        <s v="Phone"/>
        <s v="Products"/>
        <s v="Public Transit"/>
        <s v="Rent"/>
        <s v="Restaurant"/>
        <s v="Subscriptions"/>
        <s v="Trash"/>
        <s v="Water"/>
      </sharedItems>
    </cacheField>
    <cacheField name="Expected" numFmtId="0">
      <sharedItems containsSemiMixedTypes="0" containsString="0" containsNumber="1" containsInteger="1" minValue="500" maxValue="20000"/>
    </cacheField>
    <cacheField name="Actual" numFmtId="0">
      <sharedItems containsSemiMixedTypes="0" containsString="0" containsNumber="1" containsInteger="1" minValue="50" maxValue="20000"/>
    </cacheField>
    <cacheField name="Difference" numFmtId="0">
      <sharedItems containsSemiMixedTypes="0" containsString="0" containsNumber="1" containsInteger="1" minValue="-35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esh" refreshedDate="45051.601138773149" createdVersion="8" refreshedVersion="8" minRefreshableVersion="3" recordCount="96" xr:uid="{3F1887E3-885F-4E09-AEB2-51B426609E82}">
  <cacheSource type="worksheet">
    <worksheetSource name="Actual_transactions_tb"/>
  </cacheSource>
  <cacheFields count="8">
    <cacheField name="Category" numFmtId="0">
      <sharedItems count="3">
        <s v="Income"/>
        <s v="Expense"/>
        <s v="Savings"/>
      </sharedItems>
    </cacheField>
    <cacheField name="Sub-Category" numFmtId="0">
      <sharedItems/>
    </cacheField>
    <cacheField name="Actual_amount" numFmtId="2">
      <sharedItems containsSemiMixedTypes="0" containsString="0" containsNumber="1" containsInteger="1" minValue="50" maxValue="300000"/>
    </cacheField>
    <cacheField name="Date" numFmtId="14">
      <sharedItems containsSemiMixedTypes="0" containsNonDate="0" containsDate="1" containsString="0" minDate="2023-01-01T00:00:00" maxDate="2023-03-07T00:00:00" count="7">
        <d v="2023-01-01T00:00:00"/>
        <d v="2023-02-01T00:00:00"/>
        <d v="2023-03-02T00:00:00"/>
        <d v="2023-03-03T00:00:00"/>
        <d v="2023-03-04T00:00:00"/>
        <d v="2023-03-05T00:00:00"/>
        <d v="2023-03-06T00:00:00"/>
      </sharedItems>
      <fieldGroup par="7"/>
    </cacheField>
    <cacheField name="Month_number" numFmtId="0">
      <sharedItems containsSemiMixedTypes="0" containsString="0" containsNumber="1" containsInteger="1" minValue="1" maxValue="3"/>
    </cacheField>
    <cacheField name="Transaction_overall_category" numFmtId="0">
      <sharedItems count="11">
        <s v="Income"/>
        <s v="HOUSING"/>
        <s v="TRANSPORTATION"/>
        <s v="FOOD"/>
        <s v="UTILITIES"/>
        <s v="INSURANCE"/>
        <s v="PERSONAL CARE"/>
        <s v="ENTERTAINMENT"/>
        <s v="SHOPPING"/>
        <s v="MISCELLANEOUS"/>
        <s v="SAVING"/>
      </sharedItems>
    </cacheField>
    <cacheField name="Days (Date)" numFmtId="0" databaseField="0">
      <fieldGroup base="3">
        <rangePr groupBy="days" startDate="2023-01-01T00:00:00" endDate="2023-03-07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7/2023"/>
        </groupItems>
      </fieldGroup>
    </cacheField>
    <cacheField name="Months (Date)" numFmtId="0" databaseField="0">
      <fieldGroup base="3">
        <rangePr groupBy="months" startDate="2023-01-01T00:00:00" endDate="2023-03-07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5000"/>
    <n v="1500"/>
    <n v="-3500"/>
  </r>
  <r>
    <x v="1"/>
    <n v="3000"/>
    <n v="3000"/>
    <n v="0"/>
  </r>
  <r>
    <x v="2"/>
    <n v="10000"/>
    <n v="10000"/>
    <n v="0"/>
  </r>
  <r>
    <x v="3"/>
    <n v="3000"/>
    <n v="3000"/>
    <n v="0"/>
  </r>
  <r>
    <x v="4"/>
    <n v="2500"/>
    <n v="2500"/>
    <n v="0"/>
  </r>
  <r>
    <x v="5"/>
    <n v="3000"/>
    <n v="600"/>
    <n v="-2400"/>
  </r>
  <r>
    <x v="6"/>
    <n v="10000"/>
    <n v="15000"/>
    <n v="5000"/>
  </r>
  <r>
    <x v="7"/>
    <n v="2000"/>
    <n v="2000"/>
    <n v="0"/>
  </r>
  <r>
    <x v="8"/>
    <n v="2000"/>
    <n v="2000"/>
    <n v="0"/>
  </r>
  <r>
    <x v="9"/>
    <n v="3000"/>
    <n v="3000"/>
    <n v="0"/>
  </r>
  <r>
    <x v="10"/>
    <n v="5000"/>
    <n v="5000"/>
    <n v="0"/>
  </r>
  <r>
    <x v="11"/>
    <n v="1500"/>
    <n v="2000"/>
    <n v="500"/>
  </r>
  <r>
    <x v="12"/>
    <n v="2000"/>
    <n v="3000"/>
    <n v="1000"/>
  </r>
  <r>
    <x v="13"/>
    <n v="1000"/>
    <n v="50"/>
    <n v="-950"/>
  </r>
  <r>
    <x v="14"/>
    <n v="5000"/>
    <n v="1500"/>
    <n v="-3500"/>
  </r>
  <r>
    <x v="15"/>
    <n v="1500"/>
    <n v="800"/>
    <n v="-700"/>
  </r>
  <r>
    <x v="16"/>
    <n v="2000"/>
    <n v="6000"/>
    <n v="4000"/>
  </r>
  <r>
    <x v="17"/>
    <n v="2000"/>
    <n v="1500"/>
    <n v="-500"/>
  </r>
  <r>
    <x v="18"/>
    <n v="20000"/>
    <n v="20000"/>
    <n v="0"/>
  </r>
  <r>
    <x v="19"/>
    <n v="5000"/>
    <n v="5000"/>
    <n v="0"/>
  </r>
  <r>
    <x v="20"/>
    <n v="1000"/>
    <n v="1000"/>
    <n v="0"/>
  </r>
  <r>
    <x v="21"/>
    <n v="500"/>
    <n v="200"/>
    <n v="-300"/>
  </r>
  <r>
    <x v="22"/>
    <n v="1000"/>
    <n v="100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s v="Salary"/>
    <n v="250000"/>
    <x v="0"/>
    <n v="1"/>
    <x v="0"/>
  </r>
  <r>
    <x v="0"/>
    <s v="Side Hustle"/>
    <n v="500"/>
    <x v="0"/>
    <n v="1"/>
    <x v="0"/>
  </r>
  <r>
    <x v="0"/>
    <s v="Others"/>
    <n v="1000"/>
    <x v="0"/>
    <n v="1"/>
    <x v="0"/>
  </r>
  <r>
    <x v="1"/>
    <s v="Rent"/>
    <n v="20000"/>
    <x v="0"/>
    <n v="1"/>
    <x v="1"/>
  </r>
  <r>
    <x v="1"/>
    <s v="Car Loan"/>
    <n v="10000"/>
    <x v="0"/>
    <n v="1"/>
    <x v="2"/>
  </r>
  <r>
    <x v="1"/>
    <s v="Car Insurance"/>
    <n v="3000"/>
    <x v="0"/>
    <n v="1"/>
    <x v="2"/>
  </r>
  <r>
    <x v="1"/>
    <s v="Petrol/Diesel"/>
    <n v="1500"/>
    <x v="0"/>
    <n v="1"/>
    <x v="2"/>
  </r>
  <r>
    <x v="1"/>
    <s v="Parking Tolls"/>
    <n v="50"/>
    <x v="0"/>
    <n v="1"/>
    <x v="2"/>
  </r>
  <r>
    <x v="1"/>
    <s v="Public Transit"/>
    <n v="200"/>
    <x v="0"/>
    <n v="1"/>
    <x v="2"/>
  </r>
  <r>
    <x v="1"/>
    <s v="Groceries"/>
    <n v="1000"/>
    <x v="0"/>
    <n v="1"/>
    <x v="3"/>
  </r>
  <r>
    <x v="1"/>
    <s v="Fast Food"/>
    <n v="250"/>
    <x v="0"/>
    <n v="1"/>
    <x v="3"/>
  </r>
  <r>
    <x v="1"/>
    <s v="Restaurant"/>
    <n v="1000"/>
    <x v="0"/>
    <n v="1"/>
    <x v="3"/>
  </r>
  <r>
    <x v="1"/>
    <s v="Water"/>
    <n v="1000"/>
    <x v="0"/>
    <n v="1"/>
    <x v="4"/>
  </r>
  <r>
    <x v="1"/>
    <s v="Electricity"/>
    <n v="2000"/>
    <x v="0"/>
    <n v="1"/>
    <x v="4"/>
  </r>
  <r>
    <x v="1"/>
    <s v="Phone"/>
    <n v="800"/>
    <x v="0"/>
    <n v="1"/>
    <x v="4"/>
  </r>
  <r>
    <x v="1"/>
    <s v="Trash"/>
    <n v="200"/>
    <x v="0"/>
    <n v="1"/>
    <x v="4"/>
  </r>
  <r>
    <x v="1"/>
    <s v="Medical Insurance"/>
    <n v="5000"/>
    <x v="0"/>
    <n v="1"/>
    <x v="5"/>
  </r>
  <r>
    <x v="1"/>
    <s v="Life Insurance"/>
    <n v="3000"/>
    <x v="0"/>
    <n v="1"/>
    <x v="5"/>
  </r>
  <r>
    <x v="1"/>
    <s v="Gym Membership"/>
    <n v="2000"/>
    <x v="0"/>
    <n v="1"/>
    <x v="6"/>
  </r>
  <r>
    <x v="1"/>
    <s v="Movies"/>
    <n v="1500"/>
    <x v="0"/>
    <n v="1"/>
    <x v="7"/>
  </r>
  <r>
    <x v="1"/>
    <s v="Hobbies"/>
    <n v="2000"/>
    <x v="0"/>
    <n v="1"/>
    <x v="7"/>
  </r>
  <r>
    <x v="1"/>
    <s v="Subscriptions"/>
    <n v="1000"/>
    <x v="0"/>
    <n v="1"/>
    <x v="7"/>
  </r>
  <r>
    <x v="1"/>
    <s v="Clothing"/>
    <n v="3000"/>
    <x v="0"/>
    <n v="1"/>
    <x v="8"/>
  </r>
  <r>
    <x v="1"/>
    <s v="Products"/>
    <n v="2000"/>
    <x v="0"/>
    <n v="1"/>
    <x v="8"/>
  </r>
  <r>
    <x v="1"/>
    <s v="Online Shopping"/>
    <n v="2000"/>
    <x v="0"/>
    <n v="1"/>
    <x v="8"/>
  </r>
  <r>
    <x v="1"/>
    <s v="Anything not budgeted"/>
    <n v="1500"/>
    <x v="0"/>
    <n v="1"/>
    <x v="9"/>
  </r>
  <r>
    <x v="2"/>
    <s v="Mutual Funds"/>
    <n v="10000"/>
    <x v="0"/>
    <n v="1"/>
    <x v="10"/>
  </r>
  <r>
    <x v="2"/>
    <s v="Emergency Fund"/>
    <n v="20000"/>
    <x v="0"/>
    <n v="1"/>
    <x v="10"/>
  </r>
  <r>
    <x v="2"/>
    <s v="Sinking Funds"/>
    <n v="5000"/>
    <x v="0"/>
    <n v="1"/>
    <x v="10"/>
  </r>
  <r>
    <x v="2"/>
    <s v="Education funds"/>
    <n v="10000"/>
    <x v="0"/>
    <n v="1"/>
    <x v="10"/>
  </r>
  <r>
    <x v="2"/>
    <s v="Health savings"/>
    <n v="5000"/>
    <x v="0"/>
    <n v="1"/>
    <x v="10"/>
  </r>
  <r>
    <x v="2"/>
    <s v="Travel fund"/>
    <n v="10000"/>
    <x v="0"/>
    <n v="1"/>
    <x v="10"/>
  </r>
  <r>
    <x v="0"/>
    <s v="Salary"/>
    <n v="300000"/>
    <x v="1"/>
    <n v="2"/>
    <x v="0"/>
  </r>
  <r>
    <x v="0"/>
    <s v="Side Hustle"/>
    <n v="500"/>
    <x v="1"/>
    <n v="2"/>
    <x v="0"/>
  </r>
  <r>
    <x v="0"/>
    <s v="Others"/>
    <n v="1000"/>
    <x v="1"/>
    <n v="2"/>
    <x v="0"/>
  </r>
  <r>
    <x v="1"/>
    <s v="Rent"/>
    <n v="20000"/>
    <x v="1"/>
    <n v="2"/>
    <x v="1"/>
  </r>
  <r>
    <x v="1"/>
    <s v="Car Loan"/>
    <n v="10000"/>
    <x v="1"/>
    <n v="2"/>
    <x v="2"/>
  </r>
  <r>
    <x v="1"/>
    <s v="Car Insurance"/>
    <n v="3000"/>
    <x v="1"/>
    <n v="2"/>
    <x v="2"/>
  </r>
  <r>
    <x v="1"/>
    <s v="Petrol/Diesel"/>
    <n v="1500"/>
    <x v="1"/>
    <n v="2"/>
    <x v="2"/>
  </r>
  <r>
    <x v="1"/>
    <s v="Parking Tolls"/>
    <n v="50"/>
    <x v="1"/>
    <n v="2"/>
    <x v="2"/>
  </r>
  <r>
    <x v="1"/>
    <s v="Public Transit"/>
    <n v="2000"/>
    <x v="1"/>
    <n v="2"/>
    <x v="2"/>
  </r>
  <r>
    <x v="1"/>
    <s v="Groceries"/>
    <n v="15000"/>
    <x v="1"/>
    <n v="2"/>
    <x v="3"/>
  </r>
  <r>
    <x v="1"/>
    <s v="Fast Food"/>
    <n v="250"/>
    <x v="1"/>
    <n v="2"/>
    <x v="3"/>
  </r>
  <r>
    <x v="1"/>
    <s v="Restaurant"/>
    <n v="1000"/>
    <x v="1"/>
    <n v="2"/>
    <x v="3"/>
  </r>
  <r>
    <x v="1"/>
    <s v="Water"/>
    <n v="1000"/>
    <x v="1"/>
    <n v="2"/>
    <x v="4"/>
  </r>
  <r>
    <x v="1"/>
    <s v="Electricity"/>
    <n v="2000"/>
    <x v="1"/>
    <n v="2"/>
    <x v="4"/>
  </r>
  <r>
    <x v="1"/>
    <s v="Phone"/>
    <n v="800"/>
    <x v="1"/>
    <n v="2"/>
    <x v="4"/>
  </r>
  <r>
    <x v="1"/>
    <s v="Trash"/>
    <n v="200"/>
    <x v="1"/>
    <n v="2"/>
    <x v="4"/>
  </r>
  <r>
    <x v="1"/>
    <s v="Medical Insurance"/>
    <n v="5000"/>
    <x v="1"/>
    <n v="2"/>
    <x v="5"/>
  </r>
  <r>
    <x v="1"/>
    <s v="Life Insurance"/>
    <n v="3000"/>
    <x v="1"/>
    <n v="2"/>
    <x v="5"/>
  </r>
  <r>
    <x v="1"/>
    <s v="Gym Membership"/>
    <n v="2000"/>
    <x v="1"/>
    <n v="2"/>
    <x v="6"/>
  </r>
  <r>
    <x v="1"/>
    <s v="Movies"/>
    <n v="1500"/>
    <x v="1"/>
    <n v="2"/>
    <x v="7"/>
  </r>
  <r>
    <x v="1"/>
    <s v="Hobbies"/>
    <n v="2000"/>
    <x v="1"/>
    <n v="2"/>
    <x v="7"/>
  </r>
  <r>
    <x v="1"/>
    <s v="Subscriptions"/>
    <n v="1000"/>
    <x v="1"/>
    <n v="2"/>
    <x v="7"/>
  </r>
  <r>
    <x v="1"/>
    <s v="Clothing"/>
    <n v="3000"/>
    <x v="1"/>
    <n v="2"/>
    <x v="8"/>
  </r>
  <r>
    <x v="1"/>
    <s v="Products"/>
    <n v="2000"/>
    <x v="1"/>
    <n v="2"/>
    <x v="8"/>
  </r>
  <r>
    <x v="1"/>
    <s v="Online Shopping"/>
    <n v="2000"/>
    <x v="1"/>
    <n v="2"/>
    <x v="8"/>
  </r>
  <r>
    <x v="1"/>
    <s v="Anything not budgeted"/>
    <n v="1500"/>
    <x v="1"/>
    <n v="2"/>
    <x v="9"/>
  </r>
  <r>
    <x v="2"/>
    <s v="Mutual Funds"/>
    <n v="10000"/>
    <x v="1"/>
    <n v="2"/>
    <x v="10"/>
  </r>
  <r>
    <x v="2"/>
    <s v="Emergency Fund"/>
    <n v="20000"/>
    <x v="1"/>
    <n v="2"/>
    <x v="10"/>
  </r>
  <r>
    <x v="2"/>
    <s v="Sinking Funds"/>
    <n v="5000"/>
    <x v="1"/>
    <n v="2"/>
    <x v="10"/>
  </r>
  <r>
    <x v="2"/>
    <s v="Education funds"/>
    <n v="10000"/>
    <x v="1"/>
    <n v="2"/>
    <x v="10"/>
  </r>
  <r>
    <x v="2"/>
    <s v="Health savings"/>
    <n v="5000"/>
    <x v="1"/>
    <n v="2"/>
    <x v="10"/>
  </r>
  <r>
    <x v="2"/>
    <s v="Travel fund"/>
    <n v="10000"/>
    <x v="1"/>
    <n v="2"/>
    <x v="10"/>
  </r>
  <r>
    <x v="0"/>
    <s v="Salary"/>
    <n v="250000"/>
    <x v="2"/>
    <n v="3"/>
    <x v="0"/>
  </r>
  <r>
    <x v="0"/>
    <s v="Side Hustle"/>
    <n v="500"/>
    <x v="3"/>
    <n v="3"/>
    <x v="0"/>
  </r>
  <r>
    <x v="0"/>
    <s v="Others"/>
    <n v="1200"/>
    <x v="4"/>
    <n v="3"/>
    <x v="0"/>
  </r>
  <r>
    <x v="1"/>
    <s v="Rent"/>
    <n v="20000"/>
    <x v="5"/>
    <n v="3"/>
    <x v="1"/>
  </r>
  <r>
    <x v="1"/>
    <s v="Car Loan"/>
    <n v="10000"/>
    <x v="6"/>
    <n v="3"/>
    <x v="2"/>
  </r>
  <r>
    <x v="1"/>
    <s v="Car Insurance"/>
    <n v="3000"/>
    <x v="6"/>
    <n v="3"/>
    <x v="2"/>
  </r>
  <r>
    <x v="1"/>
    <s v="Petrol/Diesel"/>
    <n v="1500"/>
    <x v="6"/>
    <n v="3"/>
    <x v="2"/>
  </r>
  <r>
    <x v="1"/>
    <s v="Parking Tolls"/>
    <n v="50"/>
    <x v="6"/>
    <n v="3"/>
    <x v="2"/>
  </r>
  <r>
    <x v="1"/>
    <s v="Public Transit"/>
    <n v="1500"/>
    <x v="6"/>
    <n v="3"/>
    <x v="2"/>
  </r>
  <r>
    <x v="1"/>
    <s v="Groceries"/>
    <n v="15000"/>
    <x v="6"/>
    <n v="3"/>
    <x v="3"/>
  </r>
  <r>
    <x v="1"/>
    <s v="Fast Food"/>
    <n v="600"/>
    <x v="6"/>
    <n v="3"/>
    <x v="3"/>
  </r>
  <r>
    <x v="1"/>
    <s v="Restaurant"/>
    <n v="5000"/>
    <x v="6"/>
    <n v="3"/>
    <x v="3"/>
  </r>
  <r>
    <x v="1"/>
    <s v="Water"/>
    <n v="1000"/>
    <x v="6"/>
    <n v="3"/>
    <x v="4"/>
  </r>
  <r>
    <x v="1"/>
    <s v="Electricity"/>
    <n v="2500"/>
    <x v="6"/>
    <n v="3"/>
    <x v="4"/>
  </r>
  <r>
    <x v="1"/>
    <s v="Phone"/>
    <n v="800"/>
    <x v="6"/>
    <n v="3"/>
    <x v="4"/>
  </r>
  <r>
    <x v="1"/>
    <s v="Trash"/>
    <n v="200"/>
    <x v="6"/>
    <n v="3"/>
    <x v="4"/>
  </r>
  <r>
    <x v="1"/>
    <s v="Medical Insurance"/>
    <n v="5000"/>
    <x v="6"/>
    <n v="3"/>
    <x v="5"/>
  </r>
  <r>
    <x v="1"/>
    <s v="Life Insurance"/>
    <n v="3000"/>
    <x v="6"/>
    <n v="3"/>
    <x v="5"/>
  </r>
  <r>
    <x v="1"/>
    <s v="Gym Membership"/>
    <n v="2000"/>
    <x v="6"/>
    <n v="3"/>
    <x v="6"/>
  </r>
  <r>
    <x v="1"/>
    <s v="Movies"/>
    <n v="2000"/>
    <x v="6"/>
    <n v="3"/>
    <x v="7"/>
  </r>
  <r>
    <x v="1"/>
    <s v="Hobbies"/>
    <n v="2000"/>
    <x v="6"/>
    <n v="3"/>
    <x v="7"/>
  </r>
  <r>
    <x v="1"/>
    <s v="Subscriptions"/>
    <n v="1000"/>
    <x v="6"/>
    <n v="3"/>
    <x v="7"/>
  </r>
  <r>
    <x v="1"/>
    <s v="Clothing"/>
    <n v="3000"/>
    <x v="6"/>
    <n v="3"/>
    <x v="8"/>
  </r>
  <r>
    <x v="1"/>
    <s v="Products"/>
    <n v="6000"/>
    <x v="6"/>
    <n v="3"/>
    <x v="8"/>
  </r>
  <r>
    <x v="1"/>
    <s v="Online Shopping"/>
    <n v="3000"/>
    <x v="6"/>
    <n v="3"/>
    <x v="8"/>
  </r>
  <r>
    <x v="1"/>
    <s v="Anything not budgeted"/>
    <n v="1500"/>
    <x v="6"/>
    <n v="3"/>
    <x v="9"/>
  </r>
  <r>
    <x v="2"/>
    <s v="Mutual Funds"/>
    <n v="10000"/>
    <x v="6"/>
    <n v="3"/>
    <x v="10"/>
  </r>
  <r>
    <x v="2"/>
    <s v="Emergency Fund"/>
    <n v="20000"/>
    <x v="6"/>
    <n v="3"/>
    <x v="10"/>
  </r>
  <r>
    <x v="2"/>
    <s v="Sinking Funds"/>
    <n v="5000"/>
    <x v="6"/>
    <n v="3"/>
    <x v="10"/>
  </r>
  <r>
    <x v="2"/>
    <s v="Education funds"/>
    <n v="10000"/>
    <x v="6"/>
    <n v="3"/>
    <x v="10"/>
  </r>
  <r>
    <x v="2"/>
    <s v="Health savings"/>
    <n v="5000"/>
    <x v="6"/>
    <n v="3"/>
    <x v="10"/>
  </r>
  <r>
    <x v="2"/>
    <s v="Travel fund"/>
    <n v="10000"/>
    <x v="6"/>
    <n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DAF73-96AC-489D-BFE8-DBDAB705A3B4}" name="PivotTable2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A24:E37" firstHeaderRow="1" firstDataRow="2" firstDataCol="1"/>
  <pivotFields count="8">
    <pivotField compact="0" showAll="0"/>
    <pivotField compact="0" showAll="0"/>
    <pivotField dataField="1" compact="0" numFmtId="2" showAll="0"/>
    <pivotField compact="0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axis="axisRow" compact="0" showAll="0">
      <items count="12">
        <item x="7"/>
        <item x="3"/>
        <item x="1"/>
        <item x="0"/>
        <item x="5"/>
        <item x="9"/>
        <item x="6"/>
        <item x="10"/>
        <item x="8"/>
        <item x="2"/>
        <item x="4"/>
        <item t="default"/>
      </items>
    </pivotField>
    <pivotField compact="0" showAll="0" defaultSubtotal="0"/>
    <pivotField axis="axisCol"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Sum of Actual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99481-B2DF-46B6-867A-A8A61C14D592}" name="PivotTable2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A16:E19" firstHeaderRow="1" firstDataRow="2" firstDataCol="1"/>
  <pivotFields count="8">
    <pivotField axis="axisRow" compact="0" showAll="0">
      <items count="4">
        <item h="1" x="1"/>
        <item h="1" x="0"/>
        <item x="2"/>
        <item t="default"/>
      </items>
    </pivotField>
    <pivotField compact="0" showAll="0"/>
    <pivotField dataField="1" compact="0" numFmtId="2" showAll="0"/>
    <pivotField compact="0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compact="0" showAll="0"/>
    <pivotField compact="0" showAll="0" defaultSubtotal="0"/>
    <pivotField axis="axisCol"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2">
    <i>
      <x v="2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Sum of Actual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876CF-3AF9-46A0-BE8C-AA77FA6FB24B}" name="PivotTable2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A9:E12" firstHeaderRow="1" firstDataRow="2" firstDataCol="1"/>
  <pivotFields count="8">
    <pivotField axis="axisRow" compact="0" showAll="0">
      <items count="4">
        <item x="1"/>
        <item h="1" x="0"/>
        <item h="1" x="2"/>
        <item t="default"/>
      </items>
    </pivotField>
    <pivotField compact="0" showAll="0"/>
    <pivotField dataField="1" compact="0" numFmtId="2" showAll="0"/>
    <pivotField compact="0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compact="0" showAll="0"/>
    <pivotField compact="0" showAll="0" defaultSubtotal="0"/>
    <pivotField axis="axisCol"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2">
    <i>
      <x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Sum of Actual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8D9EB-F2CF-4435-A8C4-BCB2EBCD6A10}" name="PivotTable1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">
  <location ref="A2:E5" firstHeaderRow="1" firstDataRow="2" firstDataCol="1"/>
  <pivotFields count="8">
    <pivotField axis="axisRow" compact="0" showAll="0">
      <items count="4">
        <item h="1" x="1"/>
        <item x="0"/>
        <item h="1" x="2"/>
        <item t="default"/>
      </items>
    </pivotField>
    <pivotField compact="0" showAll="0"/>
    <pivotField dataField="1" compact="0" numFmtId="2" showAll="0"/>
    <pivotField compact="0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compact="0" showAll="0"/>
    <pivotField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Col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">
    <i>
      <x v="1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Sum of Actual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543D7-1816-45D3-ACD7-262252FDA051}" name="Monthly_expense_by_category_pt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9">
  <location ref="H2:I9" firstHeaderRow="1" firstDataRow="1" firstDataCol="1"/>
  <pivotFields count="4">
    <pivotField axis="axisRow" compact="0" showAll="0" measure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showAll="0"/>
    <pivotField dataField="1" compact="0" showAll="0"/>
    <pivotField compact="0" showAll="0"/>
  </pivotFields>
  <rowFields count="1">
    <field x="0"/>
  </rowFields>
  <rowItems count="7">
    <i>
      <x v="2"/>
    </i>
    <i>
      <x v="6"/>
    </i>
    <i>
      <x v="10"/>
    </i>
    <i>
      <x v="16"/>
    </i>
    <i>
      <x v="18"/>
    </i>
    <i>
      <x v="19"/>
    </i>
    <i t="grand">
      <x/>
    </i>
  </rowItems>
  <colItems count="1">
    <i/>
  </colItems>
  <dataFields count="1">
    <dataField name="Sum of Actual" fld="2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E0A56C-E22D-48AF-85A8-CBEC8643EC5D}" name="Budgeted_income_tb" displayName="Budgeted_income_tb" ref="A5:N8" totalsRowShown="0" headerRowDxfId="123" dataDxfId="122">
  <tableColumns count="14">
    <tableColumn id="1" xr3:uid="{26218A2E-F2B7-4AEF-9B8F-AD18F58CAB87}" name="Category" dataDxfId="121"/>
    <tableColumn id="2" xr3:uid="{B09F09A3-B70A-46D3-B23B-10B15260D25D}" name="Sub-Category" dataDxfId="120"/>
    <tableColumn id="3" xr3:uid="{7AA7ADCB-5EFD-48B1-9E68-B006FEB25C3B}" name="Jan" dataDxfId="119"/>
    <tableColumn id="4" xr3:uid="{F4CAE561-C71C-4E92-82BE-3C1E2528F6DC}" name="Feb" dataDxfId="118"/>
    <tableColumn id="5" xr3:uid="{5DFBD917-BD5A-48AD-8A21-CEE092301B1E}" name="Mar" dataDxfId="117"/>
    <tableColumn id="6" xr3:uid="{B608AA41-1440-4924-8A80-46A8AAA2FBAE}" name="Apr" dataDxfId="116"/>
    <tableColumn id="7" xr3:uid="{1A9DE820-A2C6-4AF5-AD1B-24929DBB0A2C}" name="May" dataDxfId="115"/>
    <tableColumn id="8" xr3:uid="{CEAC51AD-D26C-47BB-ABA3-2F46EB70E17C}" name="Jun" dataDxfId="114"/>
    <tableColumn id="9" xr3:uid="{6BD0D9B8-C550-40AB-9779-CA88124DB5AA}" name="Jul" dataDxfId="113"/>
    <tableColumn id="10" xr3:uid="{3A4744BF-F5F6-4CD1-A366-5FBFEF74FC6E}" name="Aug" dataDxfId="112"/>
    <tableColumn id="11" xr3:uid="{8C987FB8-FAF0-4E2F-B333-8662EFD4610F}" name="Sep" dataDxfId="111"/>
    <tableColumn id="12" xr3:uid="{71F194E0-7CDF-41F1-BBED-9157818493AD}" name="Oct" dataDxfId="110"/>
    <tableColumn id="13" xr3:uid="{A14DA3CD-59FC-478A-A3B2-97BA9F99DBBC}" name="Nov" dataDxfId="109"/>
    <tableColumn id="14" xr3:uid="{BC5F312A-84DF-49BB-A7C8-5A88A51836CD}" name="Dec" dataDxfId="108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AE00B9E-9116-4AC3-B208-611481769B96}" name="Expense_summary_tb" displayName="Expense_summary_tb" ref="H28:K51" totalsRowShown="0" headerRowDxfId="26" dataDxfId="24" headerRowBorderDxfId="25" tableBorderDxfId="23" totalsRowBorderDxfId="22">
  <autoFilter ref="H28:K51" xr:uid="{0AE00B9E-9116-4AC3-B208-611481769B96}"/>
  <tableColumns count="4">
    <tableColumn id="1" xr3:uid="{9763BAB9-1758-453F-859E-D8915938A5DE}" name="Expense" dataDxfId="21"/>
    <tableColumn id="2" xr3:uid="{18285585-C357-4701-8BA4-2746A50BE3A1}" name="Expected" dataDxfId="20">
      <calculatedColumnFormula>IFERROR(INDEX(Budgeted_Expense_tb[#All],MATCH(Expense_summary_tb[[#This Row],[Expense]],Budgeted_Expense_tb[[#All],[Sub-Category]],0),MATCH($C$5,Budgeted_Expense_tb[#Headers],0)), 0)</calculatedColumnFormula>
    </tableColumn>
    <tableColumn id="3" xr3:uid="{506711EF-B84A-4C78-B84A-13941C4ACC5D}" name="Actual" dataDxfId="19">
      <calculatedColumnFormula>SUMIFS(Actual_transactions_tb[Actual_amount],Actual_transactions_tb[Sub-Category],Expense_summary_tb[[#This Row],[Expense]],Actual_transactions_tb[Month_number],VLOOKUP($C$5,Monthly_Calender_tb[#All],2,FALSE))</calculatedColumnFormula>
    </tableColumn>
    <tableColumn id="4" xr3:uid="{AC83081B-A5DA-485C-B231-6B9602D00D8F}" name="Difference" dataDxfId="18">
      <calculatedColumnFormula>Expense_summary_tb[[#This Row],[Actual]]-Expense_summary_tb[[#This Row],[Expected]]</calculatedColumnFormula>
    </tableColumn>
  </tableColumns>
  <tableStyleInfo name="Actual ExpenseTB Format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5BF12D-160B-4C13-BAF0-33DD8F069C90}" name="Savings_summary_tb" displayName="Savings_summary_tb" ref="M28:P35" totalsRowShown="0" headerRowDxfId="17" dataDxfId="15" headerRowBorderDxfId="16" tableBorderDxfId="14" totalsRowBorderDxfId="13">
  <tableColumns count="4">
    <tableColumn id="1" xr3:uid="{E6A8C8AD-DC82-4FAA-B864-1DD129DAA217}" name="Savings" dataDxfId="12"/>
    <tableColumn id="2" xr3:uid="{B05ECB15-9967-4830-B6D6-BFBACF569564}" name="Expected" dataDxfId="11">
      <calculatedColumnFormula>IFERROR(INDEX(Budgeted_Savings_tb[#All],MATCH(Savings_summary_tb[[#This Row],[Savings]],Budgeted_Savings_tb[[#All],[Sub-Category]],0),MATCH($C$5,Budgeted_Savings_tb[#Headers],0)), 0)</calculatedColumnFormula>
    </tableColumn>
    <tableColumn id="3" xr3:uid="{5657C10C-0106-47B9-AC9A-F985A1891AA7}" name="Actual" dataDxfId="10">
      <calculatedColumnFormula>SUMIFS(Actual_transactions_tb[Actual_amount],Actual_transactions_tb[Sub-Category],Savings_summary_tb[[#This Row],[Savings]],Actual_transactions_tb[Month_number],VLOOKUP($C$5,Monthly_Calender_tb[#All],2,FALSE))</calculatedColumnFormula>
    </tableColumn>
    <tableColumn id="4" xr3:uid="{5310DCB2-3280-425A-B657-0E856ACF48C3}" name="Difference" dataDxfId="9">
      <calculatedColumnFormula>Savings_summary_tb[[#This Row],[Actual]]-Savings_summary_tb[[#This Row],[Expected]]</calculatedColumnFormula>
    </tableColumn>
  </tableColumns>
  <tableStyleInfo name="Actual ExpenseTB Format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B9971B-6CC2-4428-90D5-F07C5F1340CE}" name="Transaction_summary_tb" displayName="Transaction_summary_tb" ref="C22:F25" totalsRowShown="0" headerRowDxfId="8">
  <tableColumns count="4">
    <tableColumn id="1" xr3:uid="{A27579C0-34C5-4F10-84BF-F183A9216912}" name="Transaction Category" dataDxfId="7"/>
    <tableColumn id="2" xr3:uid="{4D351686-A340-42C0-82A0-3C1F593A85F8}" name="Expected" dataDxfId="6"/>
    <tableColumn id="3" xr3:uid="{E3DB3B31-4B8A-4279-B7CA-53EC6F6A9B1B}" name="Actual" dataDxfId="5"/>
    <tableColumn id="4" xr3:uid="{43E44FA8-7BC2-4135-B477-372E14008B9F}" name="Difference" dataDxfId="4">
      <calculatedColumnFormula>E23-D23</calculatedColumnFormula>
    </tableColumn>
  </tableColumns>
  <tableStyleInfo name="Actual ExpenseTB Format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EBECE10-6FFE-40B9-9E52-88CAB866E93C}" name="Monthly_transaction_overall_category_tb" displayName="Monthly_transaction_overall_category_tb" ref="R27:S37" totalsRowShown="0" headerRowDxfId="3" headerRowBorderDxfId="2">
  <tableColumns count="2">
    <tableColumn id="1" xr3:uid="{4563CE14-33DB-459D-859B-D9AF5E3ADE0B}" name="Transaction_overall_category" dataDxfId="1"/>
    <tableColumn id="2" xr3:uid="{41DDE9F3-D320-48CB-B757-7BF71E8DACD1}" name="Total" dataDxfId="0">
      <calculatedColumnFormula>SUMIFS(Actual_transactions_tb[Actual_amount],Actual_transactions_tb[Month_number],VLOOKUP($C$5,Monthly_Calender_tb[#All],2,FALSE),Actual_transactions_tb[Transaction_overall_category],Monthly_transaction_overall_category_tb[[#This Row],[Transaction_overall_category]])</calculatedColumnFormula>
    </tableColumn>
  </tableColumns>
  <tableStyleInfo name="Actual ExpenseTB Form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369CF1-F47F-452D-8DB2-0AD3D5805E33}" name="Budgeted_Expense_tb" displayName="Budgeted_Expense_tb" ref="A12:N35" totalsRowShown="0" headerRowDxfId="107" dataDxfId="106">
  <tableColumns count="14">
    <tableColumn id="1" xr3:uid="{13BFA242-8633-405D-A104-ABC509464C9C}" name="Category" dataDxfId="105"/>
    <tableColumn id="2" xr3:uid="{BE1C0CD7-1BCC-460A-8FAC-10D75FB2C991}" name="Sub-Category" dataDxfId="104"/>
    <tableColumn id="3" xr3:uid="{BDEF1B52-EF89-4180-AB85-6B50E8E5102A}" name="Jan" dataDxfId="103"/>
    <tableColumn id="4" xr3:uid="{D2E1613F-B1BE-42B6-8F7A-50CEEEBA1AA3}" name="Feb" dataDxfId="102"/>
    <tableColumn id="5" xr3:uid="{A3C557CF-B71E-4E8E-95EB-F406454370E3}" name="Mar" dataDxfId="101"/>
    <tableColumn id="6" xr3:uid="{A662F92D-21EB-449E-95B2-BB3EF9D6C963}" name="Apr" dataDxfId="100"/>
    <tableColumn id="7" xr3:uid="{CD636529-5D06-4E1A-AA85-BB9977D0CF18}" name="May" dataDxfId="99"/>
    <tableColumn id="8" xr3:uid="{1DE2907E-23BF-445A-8396-8587B944C77B}" name="Jun" dataDxfId="98"/>
    <tableColumn id="9" xr3:uid="{3A171944-ADBF-498C-BCAC-EAF40A0C3719}" name="Jul" dataDxfId="97"/>
    <tableColumn id="10" xr3:uid="{D6BF0CFA-F636-4C31-ABAE-B10275C11A7A}" name="Aug" dataDxfId="96"/>
    <tableColumn id="11" xr3:uid="{8BE61F88-B8E5-4D88-82B3-446100CEBD17}" name="Sep" dataDxfId="95"/>
    <tableColumn id="12" xr3:uid="{C2C53137-74B9-43D0-A1A2-559EED8C65A9}" name="Oct" dataDxfId="94"/>
    <tableColumn id="13" xr3:uid="{A3DE87DA-1960-43BE-8D94-14CD1F31593A}" name="Nov" dataDxfId="93"/>
    <tableColumn id="14" xr3:uid="{852BE016-9C98-4F70-B992-842DD825E2D2}" name="Dec" dataDxfId="9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632549-A0F0-40F3-9BBD-731175DAC29B}" name="Budgeted_Savings_tb" displayName="Budgeted_Savings_tb" ref="A39:N45" totalsRowShown="0" headerRowDxfId="91" dataDxfId="90">
  <tableColumns count="14">
    <tableColumn id="1" xr3:uid="{CFB2A248-4B04-4CD9-AEB0-89E728955EF7}" name="Category" dataDxfId="89"/>
    <tableColumn id="2" xr3:uid="{FBF730A8-611B-41FC-9429-C75FFD7A853B}" name="Sub-Category" dataDxfId="88"/>
    <tableColumn id="3" xr3:uid="{099774D6-5D79-4FE3-895A-514221D2E052}" name="Jan" dataDxfId="87"/>
    <tableColumn id="4" xr3:uid="{CA9CAEA4-1F93-4A65-B96A-54222BD87A0E}" name="Feb" dataDxfId="86"/>
    <tableColumn id="5" xr3:uid="{F5B8A6F5-5971-4969-9CC7-18E4193CE07D}" name="Mar" dataDxfId="85"/>
    <tableColumn id="6" xr3:uid="{57C0AEA7-909C-4FA2-9943-28C25607C13F}" name="Apr" dataDxfId="84"/>
    <tableColumn id="7" xr3:uid="{8D49D667-7C69-4C69-9860-A414D8FEAE47}" name="May" dataDxfId="83"/>
    <tableColumn id="8" xr3:uid="{33C78DFE-6653-4F17-9BDB-A2E10B6252EB}" name="Jun" dataDxfId="82"/>
    <tableColumn id="9" xr3:uid="{4577D342-B17F-402C-A0EE-733F2D02DC65}" name="Jul" dataDxfId="81"/>
    <tableColumn id="10" xr3:uid="{FEA212B1-1D77-4BA5-8982-57ADC4F3D351}" name="Aug" dataDxfId="80"/>
    <tableColumn id="11" xr3:uid="{E7E4042A-9FD2-4CF7-B3E3-07280342A48C}" name="Sep" dataDxfId="79"/>
    <tableColumn id="12" xr3:uid="{4DBD400D-2782-4AD3-9C2C-320EE1B54B5A}" name="Oct" dataDxfId="78"/>
    <tableColumn id="13" xr3:uid="{2BB67805-22F7-4741-98BD-3EB199DB15F0}" name="Nov" dataDxfId="77"/>
    <tableColumn id="14" xr3:uid="{71468BB3-F7CD-43C0-B133-088B1085761B}" name="Dec" dataDxfId="76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D0C1CE7-E77D-4EA2-A50F-4F5E9D201F79}" name="Table21" displayName="Table21" ref="A49:B81" totalsRowShown="0" headerRowDxfId="75" dataDxfId="74">
  <sortState xmlns:xlrd2="http://schemas.microsoft.com/office/spreadsheetml/2017/richdata2" ref="A67:B76">
    <sortCondition ref="B49:B81"/>
  </sortState>
  <tableColumns count="2">
    <tableColumn id="1" xr3:uid="{8E40E2C0-DCA5-4AF2-808C-60B043F7330A}" name="Category" dataDxfId="73"/>
    <tableColumn id="2" xr3:uid="{EA3834FE-861F-4BF5-830A-B8D2E22A9EFF}" name="Sub-Category" dataDxfId="72"/>
  </tableColumns>
  <tableStyleInfo name="Actual ExpenseTB Forma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EDE268F-CB17-4598-8BB0-73154E165180}" name="Monthly_Calender_tb" displayName="Monthly_Calender_tb" ref="P5:Q17" totalsRowShown="0" headerRowDxfId="71" dataDxfId="70">
  <tableColumns count="2">
    <tableColumn id="1" xr3:uid="{42D310BC-756B-4DA6-93C9-5B67314518DB}" name="Month_names" dataDxfId="69"/>
    <tableColumn id="2" xr3:uid="{BF913BB3-0FC8-4696-8FDF-0225211992FE}" name="Month_number" dataDxfId="6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309C8D3-7125-4843-AF2A-CA88E58E58C7}" name="Transaction_overall_category_tb" displayName="Transaction_overall_category_tb" ref="E49:F81" totalsRowShown="0" headerRowDxfId="67" dataDxfId="66">
  <tableColumns count="2">
    <tableColumn id="2" xr3:uid="{D186EB66-2BB1-4EAD-A4D0-1259753F24A9}" name="Sub-Category" dataDxfId="65"/>
    <tableColumn id="3" xr3:uid="{8E8F0BE5-F234-4956-B7FD-04E4DD310EF3}" name="Transaction_overall_category" dataDxfId="64"/>
  </tableColumns>
  <tableStyleInfo name="Actual ExpenseTB Forma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91299F-9608-488D-9DAE-ADFDA4A643CE}" name="Actual_transactions_tb" displayName="Actual_transactions_tb" ref="A21:F118" totalsRowCount="1" headerRowDxfId="63" dataDxfId="62">
  <autoFilter ref="A21:F117" xr:uid="{0891299F-9608-488D-9DAE-ADFDA4A643CE}"/>
  <tableColumns count="6">
    <tableColumn id="1" xr3:uid="{061264F3-FA52-4BE6-B1EF-08CDB1D462B7}" name="Category" dataDxfId="61" totalsRowDxfId="60">
      <calculatedColumnFormula>IFERROR(INDEX(Table21[#All],MATCH(B22,Table21[[#All],[Sub-Category]],0),1), "")</calculatedColumnFormula>
    </tableColumn>
    <tableColumn id="2" xr3:uid="{F7590AB2-D65F-4FCD-8BA3-CC16DC3969B3}" name="Sub-Category" dataDxfId="59" totalsRowDxfId="58"/>
    <tableColumn id="3" xr3:uid="{ACF31237-79F4-4093-BEAD-BA29D24EA23F}" name="Actual_amount" dataDxfId="57" totalsRowDxfId="56" dataCellStyle="Currency"/>
    <tableColumn id="4" xr3:uid="{60DB878B-8F8A-4FB0-93EE-702D91222B8E}" name="Date" dataDxfId="55" totalsRowDxfId="54"/>
    <tableColumn id="5" xr3:uid="{E089F8B5-362A-4B77-A110-F5BF5ABAB381}" name="Month_number" dataDxfId="53" totalsRowDxfId="52">
      <calculatedColumnFormula>MONTH(D22)</calculatedColumnFormula>
    </tableColumn>
    <tableColumn id="6" xr3:uid="{EF6A33D6-73AC-4B5E-9B56-2DB78241C322}" name="Transaction_overall_category" dataDxfId="51" totalsRowDxfId="50">
      <calculatedColumnFormula>IFERROR(VLOOKUP(Actual_transactions_tb[[#This Row],[Sub-Category]],Transaction_overall_category_tb[#All],2,FALSE),"")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429FDDE-1D41-414E-BBA9-69C7AB0BC40E}" name="Net_income_per_month_tb" displayName="Net_income_per_month_tb" ref="A4:B17" totalsRowCount="1" headerRowDxfId="49" dataDxfId="48">
  <autoFilter ref="A4:B16" xr:uid="{A429FDDE-1D41-414E-BBA9-69C7AB0BC40E}"/>
  <tableColumns count="2">
    <tableColumn id="1" xr3:uid="{C0AC3103-A36F-4B6B-A0E8-50C55F83E89D}" name="Month" dataDxfId="47" totalsRowDxfId="46"/>
    <tableColumn id="2" xr3:uid="{C3F7C93A-74F2-4999-9070-93D84CEF78D1}" name="Income" totalsRowFunction="custom" dataDxfId="45" totalsRowDxfId="44">
      <calculatedColumnFormula>SUMIFS(Actual_transactions_tb[Actual_amount],Actual_transactions_tb[Month_number],VLOOKUP(A5,Monthly_Calender_tb[#All],2,FALSE),Actual_transactions_tb[Transaction_overall_category],"Income")</calculatedColumnFormula>
      <totalsRowFormula>SUM(Net_income_per_month_tb[Income])</totalsRowFormula>
    </tableColumn>
  </tableColumns>
  <tableStyleInfo name="Actual ExpenseTB Forma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456A83-A416-4D35-89B8-A6E68F49997E}" name="Income_summary_tb" displayName="Income_summary_tb" ref="C28:F32" totalsRowShown="0" headerRowDxfId="35" dataDxfId="33" headerRowBorderDxfId="34" tableBorderDxfId="32" totalsRowBorderDxfId="31">
  <tableColumns count="4">
    <tableColumn id="1" xr3:uid="{091C2372-F443-447E-8B87-95EFECB41011}" name="Income" dataDxfId="30"/>
    <tableColumn id="2" xr3:uid="{64708E47-15DB-416D-A4DB-A9E591F2FE23}" name="Expected" dataDxfId="29">
      <calculatedColumnFormula>IFERROR(INDEX(Budgeted_income_tb[#All],MATCH(Income_summary_tb[[#This Row],[Income]],Budgeted_income_tb[[#All],[Sub-Category]],0),MATCH($C$5,Budgeted_income_tb[#Headers],0)), 0)</calculatedColumnFormula>
    </tableColumn>
    <tableColumn id="3" xr3:uid="{9E7C332F-A6F6-4B9B-A916-506576857633}" name="Actual" dataDxfId="28">
      <calculatedColumnFormula>SUMIFS(Actual_transactions_tb[Actual_amount],Actual_transactions_tb[Sub-Category],Income_summary_tb[[#This Row],[Income]],Actual_transactions_tb[Month_number],VLOOKUP($C$5,Monthly_Calender_tb[#All],2,FALSE))</calculatedColumnFormula>
    </tableColumn>
    <tableColumn id="4" xr3:uid="{E4B21862-2A2E-479F-B442-64AC6D505912}" name="Difference" dataDxfId="27">
      <calculatedColumnFormula>Income_summary_tb[[#This Row],[Actual]]-Income_summary_tb[[#This Row],[Expected]]</calculatedColumnFormula>
    </tableColumn>
  </tableColumns>
  <tableStyleInfo name="Actual ExpenseTB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8443-9835-4070-9831-5DCAADC282C3}">
  <dimension ref="A1:B7"/>
  <sheetViews>
    <sheetView showGridLines="0" workbookViewId="0">
      <selection activeCell="B9" sqref="B9"/>
    </sheetView>
  </sheetViews>
  <sheetFormatPr defaultRowHeight="19.05" x14ac:dyDescent="0.35"/>
  <cols>
    <col min="1" max="1" width="10.375" style="54" bestFit="1" customWidth="1"/>
    <col min="2" max="2" width="163.625" style="54" bestFit="1" customWidth="1"/>
    <col min="3" max="16384" width="9" style="54"/>
  </cols>
  <sheetData>
    <row r="1" spans="1:2" x14ac:dyDescent="0.35">
      <c r="A1" s="54" t="s">
        <v>77</v>
      </c>
    </row>
    <row r="2" spans="1:2" x14ac:dyDescent="0.35">
      <c r="A2" s="54">
        <v>1</v>
      </c>
      <c r="B2" s="54" t="s">
        <v>90</v>
      </c>
    </row>
    <row r="3" spans="1:2" x14ac:dyDescent="0.35">
      <c r="A3" s="54">
        <v>2</v>
      </c>
      <c r="B3" s="55" t="s">
        <v>92</v>
      </c>
    </row>
    <row r="4" spans="1:2" x14ac:dyDescent="0.35">
      <c r="A4" s="54">
        <v>3</v>
      </c>
      <c r="B4" s="54" t="s">
        <v>78</v>
      </c>
    </row>
    <row r="5" spans="1:2" x14ac:dyDescent="0.35">
      <c r="A5" s="54">
        <v>4</v>
      </c>
      <c r="B5" s="54" t="s">
        <v>94</v>
      </c>
    </row>
    <row r="6" spans="1:2" x14ac:dyDescent="0.35">
      <c r="A6" s="54">
        <v>5</v>
      </c>
      <c r="B6" s="54" t="s">
        <v>93</v>
      </c>
    </row>
    <row r="7" spans="1:2" x14ac:dyDescent="0.35">
      <c r="A7" s="54">
        <v>6</v>
      </c>
      <c r="B7" s="5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7444-A74B-4B62-8B8C-76987EDE35EA}">
  <sheetPr codeName="Sheet1"/>
  <dimension ref="A2:Q81"/>
  <sheetViews>
    <sheetView showGridLines="0" zoomScale="70" zoomScaleNormal="70" workbookViewId="0">
      <selection activeCell="A19" sqref="A19:XFD19"/>
    </sheetView>
  </sheetViews>
  <sheetFormatPr defaultRowHeight="14.95" x14ac:dyDescent="0.3"/>
  <cols>
    <col min="1" max="1" width="16.25" style="2" bestFit="1" customWidth="1"/>
    <col min="2" max="2" width="27.875" style="2" bestFit="1" customWidth="1"/>
    <col min="3" max="3" width="18.125" style="2" customWidth="1"/>
    <col min="4" max="4" width="36.875" style="2" bestFit="1" customWidth="1"/>
    <col min="5" max="5" width="27.875" style="2" bestFit="1" customWidth="1"/>
    <col min="6" max="6" width="40.5" style="2" bestFit="1" customWidth="1"/>
    <col min="7" max="14" width="18.125" style="2" customWidth="1"/>
    <col min="15" max="15" width="13.875" style="2" customWidth="1"/>
    <col min="16" max="16" width="17.25" style="2" bestFit="1" customWidth="1"/>
    <col min="17" max="17" width="18.5" style="2" bestFit="1" customWidth="1"/>
    <col min="18" max="16384" width="9" style="2"/>
  </cols>
  <sheetData>
    <row r="2" spans="1:17" x14ac:dyDescent="0.3">
      <c r="C2" s="59" t="s">
        <v>82</v>
      </c>
      <c r="D2" s="59"/>
      <c r="E2" s="59"/>
      <c r="F2" s="59"/>
    </row>
    <row r="3" spans="1:17" x14ac:dyDescent="0.3">
      <c r="C3" s="59"/>
      <c r="D3" s="59"/>
      <c r="E3" s="59"/>
      <c r="F3" s="59"/>
    </row>
    <row r="4" spans="1:17" x14ac:dyDescent="0.3">
      <c r="P4" s="58" t="s">
        <v>75</v>
      </c>
      <c r="Q4" s="58"/>
    </row>
    <row r="5" spans="1:17" x14ac:dyDescent="0.3">
      <c r="A5" s="6" t="s">
        <v>16</v>
      </c>
      <c r="B5" s="6" t="s">
        <v>38</v>
      </c>
      <c r="C5" s="4" t="s">
        <v>42</v>
      </c>
      <c r="D5" s="4" t="s">
        <v>43</v>
      </c>
      <c r="E5" s="4" t="s">
        <v>44</v>
      </c>
      <c r="F5" s="4" t="s">
        <v>45</v>
      </c>
      <c r="G5" s="4" t="s">
        <v>15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P5" s="2" t="s">
        <v>74</v>
      </c>
      <c r="Q5" s="2" t="s">
        <v>40</v>
      </c>
    </row>
    <row r="6" spans="1:17" x14ac:dyDescent="0.3">
      <c r="A6" s="24" t="s">
        <v>12</v>
      </c>
      <c r="B6" s="24" t="s">
        <v>11</v>
      </c>
      <c r="C6" s="16">
        <v>250000</v>
      </c>
      <c r="D6" s="16">
        <v>250000</v>
      </c>
      <c r="E6" s="16">
        <v>250000</v>
      </c>
      <c r="F6" s="16">
        <v>250000</v>
      </c>
      <c r="G6" s="16">
        <v>250000</v>
      </c>
      <c r="H6" s="16">
        <v>250000</v>
      </c>
      <c r="I6" s="16">
        <v>300000</v>
      </c>
      <c r="J6" s="16">
        <v>300000</v>
      </c>
      <c r="K6" s="16">
        <v>300000</v>
      </c>
      <c r="L6" s="16">
        <v>300000</v>
      </c>
      <c r="M6" s="16">
        <v>300000</v>
      </c>
      <c r="N6" s="16">
        <v>300000</v>
      </c>
      <c r="P6" s="24" t="s">
        <v>42</v>
      </c>
      <c r="Q6" s="24">
        <v>1</v>
      </c>
    </row>
    <row r="7" spans="1:17" x14ac:dyDescent="0.3">
      <c r="A7" s="24" t="s">
        <v>12</v>
      </c>
      <c r="B7" s="24" t="s">
        <v>13</v>
      </c>
      <c r="C7" s="16">
        <v>5000</v>
      </c>
      <c r="D7" s="16">
        <v>5000</v>
      </c>
      <c r="E7" s="16">
        <v>5000</v>
      </c>
      <c r="F7" s="16">
        <v>5000</v>
      </c>
      <c r="G7" s="16">
        <v>5000</v>
      </c>
      <c r="H7" s="16">
        <v>5000</v>
      </c>
      <c r="I7" s="16">
        <v>5000</v>
      </c>
      <c r="J7" s="16">
        <v>5000</v>
      </c>
      <c r="K7" s="16">
        <v>5000</v>
      </c>
      <c r="L7" s="16">
        <v>5000</v>
      </c>
      <c r="M7" s="16">
        <v>5000</v>
      </c>
      <c r="N7" s="16">
        <v>5000</v>
      </c>
      <c r="P7" s="24" t="s">
        <v>43</v>
      </c>
      <c r="Q7" s="24">
        <v>2</v>
      </c>
    </row>
    <row r="8" spans="1:17" x14ac:dyDescent="0.3">
      <c r="A8" s="24" t="s">
        <v>12</v>
      </c>
      <c r="B8" s="24" t="s">
        <v>63</v>
      </c>
      <c r="C8" s="16">
        <v>1000</v>
      </c>
      <c r="D8" s="16">
        <v>1000</v>
      </c>
      <c r="E8" s="16">
        <v>1000</v>
      </c>
      <c r="F8" s="16">
        <v>1000</v>
      </c>
      <c r="G8" s="16">
        <v>1000</v>
      </c>
      <c r="H8" s="16">
        <v>1000</v>
      </c>
      <c r="I8" s="16">
        <v>1000</v>
      </c>
      <c r="J8" s="16">
        <v>1000</v>
      </c>
      <c r="K8" s="16">
        <v>1000</v>
      </c>
      <c r="L8" s="16">
        <v>1000</v>
      </c>
      <c r="M8" s="16">
        <v>1000</v>
      </c>
      <c r="N8" s="16">
        <v>1000</v>
      </c>
      <c r="P8" s="24" t="s">
        <v>44</v>
      </c>
      <c r="Q8" s="24">
        <v>3</v>
      </c>
    </row>
    <row r="9" spans="1:17" x14ac:dyDescent="0.3">
      <c r="P9" s="24" t="s">
        <v>45</v>
      </c>
      <c r="Q9" s="24">
        <v>4</v>
      </c>
    </row>
    <row r="10" spans="1:17" x14ac:dyDescent="0.3">
      <c r="P10" s="24" t="s">
        <v>15</v>
      </c>
      <c r="Q10" s="24">
        <v>5</v>
      </c>
    </row>
    <row r="11" spans="1:17" x14ac:dyDescent="0.3">
      <c r="P11" s="24" t="s">
        <v>46</v>
      </c>
      <c r="Q11" s="24">
        <v>6</v>
      </c>
    </row>
    <row r="12" spans="1:17" x14ac:dyDescent="0.3">
      <c r="A12" s="6" t="s">
        <v>16</v>
      </c>
      <c r="B12" s="6" t="s">
        <v>38</v>
      </c>
      <c r="C12" s="4" t="s">
        <v>42</v>
      </c>
      <c r="D12" s="4" t="s">
        <v>43</v>
      </c>
      <c r="E12" s="4" t="s">
        <v>44</v>
      </c>
      <c r="F12" s="4" t="s">
        <v>45</v>
      </c>
      <c r="G12" s="4" t="s">
        <v>15</v>
      </c>
      <c r="H12" s="4" t="s">
        <v>46</v>
      </c>
      <c r="I12" s="4" t="s">
        <v>47</v>
      </c>
      <c r="J12" s="4" t="s">
        <v>48</v>
      </c>
      <c r="K12" s="4" t="s">
        <v>49</v>
      </c>
      <c r="L12" s="4" t="s">
        <v>50</v>
      </c>
      <c r="M12" s="4" t="s">
        <v>51</v>
      </c>
      <c r="N12" s="4" t="s">
        <v>52</v>
      </c>
      <c r="P12" s="24" t="s">
        <v>47</v>
      </c>
      <c r="Q12" s="24">
        <v>7</v>
      </c>
    </row>
    <row r="13" spans="1:17" x14ac:dyDescent="0.3">
      <c r="A13" s="24" t="s">
        <v>9</v>
      </c>
      <c r="B13" s="24" t="s">
        <v>18</v>
      </c>
      <c r="C13" s="26">
        <v>20000</v>
      </c>
      <c r="D13" s="26">
        <v>20000</v>
      </c>
      <c r="E13" s="26">
        <v>20000</v>
      </c>
      <c r="F13" s="26">
        <v>20000</v>
      </c>
      <c r="G13" s="26">
        <v>20000</v>
      </c>
      <c r="H13" s="26">
        <v>20000</v>
      </c>
      <c r="I13" s="26">
        <v>20000</v>
      </c>
      <c r="J13" s="26">
        <v>20000</v>
      </c>
      <c r="K13" s="26">
        <v>20000</v>
      </c>
      <c r="L13" s="26">
        <v>20000</v>
      </c>
      <c r="M13" s="26">
        <v>20000</v>
      </c>
      <c r="N13" s="26">
        <v>20000</v>
      </c>
      <c r="P13" s="24" t="s">
        <v>48</v>
      </c>
      <c r="Q13" s="24">
        <v>8</v>
      </c>
    </row>
    <row r="14" spans="1:17" x14ac:dyDescent="0.3">
      <c r="A14" s="24" t="s">
        <v>9</v>
      </c>
      <c r="B14" s="24" t="s">
        <v>19</v>
      </c>
      <c r="C14" s="26">
        <v>10000</v>
      </c>
      <c r="D14" s="26">
        <v>10000</v>
      </c>
      <c r="E14" s="26">
        <v>10000</v>
      </c>
      <c r="F14" s="26">
        <v>10000</v>
      </c>
      <c r="G14" s="26">
        <v>10000</v>
      </c>
      <c r="H14" s="26">
        <v>10000</v>
      </c>
      <c r="I14" s="26">
        <v>10000</v>
      </c>
      <c r="J14" s="26">
        <v>10000</v>
      </c>
      <c r="K14" s="26">
        <v>10000</v>
      </c>
      <c r="L14" s="26">
        <v>10000</v>
      </c>
      <c r="M14" s="26">
        <v>10000</v>
      </c>
      <c r="N14" s="26">
        <v>10000</v>
      </c>
      <c r="P14" s="24" t="s">
        <v>49</v>
      </c>
      <c r="Q14" s="24">
        <v>9</v>
      </c>
    </row>
    <row r="15" spans="1:17" x14ac:dyDescent="0.3">
      <c r="A15" s="24" t="s">
        <v>9</v>
      </c>
      <c r="B15" s="24" t="s">
        <v>20</v>
      </c>
      <c r="C15" s="26">
        <v>3000</v>
      </c>
      <c r="D15" s="26">
        <v>3000</v>
      </c>
      <c r="E15" s="26">
        <v>3000</v>
      </c>
      <c r="F15" s="26">
        <v>3000</v>
      </c>
      <c r="G15" s="26">
        <v>3000</v>
      </c>
      <c r="H15" s="26">
        <v>3000</v>
      </c>
      <c r="I15" s="26">
        <v>3000</v>
      </c>
      <c r="J15" s="26">
        <v>3000</v>
      </c>
      <c r="K15" s="26">
        <v>3000</v>
      </c>
      <c r="L15" s="26">
        <v>3000</v>
      </c>
      <c r="M15" s="26">
        <v>3000</v>
      </c>
      <c r="N15" s="26">
        <v>3000</v>
      </c>
      <c r="P15" s="24" t="s">
        <v>50</v>
      </c>
      <c r="Q15" s="24">
        <v>10</v>
      </c>
    </row>
    <row r="16" spans="1:17" x14ac:dyDescent="0.3">
      <c r="A16" s="24" t="s">
        <v>9</v>
      </c>
      <c r="B16" s="24" t="s">
        <v>17</v>
      </c>
      <c r="C16" s="26">
        <v>5000</v>
      </c>
      <c r="D16" s="26">
        <v>5000</v>
      </c>
      <c r="E16" s="26">
        <v>5000</v>
      </c>
      <c r="F16" s="26">
        <v>5000</v>
      </c>
      <c r="G16" s="26">
        <v>5000</v>
      </c>
      <c r="H16" s="26">
        <v>5000</v>
      </c>
      <c r="I16" s="26">
        <v>5000</v>
      </c>
      <c r="J16" s="26">
        <v>5000</v>
      </c>
      <c r="K16" s="26">
        <v>5000</v>
      </c>
      <c r="L16" s="26">
        <v>5000</v>
      </c>
      <c r="M16" s="26">
        <v>5000</v>
      </c>
      <c r="N16" s="26">
        <v>5000</v>
      </c>
      <c r="P16" s="24" t="s">
        <v>51</v>
      </c>
      <c r="Q16" s="24">
        <v>11</v>
      </c>
    </row>
    <row r="17" spans="1:17" x14ac:dyDescent="0.3">
      <c r="A17" s="24" t="s">
        <v>9</v>
      </c>
      <c r="B17" s="24" t="s">
        <v>21</v>
      </c>
      <c r="C17" s="26">
        <v>1000</v>
      </c>
      <c r="D17" s="26">
        <v>1000</v>
      </c>
      <c r="E17" s="26">
        <v>1000</v>
      </c>
      <c r="F17" s="26">
        <v>1000</v>
      </c>
      <c r="G17" s="26">
        <v>1000</v>
      </c>
      <c r="H17" s="26">
        <v>1000</v>
      </c>
      <c r="I17" s="26">
        <v>1000</v>
      </c>
      <c r="J17" s="26">
        <v>1000</v>
      </c>
      <c r="K17" s="26">
        <v>1000</v>
      </c>
      <c r="L17" s="26">
        <v>1000</v>
      </c>
      <c r="M17" s="26">
        <v>1000</v>
      </c>
      <c r="N17" s="26">
        <v>1000</v>
      </c>
      <c r="P17" s="24" t="s">
        <v>52</v>
      </c>
      <c r="Q17" s="24">
        <v>12</v>
      </c>
    </row>
    <row r="18" spans="1:17" x14ac:dyDescent="0.3">
      <c r="A18" s="24" t="s">
        <v>9</v>
      </c>
      <c r="B18" s="24" t="s">
        <v>22</v>
      </c>
      <c r="C18" s="26">
        <v>2000</v>
      </c>
      <c r="D18" s="26">
        <v>2000</v>
      </c>
      <c r="E18" s="26">
        <v>2000</v>
      </c>
      <c r="F18" s="26">
        <v>2000</v>
      </c>
      <c r="G18" s="26">
        <v>2000</v>
      </c>
      <c r="H18" s="26">
        <v>2000</v>
      </c>
      <c r="I18" s="26">
        <v>2000</v>
      </c>
      <c r="J18" s="26">
        <v>2000</v>
      </c>
      <c r="K18" s="26">
        <v>2000</v>
      </c>
      <c r="L18" s="26">
        <v>2000</v>
      </c>
      <c r="M18" s="26">
        <v>2000</v>
      </c>
      <c r="N18" s="26">
        <v>2000</v>
      </c>
    </row>
    <row r="19" spans="1:17" x14ac:dyDescent="0.3">
      <c r="A19" s="24" t="s">
        <v>9</v>
      </c>
      <c r="B19" s="24" t="s">
        <v>23</v>
      </c>
      <c r="C19" s="26">
        <v>10000</v>
      </c>
      <c r="D19" s="26">
        <v>10000</v>
      </c>
      <c r="E19" s="26">
        <v>10000</v>
      </c>
      <c r="F19" s="26">
        <v>10000</v>
      </c>
      <c r="G19" s="26">
        <v>10000</v>
      </c>
      <c r="H19" s="26">
        <v>10000</v>
      </c>
      <c r="I19" s="26">
        <v>10000</v>
      </c>
      <c r="J19" s="26">
        <v>10000</v>
      </c>
      <c r="K19" s="26">
        <v>10000</v>
      </c>
      <c r="L19" s="26">
        <v>10000</v>
      </c>
      <c r="M19" s="26">
        <v>10000</v>
      </c>
      <c r="N19" s="26">
        <v>10000</v>
      </c>
    </row>
    <row r="20" spans="1:17" x14ac:dyDescent="0.3">
      <c r="A20" s="24" t="s">
        <v>9</v>
      </c>
      <c r="B20" s="24" t="s">
        <v>24</v>
      </c>
      <c r="C20" s="26">
        <v>3000</v>
      </c>
      <c r="D20" s="26">
        <v>3000</v>
      </c>
      <c r="E20" s="26">
        <v>3000</v>
      </c>
      <c r="F20" s="26">
        <v>3000</v>
      </c>
      <c r="G20" s="26">
        <v>3000</v>
      </c>
      <c r="H20" s="26">
        <v>3000</v>
      </c>
      <c r="I20" s="26">
        <v>3000</v>
      </c>
      <c r="J20" s="26">
        <v>3000</v>
      </c>
      <c r="K20" s="26">
        <v>3000</v>
      </c>
      <c r="L20" s="26">
        <v>3000</v>
      </c>
      <c r="M20" s="26">
        <v>3000</v>
      </c>
      <c r="N20" s="26">
        <v>3000</v>
      </c>
    </row>
    <row r="21" spans="1:17" x14ac:dyDescent="0.3">
      <c r="A21" s="24" t="s">
        <v>9</v>
      </c>
      <c r="B21" s="24" t="s">
        <v>25</v>
      </c>
      <c r="C21" s="26">
        <v>5000</v>
      </c>
      <c r="D21" s="26">
        <v>5000</v>
      </c>
      <c r="E21" s="26">
        <v>5000</v>
      </c>
      <c r="F21" s="26">
        <v>5000</v>
      </c>
      <c r="G21" s="26">
        <v>5000</v>
      </c>
      <c r="H21" s="26">
        <v>5000</v>
      </c>
      <c r="I21" s="26">
        <v>5000</v>
      </c>
      <c r="J21" s="26">
        <v>5000</v>
      </c>
      <c r="K21" s="26">
        <v>5000</v>
      </c>
      <c r="L21" s="26">
        <v>5000</v>
      </c>
      <c r="M21" s="26">
        <v>5000</v>
      </c>
      <c r="N21" s="26">
        <v>5000</v>
      </c>
    </row>
    <row r="22" spans="1:17" x14ac:dyDescent="0.3">
      <c r="A22" s="24" t="s">
        <v>9</v>
      </c>
      <c r="B22" s="24" t="s">
        <v>26</v>
      </c>
      <c r="C22" s="26">
        <v>1000</v>
      </c>
      <c r="D22" s="26">
        <v>1000</v>
      </c>
      <c r="E22" s="26">
        <v>1000</v>
      </c>
      <c r="F22" s="26">
        <v>1000</v>
      </c>
      <c r="G22" s="26">
        <v>1000</v>
      </c>
      <c r="H22" s="26">
        <v>1000</v>
      </c>
      <c r="I22" s="26">
        <v>1000</v>
      </c>
      <c r="J22" s="26">
        <v>1000</v>
      </c>
      <c r="K22" s="26">
        <v>1000</v>
      </c>
      <c r="L22" s="26">
        <v>1000</v>
      </c>
      <c r="M22" s="26">
        <v>1000</v>
      </c>
      <c r="N22" s="26">
        <v>1000</v>
      </c>
    </row>
    <row r="23" spans="1:17" x14ac:dyDescent="0.3">
      <c r="A23" s="24" t="s">
        <v>9</v>
      </c>
      <c r="B23" s="24" t="s">
        <v>27</v>
      </c>
      <c r="C23" s="26">
        <v>2500</v>
      </c>
      <c r="D23" s="26">
        <v>2500</v>
      </c>
      <c r="E23" s="26">
        <v>2500</v>
      </c>
      <c r="F23" s="26">
        <v>2500</v>
      </c>
      <c r="G23" s="26">
        <v>2500</v>
      </c>
      <c r="H23" s="26">
        <v>2500</v>
      </c>
      <c r="I23" s="26">
        <v>2500</v>
      </c>
      <c r="J23" s="26">
        <v>2500</v>
      </c>
      <c r="K23" s="26">
        <v>2500</v>
      </c>
      <c r="L23" s="26">
        <v>2500</v>
      </c>
      <c r="M23" s="26">
        <v>2500</v>
      </c>
      <c r="N23" s="26">
        <v>2500</v>
      </c>
    </row>
    <row r="24" spans="1:17" x14ac:dyDescent="0.3">
      <c r="A24" s="24" t="s">
        <v>9</v>
      </c>
      <c r="B24" s="24" t="s">
        <v>28</v>
      </c>
      <c r="C24" s="26">
        <v>1500</v>
      </c>
      <c r="D24" s="26">
        <v>1500</v>
      </c>
      <c r="E24" s="26">
        <v>1500</v>
      </c>
      <c r="F24" s="26">
        <v>1500</v>
      </c>
      <c r="G24" s="26">
        <v>1500</v>
      </c>
      <c r="H24" s="26">
        <v>1500</v>
      </c>
      <c r="I24" s="26">
        <v>1500</v>
      </c>
      <c r="J24" s="26">
        <v>1500</v>
      </c>
      <c r="K24" s="26">
        <v>1500</v>
      </c>
      <c r="L24" s="26">
        <v>1500</v>
      </c>
      <c r="M24" s="26">
        <v>1500</v>
      </c>
      <c r="N24" s="26">
        <v>1500</v>
      </c>
    </row>
    <row r="25" spans="1:17" x14ac:dyDescent="0.3">
      <c r="A25" s="24" t="s">
        <v>9</v>
      </c>
      <c r="B25" s="24" t="s">
        <v>29</v>
      </c>
      <c r="C25" s="26">
        <v>500</v>
      </c>
      <c r="D25" s="26">
        <v>500</v>
      </c>
      <c r="E25" s="26">
        <v>500</v>
      </c>
      <c r="F25" s="26">
        <v>500</v>
      </c>
      <c r="G25" s="26">
        <v>500</v>
      </c>
      <c r="H25" s="26">
        <v>500</v>
      </c>
      <c r="I25" s="26">
        <v>500</v>
      </c>
      <c r="J25" s="26">
        <v>500</v>
      </c>
      <c r="K25" s="26">
        <v>500</v>
      </c>
      <c r="L25" s="26">
        <v>500</v>
      </c>
      <c r="M25" s="26">
        <v>500</v>
      </c>
      <c r="N25" s="26">
        <v>500</v>
      </c>
    </row>
    <row r="26" spans="1:17" x14ac:dyDescent="0.3">
      <c r="A26" s="24" t="s">
        <v>9</v>
      </c>
      <c r="B26" s="24" t="s">
        <v>59</v>
      </c>
      <c r="C26" s="26">
        <v>5000</v>
      </c>
      <c r="D26" s="26">
        <v>5000</v>
      </c>
      <c r="E26" s="26">
        <v>5000</v>
      </c>
      <c r="F26" s="26">
        <v>5000</v>
      </c>
      <c r="G26" s="26">
        <v>5000</v>
      </c>
      <c r="H26" s="26">
        <v>5000</v>
      </c>
      <c r="I26" s="26">
        <v>5000</v>
      </c>
      <c r="J26" s="26">
        <v>5000</v>
      </c>
      <c r="K26" s="26">
        <v>5000</v>
      </c>
      <c r="L26" s="26">
        <v>5000</v>
      </c>
      <c r="M26" s="26">
        <v>5000</v>
      </c>
      <c r="N26" s="26">
        <v>5000</v>
      </c>
    </row>
    <row r="27" spans="1:17" x14ac:dyDescent="0.3">
      <c r="A27" s="24" t="s">
        <v>9</v>
      </c>
      <c r="B27" s="24" t="s">
        <v>30</v>
      </c>
      <c r="C27" s="26">
        <v>3000</v>
      </c>
      <c r="D27" s="26">
        <v>3000</v>
      </c>
      <c r="E27" s="26">
        <v>3000</v>
      </c>
      <c r="F27" s="26">
        <v>3000</v>
      </c>
      <c r="G27" s="26">
        <v>3000</v>
      </c>
      <c r="H27" s="26">
        <v>3000</v>
      </c>
      <c r="I27" s="26">
        <v>3000</v>
      </c>
      <c r="J27" s="26">
        <v>3000</v>
      </c>
      <c r="K27" s="26">
        <v>3000</v>
      </c>
      <c r="L27" s="26">
        <v>3000</v>
      </c>
      <c r="M27" s="26">
        <v>3000</v>
      </c>
      <c r="N27" s="26">
        <v>3000</v>
      </c>
    </row>
    <row r="28" spans="1:17" x14ac:dyDescent="0.3">
      <c r="A28" s="24" t="s">
        <v>9</v>
      </c>
      <c r="B28" s="24" t="s">
        <v>31</v>
      </c>
      <c r="C28" s="26">
        <v>2000</v>
      </c>
      <c r="D28" s="26">
        <v>2000</v>
      </c>
      <c r="E28" s="26">
        <v>2000</v>
      </c>
      <c r="F28" s="26">
        <v>2000</v>
      </c>
      <c r="G28" s="26">
        <v>2000</v>
      </c>
      <c r="H28" s="26">
        <v>2000</v>
      </c>
      <c r="I28" s="26">
        <v>2000</v>
      </c>
      <c r="J28" s="26">
        <v>2000</v>
      </c>
      <c r="K28" s="26">
        <v>2000</v>
      </c>
      <c r="L28" s="26">
        <v>2000</v>
      </c>
      <c r="M28" s="26">
        <v>2000</v>
      </c>
      <c r="N28" s="26">
        <v>2000</v>
      </c>
    </row>
    <row r="29" spans="1:17" x14ac:dyDescent="0.3">
      <c r="A29" s="24" t="s">
        <v>9</v>
      </c>
      <c r="B29" s="24" t="s">
        <v>32</v>
      </c>
      <c r="C29" s="26">
        <v>1500</v>
      </c>
      <c r="D29" s="26">
        <v>1500</v>
      </c>
      <c r="E29" s="26">
        <v>1500</v>
      </c>
      <c r="F29" s="26">
        <v>1500</v>
      </c>
      <c r="G29" s="26">
        <v>1500</v>
      </c>
      <c r="H29" s="26">
        <v>1500</v>
      </c>
      <c r="I29" s="26">
        <v>1500</v>
      </c>
      <c r="J29" s="26">
        <v>1500</v>
      </c>
      <c r="K29" s="26">
        <v>1500</v>
      </c>
      <c r="L29" s="26">
        <v>1500</v>
      </c>
      <c r="M29" s="26">
        <v>1500</v>
      </c>
      <c r="N29" s="26">
        <v>1500</v>
      </c>
    </row>
    <row r="30" spans="1:17" x14ac:dyDescent="0.3">
      <c r="A30" s="24" t="s">
        <v>9</v>
      </c>
      <c r="B30" s="24" t="s">
        <v>62</v>
      </c>
      <c r="C30" s="26">
        <v>2000</v>
      </c>
      <c r="D30" s="26">
        <v>2000</v>
      </c>
      <c r="E30" s="26">
        <v>2000</v>
      </c>
      <c r="F30" s="26">
        <v>2000</v>
      </c>
      <c r="G30" s="26">
        <v>2000</v>
      </c>
      <c r="H30" s="26">
        <v>2000</v>
      </c>
      <c r="I30" s="26">
        <v>2000</v>
      </c>
      <c r="J30" s="26">
        <v>2000</v>
      </c>
      <c r="K30" s="26">
        <v>2000</v>
      </c>
      <c r="L30" s="26">
        <v>2000</v>
      </c>
      <c r="M30" s="26">
        <v>2000</v>
      </c>
      <c r="N30" s="26">
        <v>2000</v>
      </c>
    </row>
    <row r="31" spans="1:17" x14ac:dyDescent="0.3">
      <c r="A31" s="24" t="s">
        <v>9</v>
      </c>
      <c r="B31" s="24" t="s">
        <v>33</v>
      </c>
      <c r="C31" s="26">
        <v>1000</v>
      </c>
      <c r="D31" s="26">
        <v>1000</v>
      </c>
      <c r="E31" s="26">
        <v>1000</v>
      </c>
      <c r="F31" s="26">
        <v>1000</v>
      </c>
      <c r="G31" s="26">
        <v>1000</v>
      </c>
      <c r="H31" s="26">
        <v>1000</v>
      </c>
      <c r="I31" s="26">
        <v>1000</v>
      </c>
      <c r="J31" s="26">
        <v>1000</v>
      </c>
      <c r="K31" s="26">
        <v>1000</v>
      </c>
      <c r="L31" s="26">
        <v>1000</v>
      </c>
      <c r="M31" s="26">
        <v>1000</v>
      </c>
      <c r="N31" s="26">
        <v>1000</v>
      </c>
    </row>
    <row r="32" spans="1:17" x14ac:dyDescent="0.3">
      <c r="A32" s="24" t="s">
        <v>9</v>
      </c>
      <c r="B32" s="24" t="s">
        <v>34</v>
      </c>
      <c r="C32" s="26">
        <v>3000</v>
      </c>
      <c r="D32" s="26">
        <v>3000</v>
      </c>
      <c r="E32" s="26">
        <v>3000</v>
      </c>
      <c r="F32" s="26">
        <v>3000</v>
      </c>
      <c r="G32" s="26">
        <v>3000</v>
      </c>
      <c r="H32" s="26">
        <v>3000</v>
      </c>
      <c r="I32" s="26">
        <v>3000</v>
      </c>
      <c r="J32" s="26">
        <v>3000</v>
      </c>
      <c r="K32" s="26">
        <v>3000</v>
      </c>
      <c r="L32" s="26">
        <v>3000</v>
      </c>
      <c r="M32" s="26">
        <v>3000</v>
      </c>
      <c r="N32" s="26">
        <v>3000</v>
      </c>
    </row>
    <row r="33" spans="1:14" x14ac:dyDescent="0.3">
      <c r="A33" s="24" t="s">
        <v>9</v>
      </c>
      <c r="B33" s="24" t="s">
        <v>35</v>
      </c>
      <c r="C33" s="26">
        <v>2000</v>
      </c>
      <c r="D33" s="26">
        <v>2000</v>
      </c>
      <c r="E33" s="26">
        <v>2000</v>
      </c>
      <c r="F33" s="26">
        <v>2000</v>
      </c>
      <c r="G33" s="26">
        <v>2000</v>
      </c>
      <c r="H33" s="26">
        <v>2000</v>
      </c>
      <c r="I33" s="26">
        <v>2000</v>
      </c>
      <c r="J33" s="26">
        <v>2000</v>
      </c>
      <c r="K33" s="26">
        <v>2000</v>
      </c>
      <c r="L33" s="26">
        <v>2000</v>
      </c>
      <c r="M33" s="26">
        <v>2000</v>
      </c>
      <c r="N33" s="26">
        <v>2000</v>
      </c>
    </row>
    <row r="34" spans="1:14" x14ac:dyDescent="0.3">
      <c r="A34" s="24" t="s">
        <v>9</v>
      </c>
      <c r="B34" s="24" t="s">
        <v>36</v>
      </c>
      <c r="C34" s="26">
        <v>2000</v>
      </c>
      <c r="D34" s="26">
        <v>2000</v>
      </c>
      <c r="E34" s="26">
        <v>2000</v>
      </c>
      <c r="F34" s="26">
        <v>2000</v>
      </c>
      <c r="G34" s="26">
        <v>2000</v>
      </c>
      <c r="H34" s="26">
        <v>2000</v>
      </c>
      <c r="I34" s="26">
        <v>2000</v>
      </c>
      <c r="J34" s="26">
        <v>2000</v>
      </c>
      <c r="K34" s="26">
        <v>2000</v>
      </c>
      <c r="L34" s="26">
        <v>2000</v>
      </c>
      <c r="M34" s="26">
        <v>2000</v>
      </c>
      <c r="N34" s="26">
        <v>2000</v>
      </c>
    </row>
    <row r="35" spans="1:14" x14ac:dyDescent="0.3">
      <c r="A35" s="24" t="s">
        <v>9</v>
      </c>
      <c r="B35" s="24" t="s">
        <v>37</v>
      </c>
      <c r="C35" s="26">
        <v>5000</v>
      </c>
      <c r="D35" s="26">
        <v>5000</v>
      </c>
      <c r="E35" s="26">
        <v>5000</v>
      </c>
      <c r="F35" s="26">
        <v>5000</v>
      </c>
      <c r="G35" s="26">
        <v>5000</v>
      </c>
      <c r="H35" s="26">
        <v>5000</v>
      </c>
      <c r="I35" s="26">
        <v>5000</v>
      </c>
      <c r="J35" s="26">
        <v>5000</v>
      </c>
      <c r="K35" s="26">
        <v>5000</v>
      </c>
      <c r="L35" s="26">
        <v>5000</v>
      </c>
      <c r="M35" s="26">
        <v>5000</v>
      </c>
      <c r="N35" s="26">
        <v>5000</v>
      </c>
    </row>
    <row r="37" spans="1:14" x14ac:dyDescent="0.3">
      <c r="C37" s="3"/>
    </row>
    <row r="39" spans="1:14" x14ac:dyDescent="0.3">
      <c r="A39" s="8" t="s">
        <v>16</v>
      </c>
      <c r="B39" s="8" t="s">
        <v>38</v>
      </c>
      <c r="C39" s="4" t="s">
        <v>42</v>
      </c>
      <c r="D39" s="4" t="s">
        <v>43</v>
      </c>
      <c r="E39" s="4" t="s">
        <v>44</v>
      </c>
      <c r="F39" s="4" t="s">
        <v>45</v>
      </c>
      <c r="G39" s="4" t="s">
        <v>15</v>
      </c>
      <c r="H39" s="4" t="s">
        <v>46</v>
      </c>
      <c r="I39" s="4" t="s">
        <v>47</v>
      </c>
      <c r="J39" s="4" t="s">
        <v>48</v>
      </c>
      <c r="K39" s="4" t="s">
        <v>49</v>
      </c>
      <c r="L39" s="4" t="s">
        <v>50</v>
      </c>
      <c r="M39" s="4" t="s">
        <v>51</v>
      </c>
      <c r="N39" s="4" t="s">
        <v>52</v>
      </c>
    </row>
    <row r="40" spans="1:14" x14ac:dyDescent="0.3">
      <c r="A40" s="24" t="s">
        <v>14</v>
      </c>
      <c r="B40" s="25" t="s">
        <v>60</v>
      </c>
      <c r="C40" s="16">
        <v>10000</v>
      </c>
      <c r="D40" s="16">
        <v>10000</v>
      </c>
      <c r="E40" s="16">
        <v>10000</v>
      </c>
      <c r="F40" s="16">
        <v>10000</v>
      </c>
      <c r="G40" s="16">
        <v>10000</v>
      </c>
      <c r="H40" s="16">
        <v>10000</v>
      </c>
      <c r="I40" s="16">
        <v>10000</v>
      </c>
      <c r="J40" s="16">
        <v>10000</v>
      </c>
      <c r="K40" s="16">
        <v>10000</v>
      </c>
      <c r="L40" s="16">
        <v>10000</v>
      </c>
      <c r="M40" s="16">
        <v>10000</v>
      </c>
      <c r="N40" s="16">
        <v>10000</v>
      </c>
    </row>
    <row r="41" spans="1:14" x14ac:dyDescent="0.3">
      <c r="A41" s="24" t="s">
        <v>14</v>
      </c>
      <c r="B41" s="25" t="s">
        <v>65</v>
      </c>
      <c r="C41" s="16">
        <v>20000</v>
      </c>
      <c r="D41" s="16">
        <v>20000</v>
      </c>
      <c r="E41" s="16">
        <v>20000</v>
      </c>
      <c r="F41" s="16">
        <v>20000</v>
      </c>
      <c r="G41" s="16">
        <v>20000</v>
      </c>
      <c r="H41" s="16">
        <v>20000</v>
      </c>
      <c r="I41" s="16">
        <v>20000</v>
      </c>
      <c r="J41" s="16">
        <v>20000</v>
      </c>
      <c r="K41" s="16">
        <v>20000</v>
      </c>
      <c r="L41" s="16">
        <v>20000</v>
      </c>
      <c r="M41" s="16">
        <v>20000</v>
      </c>
      <c r="N41" s="16">
        <v>20000</v>
      </c>
    </row>
    <row r="42" spans="1:14" x14ac:dyDescent="0.3">
      <c r="A42" s="24" t="s">
        <v>14</v>
      </c>
      <c r="B42" s="25" t="s">
        <v>61</v>
      </c>
      <c r="C42" s="16">
        <v>5000</v>
      </c>
      <c r="D42" s="16">
        <v>5000</v>
      </c>
      <c r="E42" s="16">
        <v>5000</v>
      </c>
      <c r="F42" s="16">
        <v>5000</v>
      </c>
      <c r="G42" s="16">
        <v>5000</v>
      </c>
      <c r="H42" s="16">
        <v>5000</v>
      </c>
      <c r="I42" s="16">
        <v>5000</v>
      </c>
      <c r="J42" s="16">
        <v>5000</v>
      </c>
      <c r="K42" s="16">
        <v>5000</v>
      </c>
      <c r="L42" s="16">
        <v>5000</v>
      </c>
      <c r="M42" s="16">
        <v>5000</v>
      </c>
      <c r="N42" s="16">
        <v>5000</v>
      </c>
    </row>
    <row r="43" spans="1:14" x14ac:dyDescent="0.3">
      <c r="A43" s="24" t="s">
        <v>14</v>
      </c>
      <c r="B43" s="25" t="s">
        <v>39</v>
      </c>
      <c r="C43" s="16">
        <v>10000</v>
      </c>
      <c r="D43" s="16">
        <v>10000</v>
      </c>
      <c r="E43" s="16">
        <v>10000</v>
      </c>
      <c r="F43" s="16">
        <v>10000</v>
      </c>
      <c r="G43" s="16">
        <v>10000</v>
      </c>
      <c r="H43" s="16">
        <v>10000</v>
      </c>
      <c r="I43" s="16">
        <v>10000</v>
      </c>
      <c r="J43" s="16">
        <v>10000</v>
      </c>
      <c r="K43" s="16">
        <v>10000</v>
      </c>
      <c r="L43" s="16">
        <v>10000</v>
      </c>
      <c r="M43" s="16">
        <v>10000</v>
      </c>
      <c r="N43" s="16">
        <v>10000</v>
      </c>
    </row>
    <row r="44" spans="1:14" x14ac:dyDescent="0.3">
      <c r="A44" s="24" t="s">
        <v>14</v>
      </c>
      <c r="B44" s="25" t="s">
        <v>66</v>
      </c>
      <c r="C44" s="16">
        <v>5000</v>
      </c>
      <c r="D44" s="16">
        <v>5000</v>
      </c>
      <c r="E44" s="16">
        <v>5000</v>
      </c>
      <c r="F44" s="16">
        <v>5000</v>
      </c>
      <c r="G44" s="16">
        <v>5000</v>
      </c>
      <c r="H44" s="16">
        <v>5000</v>
      </c>
      <c r="I44" s="16">
        <v>5000</v>
      </c>
      <c r="J44" s="16">
        <v>5000</v>
      </c>
      <c r="K44" s="16">
        <v>5000</v>
      </c>
      <c r="L44" s="16">
        <v>5000</v>
      </c>
      <c r="M44" s="16">
        <v>5000</v>
      </c>
      <c r="N44" s="16">
        <v>5000</v>
      </c>
    </row>
    <row r="45" spans="1:14" x14ac:dyDescent="0.3">
      <c r="A45" s="24" t="s">
        <v>14</v>
      </c>
      <c r="B45" s="25" t="s">
        <v>67</v>
      </c>
      <c r="C45" s="16">
        <v>10000</v>
      </c>
      <c r="D45" s="16">
        <v>10000</v>
      </c>
      <c r="E45" s="16">
        <v>10000</v>
      </c>
      <c r="F45" s="16">
        <v>10000</v>
      </c>
      <c r="G45" s="16">
        <v>10000</v>
      </c>
      <c r="H45" s="16">
        <v>10000</v>
      </c>
      <c r="I45" s="16">
        <v>10000</v>
      </c>
      <c r="J45" s="16">
        <v>10000</v>
      </c>
      <c r="K45" s="16">
        <v>10000</v>
      </c>
      <c r="L45" s="16">
        <v>10000</v>
      </c>
      <c r="M45" s="16">
        <v>10000</v>
      </c>
      <c r="N45" s="16">
        <v>10000</v>
      </c>
    </row>
    <row r="48" spans="1:14" x14ac:dyDescent="0.3">
      <c r="A48" s="57" t="s">
        <v>72</v>
      </c>
      <c r="B48" s="57"/>
      <c r="D48" s="20"/>
      <c r="E48" s="57" t="s">
        <v>79</v>
      </c>
      <c r="F48" s="57"/>
    </row>
    <row r="49" spans="1:6" x14ac:dyDescent="0.3">
      <c r="A49" s="12" t="s">
        <v>16</v>
      </c>
      <c r="B49" s="12" t="s">
        <v>38</v>
      </c>
      <c r="D49" s="19"/>
      <c r="E49" s="12" t="s">
        <v>38</v>
      </c>
      <c r="F49" s="12" t="s">
        <v>79</v>
      </c>
    </row>
    <row r="50" spans="1:6" x14ac:dyDescent="0.3">
      <c r="A50" s="24" t="s">
        <v>9</v>
      </c>
      <c r="B50" s="24" t="s">
        <v>37</v>
      </c>
      <c r="E50" s="24" t="s">
        <v>18</v>
      </c>
      <c r="F50" s="24" t="s">
        <v>0</v>
      </c>
    </row>
    <row r="51" spans="1:6" x14ac:dyDescent="0.3">
      <c r="A51" s="24" t="s">
        <v>9</v>
      </c>
      <c r="B51" s="24" t="s">
        <v>20</v>
      </c>
      <c r="E51" s="24" t="s">
        <v>19</v>
      </c>
      <c r="F51" s="24" t="s">
        <v>1</v>
      </c>
    </row>
    <row r="52" spans="1:6" x14ac:dyDescent="0.3">
      <c r="A52" s="24" t="s">
        <v>9</v>
      </c>
      <c r="B52" s="24" t="s">
        <v>19</v>
      </c>
      <c r="E52" s="24" t="s">
        <v>20</v>
      </c>
      <c r="F52" s="24" t="s">
        <v>1</v>
      </c>
    </row>
    <row r="53" spans="1:6" x14ac:dyDescent="0.3">
      <c r="A53" s="24" t="s">
        <v>9</v>
      </c>
      <c r="B53" s="24" t="s">
        <v>34</v>
      </c>
      <c r="E53" s="24" t="s">
        <v>17</v>
      </c>
      <c r="F53" s="24" t="s">
        <v>1</v>
      </c>
    </row>
    <row r="54" spans="1:6" x14ac:dyDescent="0.3">
      <c r="A54" s="24" t="s">
        <v>14</v>
      </c>
      <c r="B54" s="25" t="s">
        <v>39</v>
      </c>
      <c r="E54" s="24" t="s">
        <v>21</v>
      </c>
      <c r="F54" s="24" t="s">
        <v>1</v>
      </c>
    </row>
    <row r="55" spans="1:6" x14ac:dyDescent="0.3">
      <c r="A55" s="24" t="s">
        <v>9</v>
      </c>
      <c r="B55" s="24" t="s">
        <v>27</v>
      </c>
      <c r="E55" s="24" t="s">
        <v>22</v>
      </c>
      <c r="F55" s="24" t="s">
        <v>1</v>
      </c>
    </row>
    <row r="56" spans="1:6" x14ac:dyDescent="0.3">
      <c r="A56" s="24" t="s">
        <v>14</v>
      </c>
      <c r="B56" s="25" t="s">
        <v>65</v>
      </c>
      <c r="E56" s="24" t="s">
        <v>23</v>
      </c>
      <c r="F56" s="24" t="s">
        <v>2</v>
      </c>
    </row>
    <row r="57" spans="1:6" x14ac:dyDescent="0.3">
      <c r="A57" s="24" t="s">
        <v>9</v>
      </c>
      <c r="B57" s="24" t="s">
        <v>24</v>
      </c>
      <c r="E57" s="24" t="s">
        <v>24</v>
      </c>
      <c r="F57" s="24" t="s">
        <v>2</v>
      </c>
    </row>
    <row r="58" spans="1:6" x14ac:dyDescent="0.3">
      <c r="A58" s="24" t="s">
        <v>9</v>
      </c>
      <c r="B58" s="24" t="s">
        <v>23</v>
      </c>
      <c r="E58" s="24" t="s">
        <v>25</v>
      </c>
      <c r="F58" s="24" t="s">
        <v>2</v>
      </c>
    </row>
    <row r="59" spans="1:6" x14ac:dyDescent="0.3">
      <c r="A59" s="24" t="s">
        <v>9</v>
      </c>
      <c r="B59" s="24" t="s">
        <v>31</v>
      </c>
      <c r="E59" s="24" t="s">
        <v>26</v>
      </c>
      <c r="F59" s="24" t="s">
        <v>3</v>
      </c>
    </row>
    <row r="60" spans="1:6" x14ac:dyDescent="0.3">
      <c r="A60" s="24" t="s">
        <v>14</v>
      </c>
      <c r="B60" s="25" t="s">
        <v>66</v>
      </c>
      <c r="E60" s="24" t="s">
        <v>27</v>
      </c>
      <c r="F60" s="24" t="s">
        <v>3</v>
      </c>
    </row>
    <row r="61" spans="1:6" x14ac:dyDescent="0.3">
      <c r="A61" s="24" t="s">
        <v>9</v>
      </c>
      <c r="B61" s="24" t="s">
        <v>62</v>
      </c>
      <c r="E61" s="24" t="s">
        <v>28</v>
      </c>
      <c r="F61" s="24" t="s">
        <v>3</v>
      </c>
    </row>
    <row r="62" spans="1:6" x14ac:dyDescent="0.3">
      <c r="A62" s="24" t="s">
        <v>9</v>
      </c>
      <c r="B62" s="24" t="s">
        <v>30</v>
      </c>
      <c r="E62" s="24" t="s">
        <v>29</v>
      </c>
      <c r="F62" s="24" t="s">
        <v>3</v>
      </c>
    </row>
    <row r="63" spans="1:6" x14ac:dyDescent="0.3">
      <c r="A63" s="24" t="s">
        <v>9</v>
      </c>
      <c r="B63" s="24" t="s">
        <v>59</v>
      </c>
      <c r="E63" s="24" t="s">
        <v>59</v>
      </c>
      <c r="F63" s="24" t="s">
        <v>4</v>
      </c>
    </row>
    <row r="64" spans="1:6" x14ac:dyDescent="0.3">
      <c r="A64" s="24" t="s">
        <v>9</v>
      </c>
      <c r="B64" s="24" t="s">
        <v>32</v>
      </c>
      <c r="E64" s="24" t="s">
        <v>30</v>
      </c>
      <c r="F64" s="24" t="s">
        <v>4</v>
      </c>
    </row>
    <row r="65" spans="1:6" x14ac:dyDescent="0.3">
      <c r="A65" s="24" t="s">
        <v>14</v>
      </c>
      <c r="B65" s="25" t="s">
        <v>60</v>
      </c>
      <c r="E65" s="24" t="s">
        <v>60</v>
      </c>
      <c r="F65" s="24" t="s">
        <v>58</v>
      </c>
    </row>
    <row r="66" spans="1:6" x14ac:dyDescent="0.3">
      <c r="A66" s="24" t="s">
        <v>9</v>
      </c>
      <c r="B66" s="24" t="s">
        <v>36</v>
      </c>
      <c r="E66" s="24" t="s">
        <v>65</v>
      </c>
      <c r="F66" s="24" t="s">
        <v>58</v>
      </c>
    </row>
    <row r="67" spans="1:6" x14ac:dyDescent="0.3">
      <c r="A67" s="25" t="s">
        <v>12</v>
      </c>
      <c r="B67" s="24" t="s">
        <v>63</v>
      </c>
      <c r="E67" s="24" t="s">
        <v>61</v>
      </c>
      <c r="F67" s="24" t="s">
        <v>58</v>
      </c>
    </row>
    <row r="68" spans="1:6" x14ac:dyDescent="0.3">
      <c r="A68" s="24" t="s">
        <v>9</v>
      </c>
      <c r="B68" s="24" t="s">
        <v>21</v>
      </c>
      <c r="E68" s="24" t="s">
        <v>39</v>
      </c>
      <c r="F68" s="24" t="s">
        <v>58</v>
      </c>
    </row>
    <row r="69" spans="1:6" x14ac:dyDescent="0.3">
      <c r="A69" s="24" t="s">
        <v>9</v>
      </c>
      <c r="B69" s="24" t="s">
        <v>17</v>
      </c>
      <c r="E69" s="24" t="s">
        <v>66</v>
      </c>
      <c r="F69" s="24" t="s">
        <v>58</v>
      </c>
    </row>
    <row r="70" spans="1:6" x14ac:dyDescent="0.3">
      <c r="A70" s="24" t="s">
        <v>9</v>
      </c>
      <c r="B70" s="24" t="s">
        <v>28</v>
      </c>
      <c r="E70" s="24" t="s">
        <v>67</v>
      </c>
      <c r="F70" s="24" t="s">
        <v>58</v>
      </c>
    </row>
    <row r="71" spans="1:6" x14ac:dyDescent="0.3">
      <c r="A71" s="24" t="s">
        <v>9</v>
      </c>
      <c r="B71" s="24" t="s">
        <v>35</v>
      </c>
      <c r="E71" s="24" t="s">
        <v>31</v>
      </c>
      <c r="F71" s="24" t="s">
        <v>5</v>
      </c>
    </row>
    <row r="72" spans="1:6" x14ac:dyDescent="0.3">
      <c r="A72" s="24" t="s">
        <v>9</v>
      </c>
      <c r="B72" s="24" t="s">
        <v>22</v>
      </c>
      <c r="E72" s="24" t="s">
        <v>32</v>
      </c>
      <c r="F72" s="24" t="s">
        <v>6</v>
      </c>
    </row>
    <row r="73" spans="1:6" x14ac:dyDescent="0.3">
      <c r="A73" s="24" t="s">
        <v>9</v>
      </c>
      <c r="B73" s="24" t="s">
        <v>18</v>
      </c>
      <c r="E73" s="24" t="s">
        <v>62</v>
      </c>
      <c r="F73" s="24" t="s">
        <v>6</v>
      </c>
    </row>
    <row r="74" spans="1:6" x14ac:dyDescent="0.3">
      <c r="A74" s="24" t="s">
        <v>9</v>
      </c>
      <c r="B74" s="24" t="s">
        <v>25</v>
      </c>
      <c r="E74" s="24" t="s">
        <v>33</v>
      </c>
      <c r="F74" s="24" t="s">
        <v>6</v>
      </c>
    </row>
    <row r="75" spans="1:6" x14ac:dyDescent="0.3">
      <c r="A75" s="25" t="s">
        <v>12</v>
      </c>
      <c r="B75" s="25" t="s">
        <v>11</v>
      </c>
      <c r="E75" s="24" t="s">
        <v>34</v>
      </c>
      <c r="F75" s="24" t="s">
        <v>7</v>
      </c>
    </row>
    <row r="76" spans="1:6" x14ac:dyDescent="0.3">
      <c r="A76" s="25" t="s">
        <v>12</v>
      </c>
      <c r="B76" s="24" t="s">
        <v>13</v>
      </c>
      <c r="E76" s="24" t="s">
        <v>35</v>
      </c>
      <c r="F76" s="24" t="s">
        <v>7</v>
      </c>
    </row>
    <row r="77" spans="1:6" x14ac:dyDescent="0.3">
      <c r="A77" s="24" t="s">
        <v>14</v>
      </c>
      <c r="B77" s="25" t="s">
        <v>61</v>
      </c>
      <c r="E77" s="24" t="s">
        <v>36</v>
      </c>
      <c r="F77" s="24" t="s">
        <v>7</v>
      </c>
    </row>
    <row r="78" spans="1:6" x14ac:dyDescent="0.3">
      <c r="A78" s="24" t="s">
        <v>9</v>
      </c>
      <c r="B78" s="24" t="s">
        <v>33</v>
      </c>
      <c r="E78" s="24" t="s">
        <v>37</v>
      </c>
      <c r="F78" s="24" t="s">
        <v>8</v>
      </c>
    </row>
    <row r="79" spans="1:6" x14ac:dyDescent="0.3">
      <c r="A79" s="24" t="s">
        <v>9</v>
      </c>
      <c r="B79" s="24" t="s">
        <v>29</v>
      </c>
      <c r="E79" s="24" t="s">
        <v>11</v>
      </c>
      <c r="F79" s="24" t="s">
        <v>12</v>
      </c>
    </row>
    <row r="80" spans="1:6" x14ac:dyDescent="0.3">
      <c r="A80" s="24" t="s">
        <v>14</v>
      </c>
      <c r="B80" s="25" t="s">
        <v>67</v>
      </c>
      <c r="E80" s="24" t="s">
        <v>13</v>
      </c>
      <c r="F80" s="24" t="s">
        <v>12</v>
      </c>
    </row>
    <row r="81" spans="1:6" x14ac:dyDescent="0.3">
      <c r="A81" s="24" t="s">
        <v>9</v>
      </c>
      <c r="B81" s="24" t="s">
        <v>26</v>
      </c>
      <c r="E81" s="24" t="s">
        <v>63</v>
      </c>
      <c r="F81" s="24" t="s">
        <v>12</v>
      </c>
    </row>
  </sheetData>
  <mergeCells count="4">
    <mergeCell ref="A48:B48"/>
    <mergeCell ref="P4:Q4"/>
    <mergeCell ref="E48:F48"/>
    <mergeCell ref="C2:F3"/>
  </mergeCells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C96D-2D03-462F-B666-910F65BA4488}">
  <sheetPr codeName="Sheet3"/>
  <dimension ref="A2:F118"/>
  <sheetViews>
    <sheetView zoomScale="85" zoomScaleNormal="85" workbookViewId="0">
      <selection activeCell="F39" sqref="F39"/>
    </sheetView>
  </sheetViews>
  <sheetFormatPr defaultRowHeight="14.95" x14ac:dyDescent="0.3"/>
  <cols>
    <col min="1" max="1" width="21.5" style="2" bestFit="1" customWidth="1"/>
    <col min="2" max="2" width="27.875" style="2" bestFit="1" customWidth="1"/>
    <col min="3" max="3" width="19.875" style="2" bestFit="1" customWidth="1"/>
    <col min="4" max="4" width="18.625" style="2" customWidth="1"/>
    <col min="5" max="5" width="18.5" style="2" bestFit="1" customWidth="1"/>
    <col min="6" max="6" width="39.125" style="2" bestFit="1" customWidth="1"/>
    <col min="7" max="16384" width="9" style="2"/>
  </cols>
  <sheetData>
    <row r="2" spans="1:6" x14ac:dyDescent="0.3">
      <c r="A2" s="42" t="s">
        <v>86</v>
      </c>
      <c r="B2" s="41">
        <v>100000</v>
      </c>
      <c r="D2" s="60" t="s">
        <v>87</v>
      </c>
      <c r="E2" s="60"/>
      <c r="F2" s="43">
        <f>SUM(Actual_transactions_tb[Actual_amount])-Net_income_per_month_tb[[#Totals],[Income]]</f>
        <v>413450</v>
      </c>
    </row>
    <row r="3" spans="1:6" x14ac:dyDescent="0.3">
      <c r="B3" s="41"/>
    </row>
    <row r="4" spans="1:6" x14ac:dyDescent="0.3">
      <c r="A4" s="4" t="s">
        <v>41</v>
      </c>
      <c r="B4" s="4" t="s">
        <v>12</v>
      </c>
    </row>
    <row r="5" spans="1:6" x14ac:dyDescent="0.3">
      <c r="A5" s="42" t="s">
        <v>42</v>
      </c>
      <c r="B5" s="41">
        <f>SUMIFS(Actual_transactions_tb[Actual_amount],Actual_transactions_tb[Month_number],VLOOKUP(A5,Monthly_Calender_tb[#All],2,FALSE),Actual_transactions_tb[Transaction_overall_category],"Income")</f>
        <v>251500</v>
      </c>
    </row>
    <row r="6" spans="1:6" x14ac:dyDescent="0.3">
      <c r="A6" s="42" t="s">
        <v>43</v>
      </c>
      <c r="B6" s="41">
        <f>SUMIFS(Actual_transactions_tb[Actual_amount],Actual_transactions_tb[Month_number],VLOOKUP(A6,Monthly_Calender_tb[#All],2,FALSE),Actual_transactions_tb[Transaction_overall_category],"Income")</f>
        <v>301500</v>
      </c>
    </row>
    <row r="7" spans="1:6" x14ac:dyDescent="0.3">
      <c r="A7" s="42" t="s">
        <v>44</v>
      </c>
      <c r="B7" s="41">
        <f>SUMIFS(Actual_transactions_tb[Actual_amount],Actual_transactions_tb[Month_number],VLOOKUP(A7,Monthly_Calender_tb[#All],2,FALSE),Actual_transactions_tb[Transaction_overall_category],"Income")</f>
        <v>251700</v>
      </c>
    </row>
    <row r="8" spans="1:6" x14ac:dyDescent="0.3">
      <c r="A8" s="42" t="s">
        <v>45</v>
      </c>
      <c r="B8" s="41">
        <f>SUMIFS(Actual_transactions_tb[Actual_amount],Actual_transactions_tb[Month_number],VLOOKUP(A8,Monthly_Calender_tb[#All],2,FALSE),Actual_transactions_tb[Transaction_overall_category],"Income")</f>
        <v>0</v>
      </c>
    </row>
    <row r="9" spans="1:6" x14ac:dyDescent="0.3">
      <c r="A9" s="42" t="s">
        <v>15</v>
      </c>
      <c r="B9" s="41">
        <f>SUMIFS(Actual_transactions_tb[Actual_amount],Actual_transactions_tb[Month_number],VLOOKUP(A9,Monthly_Calender_tb[#All],2,FALSE),Actual_transactions_tb[Transaction_overall_category],"Income")</f>
        <v>0</v>
      </c>
    </row>
    <row r="10" spans="1:6" x14ac:dyDescent="0.3">
      <c r="A10" s="42" t="s">
        <v>46</v>
      </c>
      <c r="B10" s="41">
        <f>SUMIFS(Actual_transactions_tb[Actual_amount],Actual_transactions_tb[Month_number],VLOOKUP(A10,Monthly_Calender_tb[#All],2,FALSE),Actual_transactions_tb[Transaction_overall_category],"Income")</f>
        <v>0</v>
      </c>
    </row>
    <row r="11" spans="1:6" x14ac:dyDescent="0.3">
      <c r="A11" s="42" t="s">
        <v>47</v>
      </c>
      <c r="B11" s="41">
        <f>SUMIFS(Actual_transactions_tb[Actual_amount],Actual_transactions_tb[Month_number],VLOOKUP(A11,Monthly_Calender_tb[#All],2,FALSE),Actual_transactions_tb[Transaction_overall_category],"Income")</f>
        <v>0</v>
      </c>
    </row>
    <row r="12" spans="1:6" x14ac:dyDescent="0.3">
      <c r="A12" s="42" t="s">
        <v>48</v>
      </c>
      <c r="B12" s="41">
        <f>SUMIFS(Actual_transactions_tb[Actual_amount],Actual_transactions_tb[Month_number],VLOOKUP(A12,Monthly_Calender_tb[#All],2,FALSE),Actual_transactions_tb[Transaction_overall_category],"Income")</f>
        <v>0</v>
      </c>
    </row>
    <row r="13" spans="1:6" x14ac:dyDescent="0.3">
      <c r="A13" s="42" t="s">
        <v>49</v>
      </c>
      <c r="B13" s="41">
        <f>SUMIFS(Actual_transactions_tb[Actual_amount],Actual_transactions_tb[Month_number],VLOOKUP(A13,Monthly_Calender_tb[#All],2,FALSE),Actual_transactions_tb[Transaction_overall_category],"Income")</f>
        <v>0</v>
      </c>
    </row>
    <row r="14" spans="1:6" x14ac:dyDescent="0.3">
      <c r="A14" s="42" t="s">
        <v>50</v>
      </c>
      <c r="B14" s="41">
        <f>SUMIFS(Actual_transactions_tb[Actual_amount],Actual_transactions_tb[Month_number],VLOOKUP(A14,Monthly_Calender_tb[#All],2,FALSE),Actual_transactions_tb[Transaction_overall_category],"Income")</f>
        <v>0</v>
      </c>
    </row>
    <row r="15" spans="1:6" x14ac:dyDescent="0.3">
      <c r="A15" s="42" t="s">
        <v>51</v>
      </c>
      <c r="B15" s="41">
        <f>SUMIFS(Actual_transactions_tb[Actual_amount],Actual_transactions_tb[Month_number],VLOOKUP(A15,Monthly_Calender_tb[#All],2,FALSE),Actual_transactions_tb[Transaction_overall_category],"Income")</f>
        <v>0</v>
      </c>
    </row>
    <row r="16" spans="1:6" x14ac:dyDescent="0.3">
      <c r="A16" s="42" t="s">
        <v>52</v>
      </c>
      <c r="B16" s="41">
        <f>SUMIFS(Actual_transactions_tb[Actual_amount],Actual_transactions_tb[Month_number],VLOOKUP(A16,Monthly_Calender_tb[#All],2,FALSE),Actual_transactions_tb[Transaction_overall_category],"Income")</f>
        <v>0</v>
      </c>
    </row>
    <row r="17" spans="1:6" x14ac:dyDescent="0.3">
      <c r="B17" s="41">
        <f>SUM(Net_income_per_month_tb[Income])</f>
        <v>804700</v>
      </c>
    </row>
    <row r="21" spans="1:6" x14ac:dyDescent="0.3">
      <c r="A21" s="14" t="s">
        <v>16</v>
      </c>
      <c r="B21" s="14" t="s">
        <v>38</v>
      </c>
      <c r="C21" s="14" t="s">
        <v>73</v>
      </c>
      <c r="D21" s="14" t="s">
        <v>10</v>
      </c>
      <c r="E21" s="14" t="s">
        <v>40</v>
      </c>
      <c r="F21" s="14" t="s">
        <v>79</v>
      </c>
    </row>
    <row r="22" spans="1:6" x14ac:dyDescent="0.3">
      <c r="A22" s="15" t="str">
        <f>IFERROR(INDEX(Table21[#All],MATCH(B22,Table21[[#All],[Sub-Category]],0),1), "")</f>
        <v>Income</v>
      </c>
      <c r="B22" s="16" t="s">
        <v>11</v>
      </c>
      <c r="C22" s="17">
        <v>250000</v>
      </c>
      <c r="D22" s="18">
        <v>44927</v>
      </c>
      <c r="E22" s="15">
        <f>MONTH(D22)</f>
        <v>1</v>
      </c>
      <c r="F22" s="15" t="str">
        <f>IFERROR(VLOOKUP(Actual_transactions_tb[[#This Row],[Sub-Category]],Transaction_overall_category_tb[#All],2,FALSE),"")</f>
        <v>Income</v>
      </c>
    </row>
    <row r="23" spans="1:6" x14ac:dyDescent="0.3">
      <c r="A23" s="15" t="str">
        <f>IFERROR(INDEX(Table21[#All],MATCH(B23,Table21[[#All],[Sub-Category]],0),1), "")</f>
        <v>Income</v>
      </c>
      <c r="B23" s="16" t="s">
        <v>13</v>
      </c>
      <c r="C23" s="17">
        <v>500</v>
      </c>
      <c r="D23" s="18">
        <v>44927</v>
      </c>
      <c r="E23" s="15">
        <f t="shared" ref="E23:E25" si="0">MONTH(D23)</f>
        <v>1</v>
      </c>
      <c r="F23" s="15" t="str">
        <f>IFERROR(VLOOKUP(Actual_transactions_tb[[#This Row],[Sub-Category]],Transaction_overall_category_tb[#All],2,FALSE),"")</f>
        <v>Income</v>
      </c>
    </row>
    <row r="24" spans="1:6" x14ac:dyDescent="0.3">
      <c r="A24" s="15" t="str">
        <f>IFERROR(INDEX(Table21[#All],MATCH(B24,Table21[[#All],[Sub-Category]],0),1), "")</f>
        <v>Income</v>
      </c>
      <c r="B24" s="16" t="s">
        <v>63</v>
      </c>
      <c r="C24" s="17">
        <v>1000</v>
      </c>
      <c r="D24" s="18">
        <v>44927</v>
      </c>
      <c r="E24" s="15">
        <f t="shared" si="0"/>
        <v>1</v>
      </c>
      <c r="F24" s="15" t="str">
        <f>IFERROR(VLOOKUP(Actual_transactions_tb[[#This Row],[Sub-Category]],Transaction_overall_category_tb[#All],2,FALSE),"")</f>
        <v>Income</v>
      </c>
    </row>
    <row r="25" spans="1:6" x14ac:dyDescent="0.3">
      <c r="A25" s="15" t="str">
        <f>IFERROR(INDEX(Table21[#All],MATCH(B25,Table21[[#All],[Sub-Category]],0),1), "")</f>
        <v>Expense</v>
      </c>
      <c r="B25" s="16" t="s">
        <v>18</v>
      </c>
      <c r="C25" s="17">
        <v>20000</v>
      </c>
      <c r="D25" s="18">
        <v>44927</v>
      </c>
      <c r="E25" s="15">
        <f t="shared" si="0"/>
        <v>1</v>
      </c>
      <c r="F25" s="15" t="str">
        <f>IFERROR(VLOOKUP(Actual_transactions_tb[[#This Row],[Sub-Category]],Transaction_overall_category_tb[#All],2,FALSE),"")</f>
        <v>HOUSING</v>
      </c>
    </row>
    <row r="26" spans="1:6" x14ac:dyDescent="0.3">
      <c r="A26" s="15" t="str">
        <f>IFERROR(INDEX(Table21[#All],MATCH(B26,Table21[[#All],[Sub-Category]],0),1), "")</f>
        <v>Expense</v>
      </c>
      <c r="B26" s="16" t="s">
        <v>19</v>
      </c>
      <c r="C26" s="17">
        <v>10000</v>
      </c>
      <c r="D26" s="18">
        <v>44927</v>
      </c>
      <c r="E26" s="15">
        <f t="shared" ref="E26:E47" si="1">MONTH(D26)</f>
        <v>1</v>
      </c>
      <c r="F26" s="15" t="str">
        <f>IFERROR(VLOOKUP(Actual_transactions_tb[[#This Row],[Sub-Category]],Transaction_overall_category_tb[#All],2,FALSE),"")</f>
        <v>TRANSPORTATION</v>
      </c>
    </row>
    <row r="27" spans="1:6" x14ac:dyDescent="0.3">
      <c r="A27" s="15" t="str">
        <f>IFERROR(INDEX(Table21[#All],MATCH(B27,Table21[[#All],[Sub-Category]],0),1), "")</f>
        <v>Expense</v>
      </c>
      <c r="B27" s="16" t="s">
        <v>20</v>
      </c>
      <c r="C27" s="17">
        <v>3000</v>
      </c>
      <c r="D27" s="18">
        <v>44927</v>
      </c>
      <c r="E27" s="15">
        <f t="shared" si="1"/>
        <v>1</v>
      </c>
      <c r="F27" s="15" t="str">
        <f>IFERROR(VLOOKUP(Actual_transactions_tb[[#This Row],[Sub-Category]],Transaction_overall_category_tb[#All],2,FALSE),"")</f>
        <v>TRANSPORTATION</v>
      </c>
    </row>
    <row r="28" spans="1:6" x14ac:dyDescent="0.3">
      <c r="A28" s="15" t="str">
        <f>IFERROR(INDEX(Table21[#All],MATCH(B28,Table21[[#All],[Sub-Category]],0),1), "")</f>
        <v>Expense</v>
      </c>
      <c r="B28" s="16" t="s">
        <v>17</v>
      </c>
      <c r="C28" s="17">
        <v>1500</v>
      </c>
      <c r="D28" s="18">
        <v>44927</v>
      </c>
      <c r="E28" s="15">
        <f t="shared" si="1"/>
        <v>1</v>
      </c>
      <c r="F28" s="15" t="str">
        <f>IFERROR(VLOOKUP(Actual_transactions_tb[[#This Row],[Sub-Category]],Transaction_overall_category_tb[#All],2,FALSE),"")</f>
        <v>TRANSPORTATION</v>
      </c>
    </row>
    <row r="29" spans="1:6" x14ac:dyDescent="0.3">
      <c r="A29" s="15" t="str">
        <f>IFERROR(INDEX(Table21[#All],MATCH(B29,Table21[[#All],[Sub-Category]],0),1), "")</f>
        <v>Expense</v>
      </c>
      <c r="B29" s="16" t="s">
        <v>21</v>
      </c>
      <c r="C29" s="17">
        <v>50</v>
      </c>
      <c r="D29" s="18">
        <v>44927</v>
      </c>
      <c r="E29" s="15">
        <f t="shared" si="1"/>
        <v>1</v>
      </c>
      <c r="F29" s="15" t="str">
        <f>IFERROR(VLOOKUP(Actual_transactions_tb[[#This Row],[Sub-Category]],Transaction_overall_category_tb[#All],2,FALSE),"")</f>
        <v>TRANSPORTATION</v>
      </c>
    </row>
    <row r="30" spans="1:6" x14ac:dyDescent="0.3">
      <c r="A30" s="15" t="str">
        <f>IFERROR(INDEX(Table21[#All],MATCH(B30,Table21[[#All],[Sub-Category]],0),1), "")</f>
        <v>Expense</v>
      </c>
      <c r="B30" s="16" t="s">
        <v>22</v>
      </c>
      <c r="C30" s="17">
        <v>200</v>
      </c>
      <c r="D30" s="18">
        <v>44927</v>
      </c>
      <c r="E30" s="15">
        <f t="shared" si="1"/>
        <v>1</v>
      </c>
      <c r="F30" s="15" t="str">
        <f>IFERROR(VLOOKUP(Actual_transactions_tb[[#This Row],[Sub-Category]],Transaction_overall_category_tb[#All],2,FALSE),"")</f>
        <v>TRANSPORTATION</v>
      </c>
    </row>
    <row r="31" spans="1:6" x14ac:dyDescent="0.3">
      <c r="A31" s="15" t="str">
        <f>IFERROR(INDEX(Table21[#All],MATCH(B31,Table21[[#All],[Sub-Category]],0),1), "")</f>
        <v>Expense</v>
      </c>
      <c r="B31" s="16" t="s">
        <v>23</v>
      </c>
      <c r="C31" s="17">
        <v>1000</v>
      </c>
      <c r="D31" s="18">
        <v>44927</v>
      </c>
      <c r="E31" s="15">
        <f t="shared" si="1"/>
        <v>1</v>
      </c>
      <c r="F31" s="15" t="str">
        <f>IFERROR(VLOOKUP(Actual_transactions_tb[[#This Row],[Sub-Category]],Transaction_overall_category_tb[#All],2,FALSE),"")</f>
        <v>FOOD</v>
      </c>
    </row>
    <row r="32" spans="1:6" x14ac:dyDescent="0.3">
      <c r="A32" s="15" t="str">
        <f>IFERROR(INDEX(Table21[#All],MATCH(B32,Table21[[#All],[Sub-Category]],0),1), "")</f>
        <v>Expense</v>
      </c>
      <c r="B32" s="16" t="s">
        <v>24</v>
      </c>
      <c r="C32" s="17">
        <v>250</v>
      </c>
      <c r="D32" s="18">
        <v>44927</v>
      </c>
      <c r="E32" s="15">
        <f t="shared" si="1"/>
        <v>1</v>
      </c>
      <c r="F32" s="15" t="str">
        <f>IFERROR(VLOOKUP(Actual_transactions_tb[[#This Row],[Sub-Category]],Transaction_overall_category_tb[#All],2,FALSE),"")</f>
        <v>FOOD</v>
      </c>
    </row>
    <row r="33" spans="1:6" x14ac:dyDescent="0.3">
      <c r="A33" s="15" t="str">
        <f>IFERROR(INDEX(Table21[#All],MATCH(B33,Table21[[#All],[Sub-Category]],0),1), "")</f>
        <v>Expense</v>
      </c>
      <c r="B33" s="16" t="s">
        <v>25</v>
      </c>
      <c r="C33" s="17">
        <v>1000</v>
      </c>
      <c r="D33" s="18">
        <v>44927</v>
      </c>
      <c r="E33" s="15">
        <f t="shared" si="1"/>
        <v>1</v>
      </c>
      <c r="F33" s="15" t="str">
        <f>IFERROR(VLOOKUP(Actual_transactions_tb[[#This Row],[Sub-Category]],Transaction_overall_category_tb[#All],2,FALSE),"")</f>
        <v>FOOD</v>
      </c>
    </row>
    <row r="34" spans="1:6" x14ac:dyDescent="0.3">
      <c r="A34" s="15" t="str">
        <f>IFERROR(INDEX(Table21[#All],MATCH(B34,Table21[[#All],[Sub-Category]],0),1), "")</f>
        <v>Expense</v>
      </c>
      <c r="B34" s="16" t="s">
        <v>26</v>
      </c>
      <c r="C34" s="17">
        <v>1000</v>
      </c>
      <c r="D34" s="18">
        <v>44927</v>
      </c>
      <c r="E34" s="15">
        <f t="shared" si="1"/>
        <v>1</v>
      </c>
      <c r="F34" s="15" t="str">
        <f>IFERROR(VLOOKUP(Actual_transactions_tb[[#This Row],[Sub-Category]],Transaction_overall_category_tb[#All],2,FALSE),"")</f>
        <v>UTILITIES</v>
      </c>
    </row>
    <row r="35" spans="1:6" x14ac:dyDescent="0.3">
      <c r="A35" s="15" t="str">
        <f>IFERROR(INDEX(Table21[#All],MATCH(B35,Table21[[#All],[Sub-Category]],0),1), "")</f>
        <v>Expense</v>
      </c>
      <c r="B35" s="16" t="s">
        <v>27</v>
      </c>
      <c r="C35" s="17">
        <v>2000</v>
      </c>
      <c r="D35" s="18">
        <v>44927</v>
      </c>
      <c r="E35" s="15">
        <f t="shared" si="1"/>
        <v>1</v>
      </c>
      <c r="F35" s="15" t="str">
        <f>IFERROR(VLOOKUP(Actual_transactions_tb[[#This Row],[Sub-Category]],Transaction_overall_category_tb[#All],2,FALSE),"")</f>
        <v>UTILITIES</v>
      </c>
    </row>
    <row r="36" spans="1:6" x14ac:dyDescent="0.3">
      <c r="A36" s="15" t="str">
        <f>IFERROR(INDEX(Table21[#All],MATCH(B36,Table21[[#All],[Sub-Category]],0),1), "")</f>
        <v>Expense</v>
      </c>
      <c r="B36" s="16" t="s">
        <v>28</v>
      </c>
      <c r="C36" s="17">
        <v>800</v>
      </c>
      <c r="D36" s="18">
        <v>44927</v>
      </c>
      <c r="E36" s="15">
        <f t="shared" si="1"/>
        <v>1</v>
      </c>
      <c r="F36" s="15" t="str">
        <f>IFERROR(VLOOKUP(Actual_transactions_tb[[#This Row],[Sub-Category]],Transaction_overall_category_tb[#All],2,FALSE),"")</f>
        <v>UTILITIES</v>
      </c>
    </row>
    <row r="37" spans="1:6" x14ac:dyDescent="0.3">
      <c r="A37" s="15" t="str">
        <f>IFERROR(INDEX(Table21[#All],MATCH(B37,Table21[[#All],[Sub-Category]],0),1), "")</f>
        <v>Expense</v>
      </c>
      <c r="B37" s="16" t="s">
        <v>29</v>
      </c>
      <c r="C37" s="17">
        <v>200</v>
      </c>
      <c r="D37" s="18">
        <v>44927</v>
      </c>
      <c r="E37" s="15">
        <f t="shared" si="1"/>
        <v>1</v>
      </c>
      <c r="F37" s="15" t="str">
        <f>IFERROR(VLOOKUP(Actual_transactions_tb[[#This Row],[Sub-Category]],Transaction_overall_category_tb[#All],2,FALSE),"")</f>
        <v>UTILITIES</v>
      </c>
    </row>
    <row r="38" spans="1:6" x14ac:dyDescent="0.3">
      <c r="A38" s="15" t="str">
        <f>IFERROR(INDEX(Table21[#All],MATCH(B38,Table21[[#All],[Sub-Category]],0),1), "")</f>
        <v>Expense</v>
      </c>
      <c r="B38" s="16" t="s">
        <v>59</v>
      </c>
      <c r="C38" s="17">
        <v>5000</v>
      </c>
      <c r="D38" s="18">
        <v>44927</v>
      </c>
      <c r="E38" s="15">
        <f t="shared" si="1"/>
        <v>1</v>
      </c>
      <c r="F38" s="15" t="str">
        <f>IFERROR(VLOOKUP(Actual_transactions_tb[[#This Row],[Sub-Category]],Transaction_overall_category_tb[#All],2,FALSE),"")</f>
        <v>INSURANCE</v>
      </c>
    </row>
    <row r="39" spans="1:6" x14ac:dyDescent="0.3">
      <c r="A39" s="15" t="str">
        <f>IFERROR(INDEX(Table21[#All],MATCH(B39,Table21[[#All],[Sub-Category]],0),1), "")</f>
        <v>Expense</v>
      </c>
      <c r="B39" s="16" t="s">
        <v>30</v>
      </c>
      <c r="C39" s="17">
        <v>3000</v>
      </c>
      <c r="D39" s="18">
        <v>44927</v>
      </c>
      <c r="E39" s="15">
        <f t="shared" si="1"/>
        <v>1</v>
      </c>
      <c r="F39" s="15" t="str">
        <f>IFERROR(VLOOKUP(Actual_transactions_tb[[#This Row],[Sub-Category]],Transaction_overall_category_tb[#All],2,FALSE),"")</f>
        <v>INSURANCE</v>
      </c>
    </row>
    <row r="40" spans="1:6" x14ac:dyDescent="0.3">
      <c r="A40" s="15" t="str">
        <f>IFERROR(INDEX(Table21[#All],MATCH(B40,Table21[[#All],[Sub-Category]],0),1), "")</f>
        <v>Expense</v>
      </c>
      <c r="B40" s="16" t="s">
        <v>31</v>
      </c>
      <c r="C40" s="17">
        <v>2000</v>
      </c>
      <c r="D40" s="18">
        <v>44927</v>
      </c>
      <c r="E40" s="15">
        <f t="shared" si="1"/>
        <v>1</v>
      </c>
      <c r="F40" s="15" t="str">
        <f>IFERROR(VLOOKUP(Actual_transactions_tb[[#This Row],[Sub-Category]],Transaction_overall_category_tb[#All],2,FALSE),"")</f>
        <v>PERSONAL CARE</v>
      </c>
    </row>
    <row r="41" spans="1:6" x14ac:dyDescent="0.3">
      <c r="A41" s="15" t="str">
        <f>IFERROR(INDEX(Table21[#All],MATCH(B41,Table21[[#All],[Sub-Category]],0),1), "")</f>
        <v>Expense</v>
      </c>
      <c r="B41" s="16" t="s">
        <v>32</v>
      </c>
      <c r="C41" s="17">
        <v>1500</v>
      </c>
      <c r="D41" s="18">
        <v>44927</v>
      </c>
      <c r="E41" s="15">
        <f t="shared" si="1"/>
        <v>1</v>
      </c>
      <c r="F41" s="15" t="str">
        <f>IFERROR(VLOOKUP(Actual_transactions_tb[[#This Row],[Sub-Category]],Transaction_overall_category_tb[#All],2,FALSE),"")</f>
        <v>ENTERTAINMENT</v>
      </c>
    </row>
    <row r="42" spans="1:6" x14ac:dyDescent="0.3">
      <c r="A42" s="15" t="str">
        <f>IFERROR(INDEX(Table21[#All],MATCH(B42,Table21[[#All],[Sub-Category]],0),1), "")</f>
        <v>Expense</v>
      </c>
      <c r="B42" s="16" t="s">
        <v>62</v>
      </c>
      <c r="C42" s="17">
        <v>2000</v>
      </c>
      <c r="D42" s="18">
        <v>44927</v>
      </c>
      <c r="E42" s="15">
        <f t="shared" si="1"/>
        <v>1</v>
      </c>
      <c r="F42" s="15" t="str">
        <f>IFERROR(VLOOKUP(Actual_transactions_tb[[#This Row],[Sub-Category]],Transaction_overall_category_tb[#All],2,FALSE),"")</f>
        <v>ENTERTAINMENT</v>
      </c>
    </row>
    <row r="43" spans="1:6" x14ac:dyDescent="0.3">
      <c r="A43" s="15" t="str">
        <f>IFERROR(INDEX(Table21[#All],MATCH(B43,Table21[[#All],[Sub-Category]],0),1), "")</f>
        <v>Expense</v>
      </c>
      <c r="B43" s="16" t="s">
        <v>33</v>
      </c>
      <c r="C43" s="17">
        <v>1000</v>
      </c>
      <c r="D43" s="18">
        <v>44927</v>
      </c>
      <c r="E43" s="15">
        <f t="shared" si="1"/>
        <v>1</v>
      </c>
      <c r="F43" s="15" t="str">
        <f>IFERROR(VLOOKUP(Actual_transactions_tb[[#This Row],[Sub-Category]],Transaction_overall_category_tb[#All],2,FALSE),"")</f>
        <v>ENTERTAINMENT</v>
      </c>
    </row>
    <row r="44" spans="1:6" x14ac:dyDescent="0.3">
      <c r="A44" s="15" t="str">
        <f>IFERROR(INDEX(Table21[#All],MATCH(B44,Table21[[#All],[Sub-Category]],0),1), "")</f>
        <v>Expense</v>
      </c>
      <c r="B44" s="16" t="s">
        <v>34</v>
      </c>
      <c r="C44" s="17">
        <v>3000</v>
      </c>
      <c r="D44" s="18">
        <v>44927</v>
      </c>
      <c r="E44" s="15">
        <f t="shared" si="1"/>
        <v>1</v>
      </c>
      <c r="F44" s="15" t="str">
        <f>IFERROR(VLOOKUP(Actual_transactions_tb[[#This Row],[Sub-Category]],Transaction_overall_category_tb[#All],2,FALSE),"")</f>
        <v>SHOPPING</v>
      </c>
    </row>
    <row r="45" spans="1:6" x14ac:dyDescent="0.3">
      <c r="A45" s="15" t="str">
        <f>IFERROR(INDEX(Table21[#All],MATCH(B45,Table21[[#All],[Sub-Category]],0),1), "")</f>
        <v>Expense</v>
      </c>
      <c r="B45" s="16" t="s">
        <v>35</v>
      </c>
      <c r="C45" s="17">
        <v>2000</v>
      </c>
      <c r="D45" s="18">
        <v>44927</v>
      </c>
      <c r="E45" s="15">
        <f t="shared" si="1"/>
        <v>1</v>
      </c>
      <c r="F45" s="15" t="str">
        <f>IFERROR(VLOOKUP(Actual_transactions_tb[[#This Row],[Sub-Category]],Transaction_overall_category_tb[#All],2,FALSE),"")</f>
        <v>SHOPPING</v>
      </c>
    </row>
    <row r="46" spans="1:6" x14ac:dyDescent="0.3">
      <c r="A46" s="15" t="str">
        <f>IFERROR(INDEX(Table21[#All],MATCH(B46,Table21[[#All],[Sub-Category]],0),1), "")</f>
        <v>Expense</v>
      </c>
      <c r="B46" s="16" t="s">
        <v>36</v>
      </c>
      <c r="C46" s="17">
        <v>2000</v>
      </c>
      <c r="D46" s="18">
        <v>44927</v>
      </c>
      <c r="E46" s="15">
        <f t="shared" si="1"/>
        <v>1</v>
      </c>
      <c r="F46" s="15" t="str">
        <f>IFERROR(VLOOKUP(Actual_transactions_tb[[#This Row],[Sub-Category]],Transaction_overall_category_tb[#All],2,FALSE),"")</f>
        <v>SHOPPING</v>
      </c>
    </row>
    <row r="47" spans="1:6" x14ac:dyDescent="0.3">
      <c r="A47" s="15" t="str">
        <f>IFERROR(INDEX(Table21[#All],MATCH(B47,Table21[[#All],[Sub-Category]],0),1), "")</f>
        <v>Expense</v>
      </c>
      <c r="B47" s="16" t="s">
        <v>37</v>
      </c>
      <c r="C47" s="17">
        <v>1500</v>
      </c>
      <c r="D47" s="18">
        <v>44927</v>
      </c>
      <c r="E47" s="15">
        <f t="shared" si="1"/>
        <v>1</v>
      </c>
      <c r="F47" s="15" t="str">
        <f>IFERROR(VLOOKUP(Actual_transactions_tb[[#This Row],[Sub-Category]],Transaction_overall_category_tb[#All],2,FALSE),"")</f>
        <v>MISCELLANEOUS</v>
      </c>
    </row>
    <row r="48" spans="1:6" x14ac:dyDescent="0.3">
      <c r="A48" s="15" t="str">
        <f>IFERROR(INDEX(Table21[#All],MATCH(B48,Table21[[#All],[Sub-Category]],0),1), "")</f>
        <v>Savings</v>
      </c>
      <c r="B48" s="16" t="s">
        <v>60</v>
      </c>
      <c r="C48" s="17">
        <v>10000</v>
      </c>
      <c r="D48" s="18">
        <v>44927</v>
      </c>
      <c r="E48" s="15">
        <f t="shared" ref="E48:E51" si="2">MONTH(D48)</f>
        <v>1</v>
      </c>
      <c r="F48" s="15" t="str">
        <f>IFERROR(VLOOKUP(Actual_transactions_tb[[#This Row],[Sub-Category]],Transaction_overall_category_tb[#All],2,FALSE),"")</f>
        <v>SAVING</v>
      </c>
    </row>
    <row r="49" spans="1:6" x14ac:dyDescent="0.3">
      <c r="A49" s="15" t="str">
        <f>IFERROR(INDEX(Table21[#All],MATCH(B49,Table21[[#All],[Sub-Category]],0),1), "")</f>
        <v>Savings</v>
      </c>
      <c r="B49" s="16" t="s">
        <v>65</v>
      </c>
      <c r="C49" s="17">
        <v>20000</v>
      </c>
      <c r="D49" s="18">
        <v>44927</v>
      </c>
      <c r="E49" s="15">
        <f t="shared" si="2"/>
        <v>1</v>
      </c>
      <c r="F49" s="15" t="str">
        <f>IFERROR(VLOOKUP(Actual_transactions_tb[[#This Row],[Sub-Category]],Transaction_overall_category_tb[#All],2,FALSE),"")</f>
        <v>SAVING</v>
      </c>
    </row>
    <row r="50" spans="1:6" x14ac:dyDescent="0.3">
      <c r="A50" s="15" t="str">
        <f>IFERROR(INDEX(Table21[#All],MATCH(B50,Table21[[#All],[Sub-Category]],0),1), "")</f>
        <v>Savings</v>
      </c>
      <c r="B50" s="16" t="s">
        <v>61</v>
      </c>
      <c r="C50" s="17">
        <v>5000</v>
      </c>
      <c r="D50" s="18">
        <v>44927</v>
      </c>
      <c r="E50" s="15">
        <f t="shared" si="2"/>
        <v>1</v>
      </c>
      <c r="F50" s="15" t="str">
        <f>IFERROR(VLOOKUP(Actual_transactions_tb[[#This Row],[Sub-Category]],Transaction_overall_category_tb[#All],2,FALSE),"")</f>
        <v>SAVING</v>
      </c>
    </row>
    <row r="51" spans="1:6" x14ac:dyDescent="0.3">
      <c r="A51" s="15" t="str">
        <f>IFERROR(INDEX(Table21[#All],MATCH(B51,Table21[[#All],[Sub-Category]],0),1), "")</f>
        <v>Savings</v>
      </c>
      <c r="B51" s="16" t="s">
        <v>39</v>
      </c>
      <c r="C51" s="17">
        <v>10000</v>
      </c>
      <c r="D51" s="18">
        <v>44927</v>
      </c>
      <c r="E51" s="15">
        <f t="shared" si="2"/>
        <v>1</v>
      </c>
      <c r="F51" s="15" t="str">
        <f>IFERROR(VLOOKUP(Actual_transactions_tb[[#This Row],[Sub-Category]],Transaction_overall_category_tb[#All],2,FALSE),"")</f>
        <v>SAVING</v>
      </c>
    </row>
    <row r="52" spans="1:6" x14ac:dyDescent="0.3">
      <c r="A52" s="15" t="str">
        <f>IFERROR(INDEX(Table21[#All],MATCH(B52,Table21[[#All],[Sub-Category]],0),1), "")</f>
        <v>Savings</v>
      </c>
      <c r="B52" s="16" t="s">
        <v>66</v>
      </c>
      <c r="C52" s="17">
        <v>5000</v>
      </c>
      <c r="D52" s="18">
        <v>44927</v>
      </c>
      <c r="E52" s="15">
        <f t="shared" ref="E52:E53" si="3">MONTH(D52)</f>
        <v>1</v>
      </c>
      <c r="F52" s="15" t="str">
        <f>IFERROR(VLOOKUP(Actual_transactions_tb[[#This Row],[Sub-Category]],Transaction_overall_category_tb[#All],2,FALSE),"")</f>
        <v>SAVING</v>
      </c>
    </row>
    <row r="53" spans="1:6" x14ac:dyDescent="0.3">
      <c r="A53" s="15" t="str">
        <f>IFERROR(INDEX(Table21[#All],MATCH(B53,Table21[[#All],[Sub-Category]],0),1), "")</f>
        <v>Savings</v>
      </c>
      <c r="B53" s="16" t="s">
        <v>67</v>
      </c>
      <c r="C53" s="17">
        <v>10000</v>
      </c>
      <c r="D53" s="18">
        <v>44927</v>
      </c>
      <c r="E53" s="15">
        <f t="shared" si="3"/>
        <v>1</v>
      </c>
      <c r="F53" s="15" t="str">
        <f>IFERROR(VLOOKUP(Actual_transactions_tb[[#This Row],[Sub-Category]],Transaction_overall_category_tb[#All],2,FALSE),"")</f>
        <v>SAVING</v>
      </c>
    </row>
    <row r="54" spans="1:6" x14ac:dyDescent="0.3">
      <c r="A54" s="15" t="str">
        <f>IFERROR(INDEX(Table21[#All],MATCH(B54,Table21[[#All],[Sub-Category]],0),1), "")</f>
        <v>Income</v>
      </c>
      <c r="B54" s="16" t="s">
        <v>11</v>
      </c>
      <c r="C54" s="17">
        <v>300000</v>
      </c>
      <c r="D54" s="18">
        <v>44958</v>
      </c>
      <c r="E54" s="15">
        <f t="shared" ref="E54:E55" si="4">MONTH(D54)</f>
        <v>2</v>
      </c>
      <c r="F54" s="15" t="str">
        <f>IFERROR(VLOOKUP(Actual_transactions_tb[[#This Row],[Sub-Category]],Transaction_overall_category_tb[#All],2,FALSE),"")</f>
        <v>Income</v>
      </c>
    </row>
    <row r="55" spans="1:6" x14ac:dyDescent="0.3">
      <c r="A55" s="15" t="str">
        <f>IFERROR(INDEX(Table21[#All],MATCH(B55,Table21[[#All],[Sub-Category]],0),1), "")</f>
        <v>Income</v>
      </c>
      <c r="B55" s="16" t="s">
        <v>13</v>
      </c>
      <c r="C55" s="17">
        <v>500</v>
      </c>
      <c r="D55" s="18">
        <v>44958</v>
      </c>
      <c r="E55" s="15">
        <f t="shared" si="4"/>
        <v>2</v>
      </c>
      <c r="F55" s="15" t="str">
        <f>IFERROR(VLOOKUP(Actual_transactions_tb[[#This Row],[Sub-Category]],Transaction_overall_category_tb[#All],2,FALSE),"")</f>
        <v>Income</v>
      </c>
    </row>
    <row r="56" spans="1:6" x14ac:dyDescent="0.3">
      <c r="A56" s="15" t="str">
        <f>IFERROR(INDEX(Table21[#All],MATCH(B56,Table21[[#All],[Sub-Category]],0),1), "")</f>
        <v>Income</v>
      </c>
      <c r="B56" s="16" t="s">
        <v>63</v>
      </c>
      <c r="C56" s="17">
        <v>1000</v>
      </c>
      <c r="D56" s="18">
        <v>44958</v>
      </c>
      <c r="E56" s="15">
        <f t="shared" ref="E56:E85" si="5">MONTH(D56)</f>
        <v>2</v>
      </c>
      <c r="F56" s="15" t="str">
        <f>IFERROR(VLOOKUP(Actual_transactions_tb[[#This Row],[Sub-Category]],Transaction_overall_category_tb[#All],2,FALSE),"")</f>
        <v>Income</v>
      </c>
    </row>
    <row r="57" spans="1:6" x14ac:dyDescent="0.3">
      <c r="A57" s="15" t="str">
        <f>IFERROR(INDEX(Table21[#All],MATCH(B57,Table21[[#All],[Sub-Category]],0),1), "")</f>
        <v>Expense</v>
      </c>
      <c r="B57" s="16" t="s">
        <v>18</v>
      </c>
      <c r="C57" s="17">
        <v>20000</v>
      </c>
      <c r="D57" s="18">
        <v>44958</v>
      </c>
      <c r="E57" s="15">
        <f t="shared" si="5"/>
        <v>2</v>
      </c>
      <c r="F57" s="15" t="str">
        <f>IFERROR(VLOOKUP(Actual_transactions_tb[[#This Row],[Sub-Category]],Transaction_overall_category_tb[#All],2,FALSE),"")</f>
        <v>HOUSING</v>
      </c>
    </row>
    <row r="58" spans="1:6" x14ac:dyDescent="0.3">
      <c r="A58" s="15" t="str">
        <f>IFERROR(INDEX(Table21[#All],MATCH(B58,Table21[[#All],[Sub-Category]],0),1), "")</f>
        <v>Expense</v>
      </c>
      <c r="B58" s="16" t="s">
        <v>19</v>
      </c>
      <c r="C58" s="17">
        <v>10000</v>
      </c>
      <c r="D58" s="18">
        <v>44958</v>
      </c>
      <c r="E58" s="15">
        <f t="shared" si="5"/>
        <v>2</v>
      </c>
      <c r="F58" s="15" t="str">
        <f>IFERROR(VLOOKUP(Actual_transactions_tb[[#This Row],[Sub-Category]],Transaction_overall_category_tb[#All],2,FALSE),"")</f>
        <v>TRANSPORTATION</v>
      </c>
    </row>
    <row r="59" spans="1:6" x14ac:dyDescent="0.3">
      <c r="A59" s="15" t="str">
        <f>IFERROR(INDEX(Table21[#All],MATCH(B59,Table21[[#All],[Sub-Category]],0),1), "")</f>
        <v>Expense</v>
      </c>
      <c r="B59" s="16" t="s">
        <v>20</v>
      </c>
      <c r="C59" s="17">
        <v>3000</v>
      </c>
      <c r="D59" s="18">
        <v>44958</v>
      </c>
      <c r="E59" s="15">
        <f t="shared" si="5"/>
        <v>2</v>
      </c>
      <c r="F59" s="15" t="str">
        <f>IFERROR(VLOOKUP(Actual_transactions_tb[[#This Row],[Sub-Category]],Transaction_overall_category_tb[#All],2,FALSE),"")</f>
        <v>TRANSPORTATION</v>
      </c>
    </row>
    <row r="60" spans="1:6" x14ac:dyDescent="0.3">
      <c r="A60" s="15" t="str">
        <f>IFERROR(INDEX(Table21[#All],MATCH(B60,Table21[[#All],[Sub-Category]],0),1), "")</f>
        <v>Expense</v>
      </c>
      <c r="B60" s="16" t="s">
        <v>17</v>
      </c>
      <c r="C60" s="17">
        <v>1500</v>
      </c>
      <c r="D60" s="18">
        <v>44958</v>
      </c>
      <c r="E60" s="15">
        <f t="shared" si="5"/>
        <v>2</v>
      </c>
      <c r="F60" s="15" t="str">
        <f>IFERROR(VLOOKUP(Actual_transactions_tb[[#This Row],[Sub-Category]],Transaction_overall_category_tb[#All],2,FALSE),"")</f>
        <v>TRANSPORTATION</v>
      </c>
    </row>
    <row r="61" spans="1:6" x14ac:dyDescent="0.3">
      <c r="A61" s="15" t="str">
        <f>IFERROR(INDEX(Table21[#All],MATCH(B61,Table21[[#All],[Sub-Category]],0),1), "")</f>
        <v>Expense</v>
      </c>
      <c r="B61" s="16" t="s">
        <v>21</v>
      </c>
      <c r="C61" s="17">
        <v>50</v>
      </c>
      <c r="D61" s="18">
        <v>44958</v>
      </c>
      <c r="E61" s="15">
        <f t="shared" si="5"/>
        <v>2</v>
      </c>
      <c r="F61" s="15" t="str">
        <f>IFERROR(VLOOKUP(Actual_transactions_tb[[#This Row],[Sub-Category]],Transaction_overall_category_tb[#All],2,FALSE),"")</f>
        <v>TRANSPORTATION</v>
      </c>
    </row>
    <row r="62" spans="1:6" x14ac:dyDescent="0.3">
      <c r="A62" s="15" t="str">
        <f>IFERROR(INDEX(Table21[#All],MATCH(B62,Table21[[#All],[Sub-Category]],0),1), "")</f>
        <v>Expense</v>
      </c>
      <c r="B62" s="16" t="s">
        <v>22</v>
      </c>
      <c r="C62" s="17">
        <v>2000</v>
      </c>
      <c r="D62" s="18">
        <v>44958</v>
      </c>
      <c r="E62" s="15">
        <f t="shared" si="5"/>
        <v>2</v>
      </c>
      <c r="F62" s="15" t="str">
        <f>IFERROR(VLOOKUP(Actual_transactions_tb[[#This Row],[Sub-Category]],Transaction_overall_category_tb[#All],2,FALSE),"")</f>
        <v>TRANSPORTATION</v>
      </c>
    </row>
    <row r="63" spans="1:6" x14ac:dyDescent="0.3">
      <c r="A63" s="15" t="str">
        <f>IFERROR(INDEX(Table21[#All],MATCH(B63,Table21[[#All],[Sub-Category]],0),1), "")</f>
        <v>Expense</v>
      </c>
      <c r="B63" s="16" t="s">
        <v>23</v>
      </c>
      <c r="C63" s="17">
        <v>15000</v>
      </c>
      <c r="D63" s="18">
        <v>44958</v>
      </c>
      <c r="E63" s="15">
        <f t="shared" si="5"/>
        <v>2</v>
      </c>
      <c r="F63" s="15" t="str">
        <f>IFERROR(VLOOKUP(Actual_transactions_tb[[#This Row],[Sub-Category]],Transaction_overall_category_tb[#All],2,FALSE),"")</f>
        <v>FOOD</v>
      </c>
    </row>
    <row r="64" spans="1:6" x14ac:dyDescent="0.3">
      <c r="A64" s="15" t="str">
        <f>IFERROR(INDEX(Table21[#All],MATCH(B64,Table21[[#All],[Sub-Category]],0),1), "")</f>
        <v>Expense</v>
      </c>
      <c r="B64" s="16" t="s">
        <v>24</v>
      </c>
      <c r="C64" s="17">
        <v>250</v>
      </c>
      <c r="D64" s="18">
        <v>44958</v>
      </c>
      <c r="E64" s="15">
        <f t="shared" si="5"/>
        <v>2</v>
      </c>
      <c r="F64" s="15" t="str">
        <f>IFERROR(VLOOKUP(Actual_transactions_tb[[#This Row],[Sub-Category]],Transaction_overall_category_tb[#All],2,FALSE),"")</f>
        <v>FOOD</v>
      </c>
    </row>
    <row r="65" spans="1:6" x14ac:dyDescent="0.3">
      <c r="A65" s="15" t="str">
        <f>IFERROR(INDEX(Table21[#All],MATCH(B65,Table21[[#All],[Sub-Category]],0),1), "")</f>
        <v>Expense</v>
      </c>
      <c r="B65" s="16" t="s">
        <v>25</v>
      </c>
      <c r="C65" s="17">
        <v>1000</v>
      </c>
      <c r="D65" s="18">
        <v>44958</v>
      </c>
      <c r="E65" s="15">
        <f t="shared" si="5"/>
        <v>2</v>
      </c>
      <c r="F65" s="15" t="str">
        <f>IFERROR(VLOOKUP(Actual_transactions_tb[[#This Row],[Sub-Category]],Transaction_overall_category_tb[#All],2,FALSE),"")</f>
        <v>FOOD</v>
      </c>
    </row>
    <row r="66" spans="1:6" x14ac:dyDescent="0.3">
      <c r="A66" s="15" t="str">
        <f>IFERROR(INDEX(Table21[#All],MATCH(B66,Table21[[#All],[Sub-Category]],0),1), "")</f>
        <v>Expense</v>
      </c>
      <c r="B66" s="16" t="s">
        <v>26</v>
      </c>
      <c r="C66" s="17">
        <v>1000</v>
      </c>
      <c r="D66" s="18">
        <v>44958</v>
      </c>
      <c r="E66" s="15">
        <f t="shared" si="5"/>
        <v>2</v>
      </c>
      <c r="F66" s="15" t="str">
        <f>IFERROR(VLOOKUP(Actual_transactions_tb[[#This Row],[Sub-Category]],Transaction_overall_category_tb[#All],2,FALSE),"")</f>
        <v>UTILITIES</v>
      </c>
    </row>
    <row r="67" spans="1:6" x14ac:dyDescent="0.3">
      <c r="A67" s="15" t="str">
        <f>IFERROR(INDEX(Table21[#All],MATCH(B67,Table21[[#All],[Sub-Category]],0),1), "")</f>
        <v>Expense</v>
      </c>
      <c r="B67" s="16" t="s">
        <v>27</v>
      </c>
      <c r="C67" s="17">
        <v>2000</v>
      </c>
      <c r="D67" s="18">
        <v>44958</v>
      </c>
      <c r="E67" s="15">
        <f t="shared" si="5"/>
        <v>2</v>
      </c>
      <c r="F67" s="15" t="str">
        <f>IFERROR(VLOOKUP(Actual_transactions_tb[[#This Row],[Sub-Category]],Transaction_overall_category_tb[#All],2,FALSE),"")</f>
        <v>UTILITIES</v>
      </c>
    </row>
    <row r="68" spans="1:6" x14ac:dyDescent="0.3">
      <c r="A68" s="15" t="str">
        <f>IFERROR(INDEX(Table21[#All],MATCH(B68,Table21[[#All],[Sub-Category]],0),1), "")</f>
        <v>Expense</v>
      </c>
      <c r="B68" s="16" t="s">
        <v>28</v>
      </c>
      <c r="C68" s="17">
        <v>800</v>
      </c>
      <c r="D68" s="18">
        <v>44958</v>
      </c>
      <c r="E68" s="15">
        <f t="shared" si="5"/>
        <v>2</v>
      </c>
      <c r="F68" s="15" t="str">
        <f>IFERROR(VLOOKUP(Actual_transactions_tb[[#This Row],[Sub-Category]],Transaction_overall_category_tb[#All],2,FALSE),"")</f>
        <v>UTILITIES</v>
      </c>
    </row>
    <row r="69" spans="1:6" x14ac:dyDescent="0.3">
      <c r="A69" s="15" t="str">
        <f>IFERROR(INDEX(Table21[#All],MATCH(B69,Table21[[#All],[Sub-Category]],0),1), "")</f>
        <v>Expense</v>
      </c>
      <c r="B69" s="16" t="s">
        <v>29</v>
      </c>
      <c r="C69" s="17">
        <v>200</v>
      </c>
      <c r="D69" s="18">
        <v>44958</v>
      </c>
      <c r="E69" s="15">
        <f t="shared" si="5"/>
        <v>2</v>
      </c>
      <c r="F69" s="15" t="str">
        <f>IFERROR(VLOOKUP(Actual_transactions_tb[[#This Row],[Sub-Category]],Transaction_overall_category_tb[#All],2,FALSE),"")</f>
        <v>UTILITIES</v>
      </c>
    </row>
    <row r="70" spans="1:6" x14ac:dyDescent="0.3">
      <c r="A70" s="15" t="str">
        <f>IFERROR(INDEX(Table21[#All],MATCH(B70,Table21[[#All],[Sub-Category]],0),1), "")</f>
        <v>Expense</v>
      </c>
      <c r="B70" s="16" t="s">
        <v>59</v>
      </c>
      <c r="C70" s="17">
        <v>5000</v>
      </c>
      <c r="D70" s="18">
        <v>44958</v>
      </c>
      <c r="E70" s="15">
        <f t="shared" si="5"/>
        <v>2</v>
      </c>
      <c r="F70" s="15" t="str">
        <f>IFERROR(VLOOKUP(Actual_transactions_tb[[#This Row],[Sub-Category]],Transaction_overall_category_tb[#All],2,FALSE),"")</f>
        <v>INSURANCE</v>
      </c>
    </row>
    <row r="71" spans="1:6" x14ac:dyDescent="0.3">
      <c r="A71" s="15" t="str">
        <f>IFERROR(INDEX(Table21[#All],MATCH(B71,Table21[[#All],[Sub-Category]],0),1), "")</f>
        <v>Expense</v>
      </c>
      <c r="B71" s="16" t="s">
        <v>30</v>
      </c>
      <c r="C71" s="17">
        <v>3000</v>
      </c>
      <c r="D71" s="18">
        <v>44958</v>
      </c>
      <c r="E71" s="15">
        <f t="shared" si="5"/>
        <v>2</v>
      </c>
      <c r="F71" s="15" t="str">
        <f>IFERROR(VLOOKUP(Actual_transactions_tb[[#This Row],[Sub-Category]],Transaction_overall_category_tb[#All],2,FALSE),"")</f>
        <v>INSURANCE</v>
      </c>
    </row>
    <row r="72" spans="1:6" x14ac:dyDescent="0.3">
      <c r="A72" s="15" t="str">
        <f>IFERROR(INDEX(Table21[#All],MATCH(B72,Table21[[#All],[Sub-Category]],0),1), "")</f>
        <v>Expense</v>
      </c>
      <c r="B72" s="16" t="s">
        <v>31</v>
      </c>
      <c r="C72" s="17">
        <v>2000</v>
      </c>
      <c r="D72" s="18">
        <v>44958</v>
      </c>
      <c r="E72" s="15">
        <f t="shared" si="5"/>
        <v>2</v>
      </c>
      <c r="F72" s="15" t="str">
        <f>IFERROR(VLOOKUP(Actual_transactions_tb[[#This Row],[Sub-Category]],Transaction_overall_category_tb[#All],2,FALSE),"")</f>
        <v>PERSONAL CARE</v>
      </c>
    </row>
    <row r="73" spans="1:6" x14ac:dyDescent="0.3">
      <c r="A73" s="15" t="str">
        <f>IFERROR(INDEX(Table21[#All],MATCH(B73,Table21[[#All],[Sub-Category]],0),1), "")</f>
        <v>Expense</v>
      </c>
      <c r="B73" s="16" t="s">
        <v>32</v>
      </c>
      <c r="C73" s="17">
        <v>1500</v>
      </c>
      <c r="D73" s="18">
        <v>44958</v>
      </c>
      <c r="E73" s="15">
        <f t="shared" si="5"/>
        <v>2</v>
      </c>
      <c r="F73" s="15" t="str">
        <f>IFERROR(VLOOKUP(Actual_transactions_tb[[#This Row],[Sub-Category]],Transaction_overall_category_tb[#All],2,FALSE),"")</f>
        <v>ENTERTAINMENT</v>
      </c>
    </row>
    <row r="74" spans="1:6" x14ac:dyDescent="0.3">
      <c r="A74" s="15" t="str">
        <f>IFERROR(INDEX(Table21[#All],MATCH(B74,Table21[[#All],[Sub-Category]],0),1), "")</f>
        <v>Expense</v>
      </c>
      <c r="B74" s="16" t="s">
        <v>62</v>
      </c>
      <c r="C74" s="17">
        <v>2000</v>
      </c>
      <c r="D74" s="18">
        <v>44958</v>
      </c>
      <c r="E74" s="15">
        <f t="shared" si="5"/>
        <v>2</v>
      </c>
      <c r="F74" s="15" t="str">
        <f>IFERROR(VLOOKUP(Actual_transactions_tb[[#This Row],[Sub-Category]],Transaction_overall_category_tb[#All],2,FALSE),"")</f>
        <v>ENTERTAINMENT</v>
      </c>
    </row>
    <row r="75" spans="1:6" x14ac:dyDescent="0.3">
      <c r="A75" s="15" t="str">
        <f>IFERROR(INDEX(Table21[#All],MATCH(B75,Table21[[#All],[Sub-Category]],0),1), "")</f>
        <v>Expense</v>
      </c>
      <c r="B75" s="16" t="s">
        <v>33</v>
      </c>
      <c r="C75" s="17">
        <v>1000</v>
      </c>
      <c r="D75" s="18">
        <v>44958</v>
      </c>
      <c r="E75" s="15">
        <f t="shared" si="5"/>
        <v>2</v>
      </c>
      <c r="F75" s="15" t="str">
        <f>IFERROR(VLOOKUP(Actual_transactions_tb[[#This Row],[Sub-Category]],Transaction_overall_category_tb[#All],2,FALSE),"")</f>
        <v>ENTERTAINMENT</v>
      </c>
    </row>
    <row r="76" spans="1:6" x14ac:dyDescent="0.3">
      <c r="A76" s="15" t="str">
        <f>IFERROR(INDEX(Table21[#All],MATCH(B76,Table21[[#All],[Sub-Category]],0),1), "")</f>
        <v>Expense</v>
      </c>
      <c r="B76" s="16" t="s">
        <v>34</v>
      </c>
      <c r="C76" s="17">
        <v>3000</v>
      </c>
      <c r="D76" s="18">
        <v>44958</v>
      </c>
      <c r="E76" s="15">
        <f t="shared" si="5"/>
        <v>2</v>
      </c>
      <c r="F76" s="15" t="str">
        <f>IFERROR(VLOOKUP(Actual_transactions_tb[[#This Row],[Sub-Category]],Transaction_overall_category_tb[#All],2,FALSE),"")</f>
        <v>SHOPPING</v>
      </c>
    </row>
    <row r="77" spans="1:6" x14ac:dyDescent="0.3">
      <c r="A77" s="15" t="str">
        <f>IFERROR(INDEX(Table21[#All],MATCH(B77,Table21[[#All],[Sub-Category]],0),1), "")</f>
        <v>Expense</v>
      </c>
      <c r="B77" s="16" t="s">
        <v>35</v>
      </c>
      <c r="C77" s="17">
        <v>2000</v>
      </c>
      <c r="D77" s="18">
        <v>44958</v>
      </c>
      <c r="E77" s="15">
        <f t="shared" si="5"/>
        <v>2</v>
      </c>
      <c r="F77" s="15" t="str">
        <f>IFERROR(VLOOKUP(Actual_transactions_tb[[#This Row],[Sub-Category]],Transaction_overall_category_tb[#All],2,FALSE),"")</f>
        <v>SHOPPING</v>
      </c>
    </row>
    <row r="78" spans="1:6" x14ac:dyDescent="0.3">
      <c r="A78" s="15" t="str">
        <f>IFERROR(INDEX(Table21[#All],MATCH(B78,Table21[[#All],[Sub-Category]],0),1), "")</f>
        <v>Expense</v>
      </c>
      <c r="B78" s="16" t="s">
        <v>36</v>
      </c>
      <c r="C78" s="17">
        <v>2000</v>
      </c>
      <c r="D78" s="18">
        <v>44958</v>
      </c>
      <c r="E78" s="15">
        <f t="shared" si="5"/>
        <v>2</v>
      </c>
      <c r="F78" s="15" t="str">
        <f>IFERROR(VLOOKUP(Actual_transactions_tb[[#This Row],[Sub-Category]],Transaction_overall_category_tb[#All],2,FALSE),"")</f>
        <v>SHOPPING</v>
      </c>
    </row>
    <row r="79" spans="1:6" x14ac:dyDescent="0.3">
      <c r="A79" s="15" t="str">
        <f>IFERROR(INDEX(Table21[#All],MATCH(B79,Table21[[#All],[Sub-Category]],0),1), "")</f>
        <v>Expense</v>
      </c>
      <c r="B79" s="16" t="s">
        <v>37</v>
      </c>
      <c r="C79" s="17">
        <v>1500</v>
      </c>
      <c r="D79" s="18">
        <v>44958</v>
      </c>
      <c r="E79" s="15">
        <f t="shared" si="5"/>
        <v>2</v>
      </c>
      <c r="F79" s="15" t="str">
        <f>IFERROR(VLOOKUP(Actual_transactions_tb[[#This Row],[Sub-Category]],Transaction_overall_category_tb[#All],2,FALSE),"")</f>
        <v>MISCELLANEOUS</v>
      </c>
    </row>
    <row r="80" spans="1:6" x14ac:dyDescent="0.3">
      <c r="A80" s="15" t="str">
        <f>IFERROR(INDEX(Table21[#All],MATCH(B80,Table21[[#All],[Sub-Category]],0),1), "")</f>
        <v>Savings</v>
      </c>
      <c r="B80" s="16" t="s">
        <v>60</v>
      </c>
      <c r="C80" s="17">
        <v>10000</v>
      </c>
      <c r="D80" s="18">
        <v>44958</v>
      </c>
      <c r="E80" s="15">
        <f t="shared" si="5"/>
        <v>2</v>
      </c>
      <c r="F80" s="15" t="str">
        <f>IFERROR(VLOOKUP(Actual_transactions_tb[[#This Row],[Sub-Category]],Transaction_overall_category_tb[#All],2,FALSE),"")</f>
        <v>SAVING</v>
      </c>
    </row>
    <row r="81" spans="1:6" x14ac:dyDescent="0.3">
      <c r="A81" s="15" t="str">
        <f>IFERROR(INDEX(Table21[#All],MATCH(B81,Table21[[#All],[Sub-Category]],0),1), "")</f>
        <v>Savings</v>
      </c>
      <c r="B81" s="16" t="s">
        <v>65</v>
      </c>
      <c r="C81" s="17">
        <v>20000</v>
      </c>
      <c r="D81" s="18">
        <v>44958</v>
      </c>
      <c r="E81" s="15">
        <f t="shared" si="5"/>
        <v>2</v>
      </c>
      <c r="F81" s="15" t="str">
        <f>IFERROR(VLOOKUP(Actual_transactions_tb[[#This Row],[Sub-Category]],Transaction_overall_category_tb[#All],2,FALSE),"")</f>
        <v>SAVING</v>
      </c>
    </row>
    <row r="82" spans="1:6" x14ac:dyDescent="0.3">
      <c r="A82" s="15" t="str">
        <f>IFERROR(INDEX(Table21[#All],MATCH(B82,Table21[[#All],[Sub-Category]],0),1), "")</f>
        <v>Savings</v>
      </c>
      <c r="B82" s="16" t="s">
        <v>61</v>
      </c>
      <c r="C82" s="17">
        <v>5000</v>
      </c>
      <c r="D82" s="18">
        <v>44958</v>
      </c>
      <c r="E82" s="15">
        <f t="shared" si="5"/>
        <v>2</v>
      </c>
      <c r="F82" s="15" t="str">
        <f>IFERROR(VLOOKUP(Actual_transactions_tb[[#This Row],[Sub-Category]],Transaction_overall_category_tb[#All],2,FALSE),"")</f>
        <v>SAVING</v>
      </c>
    </row>
    <row r="83" spans="1:6" x14ac:dyDescent="0.3">
      <c r="A83" s="15" t="str">
        <f>IFERROR(INDEX(Table21[#All],MATCH(B83,Table21[[#All],[Sub-Category]],0),1), "")</f>
        <v>Savings</v>
      </c>
      <c r="B83" s="16" t="s">
        <v>39</v>
      </c>
      <c r="C83" s="17">
        <v>10000</v>
      </c>
      <c r="D83" s="18">
        <v>44958</v>
      </c>
      <c r="E83" s="15">
        <f t="shared" si="5"/>
        <v>2</v>
      </c>
      <c r="F83" s="15" t="str">
        <f>IFERROR(VLOOKUP(Actual_transactions_tb[[#This Row],[Sub-Category]],Transaction_overall_category_tb[#All],2,FALSE),"")</f>
        <v>SAVING</v>
      </c>
    </row>
    <row r="84" spans="1:6" x14ac:dyDescent="0.3">
      <c r="A84" s="15" t="str">
        <f>IFERROR(INDEX(Table21[#All],MATCH(B84,Table21[[#All],[Sub-Category]],0),1), "")</f>
        <v>Savings</v>
      </c>
      <c r="B84" s="16" t="s">
        <v>66</v>
      </c>
      <c r="C84" s="17">
        <v>5000</v>
      </c>
      <c r="D84" s="18">
        <v>44958</v>
      </c>
      <c r="E84" s="15">
        <f t="shared" si="5"/>
        <v>2</v>
      </c>
      <c r="F84" s="15" t="str">
        <f>IFERROR(VLOOKUP(Actual_transactions_tb[[#This Row],[Sub-Category]],Transaction_overall_category_tb[#All],2,FALSE),"")</f>
        <v>SAVING</v>
      </c>
    </row>
    <row r="85" spans="1:6" x14ac:dyDescent="0.3">
      <c r="A85" s="15" t="str">
        <f>IFERROR(INDEX(Table21[#All],MATCH(B85,Table21[[#All],[Sub-Category]],0),1), "")</f>
        <v>Savings</v>
      </c>
      <c r="B85" s="16" t="s">
        <v>67</v>
      </c>
      <c r="C85" s="17">
        <v>10000</v>
      </c>
      <c r="D85" s="18">
        <v>44958</v>
      </c>
      <c r="E85" s="15">
        <f t="shared" si="5"/>
        <v>2</v>
      </c>
      <c r="F85" s="15" t="str">
        <f>IFERROR(VLOOKUP(Actual_transactions_tb[[#This Row],[Sub-Category]],Transaction_overall_category_tb[#All],2,FALSE),"")</f>
        <v>SAVING</v>
      </c>
    </row>
    <row r="86" spans="1:6" x14ac:dyDescent="0.3">
      <c r="A86" s="15" t="str">
        <f>IFERROR(INDEX(Table21[#All],MATCH(B86,Table21[[#All],[Sub-Category]],0),1), "")</f>
        <v>Income</v>
      </c>
      <c r="B86" s="16" t="s">
        <v>11</v>
      </c>
      <c r="C86" s="17">
        <v>250000</v>
      </c>
      <c r="D86" s="18">
        <v>44987</v>
      </c>
      <c r="E86" s="15">
        <f t="shared" ref="E86:E88" si="6">MONTH(D86)</f>
        <v>3</v>
      </c>
      <c r="F86" s="15" t="str">
        <f>IFERROR(VLOOKUP(Actual_transactions_tb[[#This Row],[Sub-Category]],Transaction_overall_category_tb[#All],2,FALSE),"")</f>
        <v>Income</v>
      </c>
    </row>
    <row r="87" spans="1:6" x14ac:dyDescent="0.3">
      <c r="A87" s="15" t="str">
        <f>IFERROR(INDEX(Table21[#All],MATCH(B87,Table21[[#All],[Sub-Category]],0),1), "")</f>
        <v>Income</v>
      </c>
      <c r="B87" s="16" t="s">
        <v>13</v>
      </c>
      <c r="C87" s="17">
        <v>500</v>
      </c>
      <c r="D87" s="18">
        <v>44988</v>
      </c>
      <c r="E87" s="15">
        <f t="shared" si="6"/>
        <v>3</v>
      </c>
      <c r="F87" s="15" t="str">
        <f>IFERROR(VLOOKUP(Actual_transactions_tb[[#This Row],[Sub-Category]],Transaction_overall_category_tb[#All],2,FALSE),"")</f>
        <v>Income</v>
      </c>
    </row>
    <row r="88" spans="1:6" x14ac:dyDescent="0.3">
      <c r="A88" s="15" t="str">
        <f>IFERROR(INDEX(Table21[#All],MATCH(B88,Table21[[#All],[Sub-Category]],0),1), "")</f>
        <v>Income</v>
      </c>
      <c r="B88" s="16" t="s">
        <v>63</v>
      </c>
      <c r="C88" s="17">
        <v>1200</v>
      </c>
      <c r="D88" s="18">
        <v>44989</v>
      </c>
      <c r="E88" s="15">
        <f t="shared" si="6"/>
        <v>3</v>
      </c>
      <c r="F88" s="15" t="str">
        <f>IFERROR(VLOOKUP(Actual_transactions_tb[[#This Row],[Sub-Category]],Transaction_overall_category_tb[#All],2,FALSE),"")</f>
        <v>Income</v>
      </c>
    </row>
    <row r="89" spans="1:6" x14ac:dyDescent="0.3">
      <c r="A89" s="15" t="str">
        <f>IFERROR(INDEX(Table21[#All],MATCH(B89,Table21[[#All],[Sub-Category]],0),1), "")</f>
        <v>Expense</v>
      </c>
      <c r="B89" s="16" t="s">
        <v>18</v>
      </c>
      <c r="C89" s="17">
        <v>20000</v>
      </c>
      <c r="D89" s="18">
        <v>44990</v>
      </c>
      <c r="E89" s="15">
        <f t="shared" ref="E89:E117" si="7">MONTH(D89)</f>
        <v>3</v>
      </c>
      <c r="F89" s="15" t="str">
        <f>IFERROR(VLOOKUP(Actual_transactions_tb[[#This Row],[Sub-Category]],Transaction_overall_category_tb[#All],2,FALSE),"")</f>
        <v>HOUSING</v>
      </c>
    </row>
    <row r="90" spans="1:6" x14ac:dyDescent="0.3">
      <c r="A90" s="15" t="str">
        <f>IFERROR(INDEX(Table21[#All],MATCH(B90,Table21[[#All],[Sub-Category]],0),1), "")</f>
        <v>Expense</v>
      </c>
      <c r="B90" s="16" t="s">
        <v>19</v>
      </c>
      <c r="C90" s="17">
        <v>10000</v>
      </c>
      <c r="D90" s="18">
        <v>44991</v>
      </c>
      <c r="E90" s="15">
        <f t="shared" si="7"/>
        <v>3</v>
      </c>
      <c r="F90" s="15" t="str">
        <f>IFERROR(VLOOKUP(Actual_transactions_tb[[#This Row],[Sub-Category]],Transaction_overall_category_tb[#All],2,FALSE),"")</f>
        <v>TRANSPORTATION</v>
      </c>
    </row>
    <row r="91" spans="1:6" x14ac:dyDescent="0.3">
      <c r="A91" s="15" t="str">
        <f>IFERROR(INDEX(Table21[#All],MATCH(B91,Table21[[#All],[Sub-Category]],0),1), "")</f>
        <v>Expense</v>
      </c>
      <c r="B91" s="16" t="s">
        <v>20</v>
      </c>
      <c r="C91" s="17">
        <v>3000</v>
      </c>
      <c r="D91" s="18">
        <v>44991</v>
      </c>
      <c r="E91" s="15">
        <f t="shared" si="7"/>
        <v>3</v>
      </c>
      <c r="F91" s="15" t="str">
        <f>IFERROR(VLOOKUP(Actual_transactions_tb[[#This Row],[Sub-Category]],Transaction_overall_category_tb[#All],2,FALSE),"")</f>
        <v>TRANSPORTATION</v>
      </c>
    </row>
    <row r="92" spans="1:6" x14ac:dyDescent="0.3">
      <c r="A92" s="15" t="str">
        <f>IFERROR(INDEX(Table21[#All],MATCH(B92,Table21[[#All],[Sub-Category]],0),1), "")</f>
        <v>Expense</v>
      </c>
      <c r="B92" s="16" t="s">
        <v>17</v>
      </c>
      <c r="C92" s="17">
        <v>1500</v>
      </c>
      <c r="D92" s="18">
        <v>44991</v>
      </c>
      <c r="E92" s="15">
        <f t="shared" si="7"/>
        <v>3</v>
      </c>
      <c r="F92" s="15" t="str">
        <f>IFERROR(VLOOKUP(Actual_transactions_tb[[#This Row],[Sub-Category]],Transaction_overall_category_tb[#All],2,FALSE),"")</f>
        <v>TRANSPORTATION</v>
      </c>
    </row>
    <row r="93" spans="1:6" x14ac:dyDescent="0.3">
      <c r="A93" s="15" t="str">
        <f>IFERROR(INDEX(Table21[#All],MATCH(B93,Table21[[#All],[Sub-Category]],0),1), "")</f>
        <v>Expense</v>
      </c>
      <c r="B93" s="16" t="s">
        <v>21</v>
      </c>
      <c r="C93" s="17">
        <v>50</v>
      </c>
      <c r="D93" s="18">
        <v>44991</v>
      </c>
      <c r="E93" s="15">
        <f t="shared" si="7"/>
        <v>3</v>
      </c>
      <c r="F93" s="15" t="str">
        <f>IFERROR(VLOOKUP(Actual_transactions_tb[[#This Row],[Sub-Category]],Transaction_overall_category_tb[#All],2,FALSE),"")</f>
        <v>TRANSPORTATION</v>
      </c>
    </row>
    <row r="94" spans="1:6" x14ac:dyDescent="0.3">
      <c r="A94" s="15" t="str">
        <f>IFERROR(INDEX(Table21[#All],MATCH(B94,Table21[[#All],[Sub-Category]],0),1), "")</f>
        <v>Expense</v>
      </c>
      <c r="B94" s="16" t="s">
        <v>22</v>
      </c>
      <c r="C94" s="17">
        <v>1500</v>
      </c>
      <c r="D94" s="18">
        <v>44991</v>
      </c>
      <c r="E94" s="15">
        <f t="shared" si="7"/>
        <v>3</v>
      </c>
      <c r="F94" s="15" t="str">
        <f>IFERROR(VLOOKUP(Actual_transactions_tb[[#This Row],[Sub-Category]],Transaction_overall_category_tb[#All],2,FALSE),"")</f>
        <v>TRANSPORTATION</v>
      </c>
    </row>
    <row r="95" spans="1:6" x14ac:dyDescent="0.3">
      <c r="A95" s="15" t="str">
        <f>IFERROR(INDEX(Table21[#All],MATCH(B95,Table21[[#All],[Sub-Category]],0),1), "")</f>
        <v>Expense</v>
      </c>
      <c r="B95" s="16" t="s">
        <v>23</v>
      </c>
      <c r="C95" s="17">
        <v>15000</v>
      </c>
      <c r="D95" s="18">
        <v>44991</v>
      </c>
      <c r="E95" s="15">
        <f t="shared" si="7"/>
        <v>3</v>
      </c>
      <c r="F95" s="15" t="str">
        <f>IFERROR(VLOOKUP(Actual_transactions_tb[[#This Row],[Sub-Category]],Transaction_overall_category_tb[#All],2,FALSE),"")</f>
        <v>FOOD</v>
      </c>
    </row>
    <row r="96" spans="1:6" x14ac:dyDescent="0.3">
      <c r="A96" s="15" t="str">
        <f>IFERROR(INDEX(Table21[#All],MATCH(B96,Table21[[#All],[Sub-Category]],0),1), "")</f>
        <v>Expense</v>
      </c>
      <c r="B96" s="16" t="s">
        <v>24</v>
      </c>
      <c r="C96" s="17">
        <v>600</v>
      </c>
      <c r="D96" s="18">
        <v>44991</v>
      </c>
      <c r="E96" s="15">
        <f t="shared" si="7"/>
        <v>3</v>
      </c>
      <c r="F96" s="15" t="str">
        <f>IFERROR(VLOOKUP(Actual_transactions_tb[[#This Row],[Sub-Category]],Transaction_overall_category_tb[#All],2,FALSE),"")</f>
        <v>FOOD</v>
      </c>
    </row>
    <row r="97" spans="1:6" x14ac:dyDescent="0.3">
      <c r="A97" s="15" t="str">
        <f>IFERROR(INDEX(Table21[#All],MATCH(B97,Table21[[#All],[Sub-Category]],0),1), "")</f>
        <v>Expense</v>
      </c>
      <c r="B97" s="16" t="s">
        <v>25</v>
      </c>
      <c r="C97" s="17">
        <v>5000</v>
      </c>
      <c r="D97" s="18">
        <v>44991</v>
      </c>
      <c r="E97" s="15">
        <f t="shared" si="7"/>
        <v>3</v>
      </c>
      <c r="F97" s="15" t="str">
        <f>IFERROR(VLOOKUP(Actual_transactions_tb[[#This Row],[Sub-Category]],Transaction_overall_category_tb[#All],2,FALSE),"")</f>
        <v>FOOD</v>
      </c>
    </row>
    <row r="98" spans="1:6" x14ac:dyDescent="0.3">
      <c r="A98" s="15" t="str">
        <f>IFERROR(INDEX(Table21[#All],MATCH(B98,Table21[[#All],[Sub-Category]],0),1), "")</f>
        <v>Expense</v>
      </c>
      <c r="B98" s="16" t="s">
        <v>26</v>
      </c>
      <c r="C98" s="17">
        <v>1000</v>
      </c>
      <c r="D98" s="18">
        <v>44991</v>
      </c>
      <c r="E98" s="15">
        <f t="shared" si="7"/>
        <v>3</v>
      </c>
      <c r="F98" s="15" t="str">
        <f>IFERROR(VLOOKUP(Actual_transactions_tb[[#This Row],[Sub-Category]],Transaction_overall_category_tb[#All],2,FALSE),"")</f>
        <v>UTILITIES</v>
      </c>
    </row>
    <row r="99" spans="1:6" x14ac:dyDescent="0.3">
      <c r="A99" s="15" t="str">
        <f>IFERROR(INDEX(Table21[#All],MATCH(B99,Table21[[#All],[Sub-Category]],0),1), "")</f>
        <v>Expense</v>
      </c>
      <c r="B99" s="16" t="s">
        <v>27</v>
      </c>
      <c r="C99" s="17">
        <v>2500</v>
      </c>
      <c r="D99" s="18">
        <v>44991</v>
      </c>
      <c r="E99" s="15">
        <f t="shared" si="7"/>
        <v>3</v>
      </c>
      <c r="F99" s="15" t="str">
        <f>IFERROR(VLOOKUP(Actual_transactions_tb[[#This Row],[Sub-Category]],Transaction_overall_category_tb[#All],2,FALSE),"")</f>
        <v>UTILITIES</v>
      </c>
    </row>
    <row r="100" spans="1:6" x14ac:dyDescent="0.3">
      <c r="A100" s="15" t="str">
        <f>IFERROR(INDEX(Table21[#All],MATCH(B100,Table21[[#All],[Sub-Category]],0),1), "")</f>
        <v>Expense</v>
      </c>
      <c r="B100" s="16" t="s">
        <v>28</v>
      </c>
      <c r="C100" s="17">
        <v>800</v>
      </c>
      <c r="D100" s="18">
        <v>44991</v>
      </c>
      <c r="E100" s="15">
        <f t="shared" si="7"/>
        <v>3</v>
      </c>
      <c r="F100" s="15" t="str">
        <f>IFERROR(VLOOKUP(Actual_transactions_tb[[#This Row],[Sub-Category]],Transaction_overall_category_tb[#All],2,FALSE),"")</f>
        <v>UTILITIES</v>
      </c>
    </row>
    <row r="101" spans="1:6" x14ac:dyDescent="0.3">
      <c r="A101" s="15" t="str">
        <f>IFERROR(INDEX(Table21[#All],MATCH(B101,Table21[[#All],[Sub-Category]],0),1), "")</f>
        <v>Expense</v>
      </c>
      <c r="B101" s="16" t="s">
        <v>29</v>
      </c>
      <c r="C101" s="17">
        <v>200</v>
      </c>
      <c r="D101" s="18">
        <v>44991</v>
      </c>
      <c r="E101" s="15">
        <f t="shared" si="7"/>
        <v>3</v>
      </c>
      <c r="F101" s="15" t="str">
        <f>IFERROR(VLOOKUP(Actual_transactions_tb[[#This Row],[Sub-Category]],Transaction_overall_category_tb[#All],2,FALSE),"")</f>
        <v>UTILITIES</v>
      </c>
    </row>
    <row r="102" spans="1:6" x14ac:dyDescent="0.3">
      <c r="A102" s="15" t="str">
        <f>IFERROR(INDEX(Table21[#All],MATCH(B102,Table21[[#All],[Sub-Category]],0),1), "")</f>
        <v>Expense</v>
      </c>
      <c r="B102" s="16" t="s">
        <v>59</v>
      </c>
      <c r="C102" s="17">
        <v>5000</v>
      </c>
      <c r="D102" s="18">
        <v>44991</v>
      </c>
      <c r="E102" s="15">
        <f t="shared" si="7"/>
        <v>3</v>
      </c>
      <c r="F102" s="15" t="str">
        <f>IFERROR(VLOOKUP(Actual_transactions_tb[[#This Row],[Sub-Category]],Transaction_overall_category_tb[#All],2,FALSE),"")</f>
        <v>INSURANCE</v>
      </c>
    </row>
    <row r="103" spans="1:6" x14ac:dyDescent="0.3">
      <c r="A103" s="15" t="str">
        <f>IFERROR(INDEX(Table21[#All],MATCH(B103,Table21[[#All],[Sub-Category]],0),1), "")</f>
        <v>Expense</v>
      </c>
      <c r="B103" s="16" t="s">
        <v>30</v>
      </c>
      <c r="C103" s="17">
        <v>3000</v>
      </c>
      <c r="D103" s="18">
        <v>44991</v>
      </c>
      <c r="E103" s="15">
        <f t="shared" si="7"/>
        <v>3</v>
      </c>
      <c r="F103" s="15" t="str">
        <f>IFERROR(VLOOKUP(Actual_transactions_tb[[#This Row],[Sub-Category]],Transaction_overall_category_tb[#All],2,FALSE),"")</f>
        <v>INSURANCE</v>
      </c>
    </row>
    <row r="104" spans="1:6" x14ac:dyDescent="0.3">
      <c r="A104" s="15" t="str">
        <f>IFERROR(INDEX(Table21[#All],MATCH(B104,Table21[[#All],[Sub-Category]],0),1), "")</f>
        <v>Expense</v>
      </c>
      <c r="B104" s="16" t="s">
        <v>31</v>
      </c>
      <c r="C104" s="17">
        <v>2000</v>
      </c>
      <c r="D104" s="18">
        <v>44991</v>
      </c>
      <c r="E104" s="15">
        <f t="shared" si="7"/>
        <v>3</v>
      </c>
      <c r="F104" s="15" t="str">
        <f>IFERROR(VLOOKUP(Actual_transactions_tb[[#This Row],[Sub-Category]],Transaction_overall_category_tb[#All],2,FALSE),"")</f>
        <v>PERSONAL CARE</v>
      </c>
    </row>
    <row r="105" spans="1:6" x14ac:dyDescent="0.3">
      <c r="A105" s="15" t="str">
        <f>IFERROR(INDEX(Table21[#All],MATCH(B105,Table21[[#All],[Sub-Category]],0),1), "")</f>
        <v>Expense</v>
      </c>
      <c r="B105" s="16" t="s">
        <v>32</v>
      </c>
      <c r="C105" s="17">
        <v>2000</v>
      </c>
      <c r="D105" s="18">
        <v>44991</v>
      </c>
      <c r="E105" s="15">
        <f t="shared" si="7"/>
        <v>3</v>
      </c>
      <c r="F105" s="15" t="str">
        <f>IFERROR(VLOOKUP(Actual_transactions_tb[[#This Row],[Sub-Category]],Transaction_overall_category_tb[#All],2,FALSE),"")</f>
        <v>ENTERTAINMENT</v>
      </c>
    </row>
    <row r="106" spans="1:6" x14ac:dyDescent="0.3">
      <c r="A106" s="15" t="str">
        <f>IFERROR(INDEX(Table21[#All],MATCH(B106,Table21[[#All],[Sub-Category]],0),1), "")</f>
        <v>Expense</v>
      </c>
      <c r="B106" s="16" t="s">
        <v>62</v>
      </c>
      <c r="C106" s="17">
        <v>2000</v>
      </c>
      <c r="D106" s="18">
        <v>44991</v>
      </c>
      <c r="E106" s="15">
        <f t="shared" si="7"/>
        <v>3</v>
      </c>
      <c r="F106" s="15" t="str">
        <f>IFERROR(VLOOKUP(Actual_transactions_tb[[#This Row],[Sub-Category]],Transaction_overall_category_tb[#All],2,FALSE),"")</f>
        <v>ENTERTAINMENT</v>
      </c>
    </row>
    <row r="107" spans="1:6" x14ac:dyDescent="0.3">
      <c r="A107" s="15" t="str">
        <f>IFERROR(INDEX(Table21[#All],MATCH(B107,Table21[[#All],[Sub-Category]],0),1), "")</f>
        <v>Expense</v>
      </c>
      <c r="B107" s="16" t="s">
        <v>33</v>
      </c>
      <c r="C107" s="17">
        <v>1000</v>
      </c>
      <c r="D107" s="18">
        <v>44991</v>
      </c>
      <c r="E107" s="15">
        <f t="shared" si="7"/>
        <v>3</v>
      </c>
      <c r="F107" s="15" t="str">
        <f>IFERROR(VLOOKUP(Actual_transactions_tb[[#This Row],[Sub-Category]],Transaction_overall_category_tb[#All],2,FALSE),"")</f>
        <v>ENTERTAINMENT</v>
      </c>
    </row>
    <row r="108" spans="1:6" x14ac:dyDescent="0.3">
      <c r="A108" s="15" t="str">
        <f>IFERROR(INDEX(Table21[#All],MATCH(B108,Table21[[#All],[Sub-Category]],0),1), "")</f>
        <v>Expense</v>
      </c>
      <c r="B108" s="16" t="s">
        <v>34</v>
      </c>
      <c r="C108" s="17">
        <v>3000</v>
      </c>
      <c r="D108" s="18">
        <v>44991</v>
      </c>
      <c r="E108" s="15">
        <f t="shared" si="7"/>
        <v>3</v>
      </c>
      <c r="F108" s="15" t="str">
        <f>IFERROR(VLOOKUP(Actual_transactions_tb[[#This Row],[Sub-Category]],Transaction_overall_category_tb[#All],2,FALSE),"")</f>
        <v>SHOPPING</v>
      </c>
    </row>
    <row r="109" spans="1:6" x14ac:dyDescent="0.3">
      <c r="A109" s="15" t="str">
        <f>IFERROR(INDEX(Table21[#All],MATCH(B109,Table21[[#All],[Sub-Category]],0),1), "")</f>
        <v>Expense</v>
      </c>
      <c r="B109" s="16" t="s">
        <v>35</v>
      </c>
      <c r="C109" s="17">
        <v>6000</v>
      </c>
      <c r="D109" s="18">
        <v>44991</v>
      </c>
      <c r="E109" s="15">
        <f t="shared" si="7"/>
        <v>3</v>
      </c>
      <c r="F109" s="15" t="str">
        <f>IFERROR(VLOOKUP(Actual_transactions_tb[[#This Row],[Sub-Category]],Transaction_overall_category_tb[#All],2,FALSE),"")</f>
        <v>SHOPPING</v>
      </c>
    </row>
    <row r="110" spans="1:6" x14ac:dyDescent="0.3">
      <c r="A110" s="15" t="str">
        <f>IFERROR(INDEX(Table21[#All],MATCH(B110,Table21[[#All],[Sub-Category]],0),1), "")</f>
        <v>Expense</v>
      </c>
      <c r="B110" s="16" t="s">
        <v>36</v>
      </c>
      <c r="C110" s="17">
        <v>3000</v>
      </c>
      <c r="D110" s="18">
        <v>44991</v>
      </c>
      <c r="E110" s="15">
        <f t="shared" si="7"/>
        <v>3</v>
      </c>
      <c r="F110" s="15" t="str">
        <f>IFERROR(VLOOKUP(Actual_transactions_tb[[#This Row],[Sub-Category]],Transaction_overall_category_tb[#All],2,FALSE),"")</f>
        <v>SHOPPING</v>
      </c>
    </row>
    <row r="111" spans="1:6" x14ac:dyDescent="0.3">
      <c r="A111" s="15" t="str">
        <f>IFERROR(INDEX(Table21[#All],MATCH(B111,Table21[[#All],[Sub-Category]],0),1), "")</f>
        <v>Expense</v>
      </c>
      <c r="B111" s="16" t="s">
        <v>37</v>
      </c>
      <c r="C111" s="17">
        <v>1500</v>
      </c>
      <c r="D111" s="18">
        <v>44991</v>
      </c>
      <c r="E111" s="15">
        <f t="shared" si="7"/>
        <v>3</v>
      </c>
      <c r="F111" s="15" t="str">
        <f>IFERROR(VLOOKUP(Actual_transactions_tb[[#This Row],[Sub-Category]],Transaction_overall_category_tb[#All],2,FALSE),"")</f>
        <v>MISCELLANEOUS</v>
      </c>
    </row>
    <row r="112" spans="1:6" x14ac:dyDescent="0.3">
      <c r="A112" s="15" t="str">
        <f>IFERROR(INDEX(Table21[#All],MATCH(B112,Table21[[#All],[Sub-Category]],0),1), "")</f>
        <v>Savings</v>
      </c>
      <c r="B112" s="16" t="s">
        <v>60</v>
      </c>
      <c r="C112" s="17">
        <v>10000</v>
      </c>
      <c r="D112" s="18">
        <v>44991</v>
      </c>
      <c r="E112" s="15">
        <f t="shared" si="7"/>
        <v>3</v>
      </c>
      <c r="F112" s="15" t="str">
        <f>IFERROR(VLOOKUP(Actual_transactions_tb[[#This Row],[Sub-Category]],Transaction_overall_category_tb[#All],2,FALSE),"")</f>
        <v>SAVING</v>
      </c>
    </row>
    <row r="113" spans="1:6" x14ac:dyDescent="0.3">
      <c r="A113" s="15" t="str">
        <f>IFERROR(INDEX(Table21[#All],MATCH(B113,Table21[[#All],[Sub-Category]],0),1), "")</f>
        <v>Savings</v>
      </c>
      <c r="B113" s="16" t="s">
        <v>65</v>
      </c>
      <c r="C113" s="17">
        <v>20000</v>
      </c>
      <c r="D113" s="18">
        <v>44991</v>
      </c>
      <c r="E113" s="15">
        <f t="shared" si="7"/>
        <v>3</v>
      </c>
      <c r="F113" s="15" t="str">
        <f>IFERROR(VLOOKUP(Actual_transactions_tb[[#This Row],[Sub-Category]],Transaction_overall_category_tb[#All],2,FALSE),"")</f>
        <v>SAVING</v>
      </c>
    </row>
    <row r="114" spans="1:6" x14ac:dyDescent="0.3">
      <c r="A114" s="15" t="str">
        <f>IFERROR(INDEX(Table21[#All],MATCH(B114,Table21[[#All],[Sub-Category]],0),1), "")</f>
        <v>Savings</v>
      </c>
      <c r="B114" s="16" t="s">
        <v>61</v>
      </c>
      <c r="C114" s="17">
        <v>5000</v>
      </c>
      <c r="D114" s="18">
        <v>44991</v>
      </c>
      <c r="E114" s="15">
        <f t="shared" si="7"/>
        <v>3</v>
      </c>
      <c r="F114" s="15" t="str">
        <f>IFERROR(VLOOKUP(Actual_transactions_tb[[#This Row],[Sub-Category]],Transaction_overall_category_tb[#All],2,FALSE),"")</f>
        <v>SAVING</v>
      </c>
    </row>
    <row r="115" spans="1:6" x14ac:dyDescent="0.3">
      <c r="A115" s="15" t="str">
        <f>IFERROR(INDEX(Table21[#All],MATCH(B115,Table21[[#All],[Sub-Category]],0),1), "")</f>
        <v>Savings</v>
      </c>
      <c r="B115" s="16" t="s">
        <v>39</v>
      </c>
      <c r="C115" s="17">
        <v>10000</v>
      </c>
      <c r="D115" s="18">
        <v>44991</v>
      </c>
      <c r="E115" s="15">
        <f t="shared" si="7"/>
        <v>3</v>
      </c>
      <c r="F115" s="15" t="str">
        <f>IFERROR(VLOOKUP(Actual_transactions_tb[[#This Row],[Sub-Category]],Transaction_overall_category_tb[#All],2,FALSE),"")</f>
        <v>SAVING</v>
      </c>
    </row>
    <row r="116" spans="1:6" x14ac:dyDescent="0.3">
      <c r="A116" s="15" t="str">
        <f>IFERROR(INDEX(Table21[#All],MATCH(B116,Table21[[#All],[Sub-Category]],0),1), "")</f>
        <v>Savings</v>
      </c>
      <c r="B116" s="16" t="s">
        <v>66</v>
      </c>
      <c r="C116" s="17">
        <v>5000</v>
      </c>
      <c r="D116" s="18">
        <v>44991</v>
      </c>
      <c r="E116" s="15">
        <f t="shared" si="7"/>
        <v>3</v>
      </c>
      <c r="F116" s="15" t="str">
        <f>IFERROR(VLOOKUP(Actual_transactions_tb[[#This Row],[Sub-Category]],Transaction_overall_category_tb[#All],2,FALSE),"")</f>
        <v>SAVING</v>
      </c>
    </row>
    <row r="117" spans="1:6" x14ac:dyDescent="0.3">
      <c r="A117" s="15" t="str">
        <f>IFERROR(INDEX(Table21[#All],MATCH(B117,Table21[[#All],[Sub-Category]],0),1), "")</f>
        <v>Savings</v>
      </c>
      <c r="B117" s="16" t="s">
        <v>67</v>
      </c>
      <c r="C117" s="17">
        <v>10000</v>
      </c>
      <c r="D117" s="18">
        <v>44991</v>
      </c>
      <c r="E117" s="15">
        <f t="shared" si="7"/>
        <v>3</v>
      </c>
      <c r="F117" s="15" t="str">
        <f>IFERROR(VLOOKUP(Actual_transactions_tb[[#This Row],[Sub-Category]],Transaction_overall_category_tb[#All],2,FALSE),"")</f>
        <v>SAVING</v>
      </c>
    </row>
    <row r="118" spans="1:6" x14ac:dyDescent="0.3">
      <c r="A118" s="15"/>
      <c r="B118" s="16"/>
      <c r="C118" s="26"/>
      <c r="D118" s="18"/>
      <c r="E118" s="15"/>
      <c r="F118" s="15"/>
    </row>
  </sheetData>
  <mergeCells count="1">
    <mergeCell ref="D2:E2"/>
  </mergeCells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01C21-61A5-4A78-9B5A-EFE2C4FFB95E}">
          <x14:formula1>
            <xm:f>'Budget Category Validation List'!$B$50:$B$81</xm:f>
          </x14:formula1>
          <xm:sqref>B22:B117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8D9D-499E-48AD-A5F6-496EAF36DB20}">
  <sheetPr codeName="Sheet6"/>
  <dimension ref="A2:I37"/>
  <sheetViews>
    <sheetView workbookViewId="0">
      <selection activeCell="L6" sqref="L6"/>
    </sheetView>
  </sheetViews>
  <sheetFormatPr defaultRowHeight="14.3" x14ac:dyDescent="0.25"/>
  <cols>
    <col min="1" max="1" width="20.875" bestFit="1" customWidth="1"/>
    <col min="2" max="4" width="15.625" bestFit="1" customWidth="1"/>
    <col min="5" max="5" width="11" bestFit="1" customWidth="1"/>
    <col min="6" max="6" width="8.75" bestFit="1" customWidth="1"/>
    <col min="7" max="7" width="11" bestFit="1" customWidth="1"/>
    <col min="8" max="8" width="15.875" bestFit="1" customWidth="1"/>
    <col min="9" max="9" width="13" bestFit="1" customWidth="1"/>
  </cols>
  <sheetData>
    <row r="2" spans="1:9" x14ac:dyDescent="0.25">
      <c r="A2" s="5" t="s">
        <v>84</v>
      </c>
      <c r="B2" s="5" t="s">
        <v>85</v>
      </c>
      <c r="H2" s="5" t="s">
        <v>9</v>
      </c>
      <c r="I2" t="s">
        <v>88</v>
      </c>
    </row>
    <row r="3" spans="1:9" x14ac:dyDescent="0.25">
      <c r="A3" s="5" t="s">
        <v>16</v>
      </c>
      <c r="B3" t="s">
        <v>42</v>
      </c>
      <c r="C3" t="s">
        <v>43</v>
      </c>
      <c r="D3" t="s">
        <v>44</v>
      </c>
      <c r="E3" t="s">
        <v>57</v>
      </c>
      <c r="H3" t="s">
        <v>19</v>
      </c>
      <c r="I3" s="65">
        <v>10000</v>
      </c>
    </row>
    <row r="4" spans="1:9" x14ac:dyDescent="0.25">
      <c r="A4" t="s">
        <v>12</v>
      </c>
      <c r="B4" s="65">
        <v>251500</v>
      </c>
      <c r="C4" s="65">
        <v>301500</v>
      </c>
      <c r="D4" s="65">
        <v>251700</v>
      </c>
      <c r="E4" s="65">
        <v>804700</v>
      </c>
      <c r="H4" t="s">
        <v>23</v>
      </c>
      <c r="I4" s="65">
        <v>15000</v>
      </c>
    </row>
    <row r="5" spans="1:9" x14ac:dyDescent="0.25">
      <c r="A5" t="s">
        <v>57</v>
      </c>
      <c r="B5" s="65">
        <v>251500</v>
      </c>
      <c r="C5" s="65">
        <v>301500</v>
      </c>
      <c r="D5" s="65">
        <v>251700</v>
      </c>
      <c r="E5" s="65">
        <v>804700</v>
      </c>
      <c r="H5" t="s">
        <v>59</v>
      </c>
      <c r="I5" s="65">
        <v>5000</v>
      </c>
    </row>
    <row r="6" spans="1:9" x14ac:dyDescent="0.25">
      <c r="H6" t="s">
        <v>35</v>
      </c>
      <c r="I6" s="65">
        <v>6000</v>
      </c>
    </row>
    <row r="7" spans="1:9" x14ac:dyDescent="0.25">
      <c r="H7" t="s">
        <v>18</v>
      </c>
      <c r="I7" s="65">
        <v>20000</v>
      </c>
    </row>
    <row r="8" spans="1:9" x14ac:dyDescent="0.25">
      <c r="H8" t="s">
        <v>25</v>
      </c>
      <c r="I8" s="65">
        <v>5000</v>
      </c>
    </row>
    <row r="9" spans="1:9" x14ac:dyDescent="0.25">
      <c r="A9" s="5" t="s">
        <v>84</v>
      </c>
      <c r="B9" s="5" t="s">
        <v>85</v>
      </c>
      <c r="H9" t="s">
        <v>57</v>
      </c>
      <c r="I9" s="65">
        <v>61000</v>
      </c>
    </row>
    <row r="10" spans="1:9" x14ac:dyDescent="0.25">
      <c r="A10" s="5" t="s">
        <v>16</v>
      </c>
      <c r="B10" t="s">
        <v>42</v>
      </c>
      <c r="C10" t="s">
        <v>43</v>
      </c>
      <c r="D10" t="s">
        <v>44</v>
      </c>
      <c r="E10" t="s">
        <v>57</v>
      </c>
    </row>
    <row r="11" spans="1:9" x14ac:dyDescent="0.25">
      <c r="A11" t="s">
        <v>9</v>
      </c>
      <c r="B11" s="65">
        <v>64000</v>
      </c>
      <c r="C11" s="65">
        <v>79800</v>
      </c>
      <c r="D11" s="65">
        <v>89650</v>
      </c>
      <c r="E11" s="65">
        <v>233450</v>
      </c>
    </row>
    <row r="12" spans="1:9" x14ac:dyDescent="0.25">
      <c r="A12" t="s">
        <v>57</v>
      </c>
      <c r="B12" s="65">
        <v>64000</v>
      </c>
      <c r="C12" s="65">
        <v>79800</v>
      </c>
      <c r="D12" s="65">
        <v>89650</v>
      </c>
      <c r="E12" s="65">
        <v>233450</v>
      </c>
    </row>
    <row r="16" spans="1:9" x14ac:dyDescent="0.25">
      <c r="A16" s="5" t="s">
        <v>84</v>
      </c>
      <c r="B16" s="5" t="s">
        <v>85</v>
      </c>
    </row>
    <row r="17" spans="1:5" x14ac:dyDescent="0.25">
      <c r="A17" s="5" t="s">
        <v>16</v>
      </c>
      <c r="B17" t="s">
        <v>42</v>
      </c>
      <c r="C17" t="s">
        <v>43</v>
      </c>
      <c r="D17" t="s">
        <v>44</v>
      </c>
      <c r="E17" t="s">
        <v>57</v>
      </c>
    </row>
    <row r="18" spans="1:5" x14ac:dyDescent="0.25">
      <c r="A18" t="s">
        <v>14</v>
      </c>
      <c r="B18" s="65">
        <v>60000</v>
      </c>
      <c r="C18" s="65">
        <v>60000</v>
      </c>
      <c r="D18" s="65">
        <v>60000</v>
      </c>
      <c r="E18" s="65">
        <v>180000</v>
      </c>
    </row>
    <row r="19" spans="1:5" x14ac:dyDescent="0.25">
      <c r="A19" t="s">
        <v>57</v>
      </c>
      <c r="B19" s="65">
        <v>60000</v>
      </c>
      <c r="C19" s="65">
        <v>60000</v>
      </c>
      <c r="D19" s="65">
        <v>60000</v>
      </c>
      <c r="E19" s="65">
        <v>180000</v>
      </c>
    </row>
    <row r="24" spans="1:5" x14ac:dyDescent="0.25">
      <c r="A24" s="5" t="s">
        <v>84</v>
      </c>
      <c r="B24" s="5" t="s">
        <v>85</v>
      </c>
    </row>
    <row r="25" spans="1:5" x14ac:dyDescent="0.25">
      <c r="A25" s="5" t="s">
        <v>79</v>
      </c>
      <c r="B25" t="s">
        <v>42</v>
      </c>
      <c r="C25" t="s">
        <v>43</v>
      </c>
      <c r="D25" t="s">
        <v>44</v>
      </c>
      <c r="E25" t="s">
        <v>57</v>
      </c>
    </row>
    <row r="26" spans="1:5" x14ac:dyDescent="0.25">
      <c r="A26" t="s">
        <v>6</v>
      </c>
      <c r="B26" s="65">
        <v>4500</v>
      </c>
      <c r="C26" s="65">
        <v>4500</v>
      </c>
      <c r="D26" s="65">
        <v>5000</v>
      </c>
      <c r="E26" s="65">
        <v>14000</v>
      </c>
    </row>
    <row r="27" spans="1:5" x14ac:dyDescent="0.25">
      <c r="A27" t="s">
        <v>2</v>
      </c>
      <c r="B27" s="65">
        <v>2250</v>
      </c>
      <c r="C27" s="65">
        <v>16250</v>
      </c>
      <c r="D27" s="65">
        <v>20600</v>
      </c>
      <c r="E27" s="65">
        <v>39100</v>
      </c>
    </row>
    <row r="28" spans="1:5" x14ac:dyDescent="0.25">
      <c r="A28" t="s">
        <v>0</v>
      </c>
      <c r="B28" s="65">
        <v>20000</v>
      </c>
      <c r="C28" s="65">
        <v>20000</v>
      </c>
      <c r="D28" s="65">
        <v>20000</v>
      </c>
      <c r="E28" s="65">
        <v>60000</v>
      </c>
    </row>
    <row r="29" spans="1:5" x14ac:dyDescent="0.25">
      <c r="A29" t="s">
        <v>12</v>
      </c>
      <c r="B29" s="65">
        <v>251500</v>
      </c>
      <c r="C29" s="65">
        <v>301500</v>
      </c>
      <c r="D29" s="65">
        <v>251700</v>
      </c>
      <c r="E29" s="65">
        <v>804700</v>
      </c>
    </row>
    <row r="30" spans="1:5" x14ac:dyDescent="0.25">
      <c r="A30" t="s">
        <v>4</v>
      </c>
      <c r="B30" s="65">
        <v>8000</v>
      </c>
      <c r="C30" s="65">
        <v>8000</v>
      </c>
      <c r="D30" s="65">
        <v>8000</v>
      </c>
      <c r="E30" s="65">
        <v>24000</v>
      </c>
    </row>
    <row r="31" spans="1:5" x14ac:dyDescent="0.25">
      <c r="A31" t="s">
        <v>8</v>
      </c>
      <c r="B31" s="65">
        <v>1500</v>
      </c>
      <c r="C31" s="65">
        <v>1500</v>
      </c>
      <c r="D31" s="65">
        <v>1500</v>
      </c>
      <c r="E31" s="65">
        <v>4500</v>
      </c>
    </row>
    <row r="32" spans="1:5" x14ac:dyDescent="0.25">
      <c r="A32" t="s">
        <v>5</v>
      </c>
      <c r="B32" s="65">
        <v>2000</v>
      </c>
      <c r="C32" s="65">
        <v>2000</v>
      </c>
      <c r="D32" s="65">
        <v>2000</v>
      </c>
      <c r="E32" s="65">
        <v>6000</v>
      </c>
    </row>
    <row r="33" spans="1:5" x14ac:dyDescent="0.25">
      <c r="A33" t="s">
        <v>58</v>
      </c>
      <c r="B33" s="65">
        <v>60000</v>
      </c>
      <c r="C33" s="65">
        <v>60000</v>
      </c>
      <c r="D33" s="65">
        <v>60000</v>
      </c>
      <c r="E33" s="65">
        <v>180000</v>
      </c>
    </row>
    <row r="34" spans="1:5" x14ac:dyDescent="0.25">
      <c r="A34" t="s">
        <v>7</v>
      </c>
      <c r="B34" s="65">
        <v>7000</v>
      </c>
      <c r="C34" s="65">
        <v>7000</v>
      </c>
      <c r="D34" s="65">
        <v>12000</v>
      </c>
      <c r="E34" s="65">
        <v>26000</v>
      </c>
    </row>
    <row r="35" spans="1:5" x14ac:dyDescent="0.25">
      <c r="A35" t="s">
        <v>1</v>
      </c>
      <c r="B35" s="65">
        <v>14750</v>
      </c>
      <c r="C35" s="65">
        <v>16550</v>
      </c>
      <c r="D35" s="65">
        <v>16050</v>
      </c>
      <c r="E35" s="65">
        <v>47350</v>
      </c>
    </row>
    <row r="36" spans="1:5" x14ac:dyDescent="0.25">
      <c r="A36" t="s">
        <v>3</v>
      </c>
      <c r="B36" s="65">
        <v>4000</v>
      </c>
      <c r="C36" s="65">
        <v>4000</v>
      </c>
      <c r="D36" s="65">
        <v>4500</v>
      </c>
      <c r="E36" s="65">
        <v>12500</v>
      </c>
    </row>
    <row r="37" spans="1:5" x14ac:dyDescent="0.25">
      <c r="A37" t="s">
        <v>57</v>
      </c>
      <c r="B37" s="65">
        <v>375500</v>
      </c>
      <c r="C37" s="65">
        <v>441300</v>
      </c>
      <c r="D37" s="65">
        <v>401350</v>
      </c>
      <c r="E37" s="65">
        <v>1218150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CC0099"/>
  </sheetPr>
  <dimension ref="C1:S51"/>
  <sheetViews>
    <sheetView showGridLines="0" tabSelected="1" zoomScale="50" zoomScaleNormal="50" workbookViewId="0">
      <selection activeCell="C5" sqref="C5"/>
    </sheetView>
  </sheetViews>
  <sheetFormatPr defaultRowHeight="19.05" x14ac:dyDescent="0.35"/>
  <cols>
    <col min="1" max="1" width="9" style="1"/>
    <col min="2" max="2" width="2.375" style="1" customWidth="1"/>
    <col min="3" max="3" width="65" style="1" bestFit="1" customWidth="1"/>
    <col min="4" max="5" width="29" style="1" bestFit="1" customWidth="1"/>
    <col min="6" max="6" width="22.75" style="1" customWidth="1"/>
    <col min="7" max="7" width="3" style="1" customWidth="1"/>
    <col min="8" max="8" width="42.625" style="1" customWidth="1"/>
    <col min="9" max="9" width="35.25" style="1" customWidth="1"/>
    <col min="10" max="10" width="34.875" style="1" customWidth="1"/>
    <col min="11" max="11" width="34.25" style="1" customWidth="1"/>
    <col min="12" max="12" width="5.5" style="1" customWidth="1"/>
    <col min="13" max="13" width="35.5" style="1" customWidth="1"/>
    <col min="14" max="14" width="33.75" style="1" customWidth="1"/>
    <col min="15" max="15" width="29.875" style="1" bestFit="1" customWidth="1"/>
    <col min="16" max="16" width="17.875" style="1" bestFit="1" customWidth="1"/>
    <col min="17" max="17" width="9" style="1"/>
    <col min="18" max="18" width="48" style="1" bestFit="1" customWidth="1"/>
    <col min="19" max="19" width="15.625" style="1" customWidth="1"/>
    <col min="20" max="16384" width="9" style="1"/>
  </cols>
  <sheetData>
    <row r="1" spans="3:18" x14ac:dyDescent="0.35">
      <c r="H1" s="44"/>
      <c r="I1" s="44"/>
      <c r="J1" s="44"/>
      <c r="K1" s="44"/>
      <c r="L1" s="44"/>
      <c r="M1" s="44"/>
      <c r="N1" s="44"/>
      <c r="O1" s="44"/>
    </row>
    <row r="2" spans="3:18" ht="27.85" x14ac:dyDescent="0.55000000000000004">
      <c r="C2" s="23" t="s">
        <v>81</v>
      </c>
      <c r="H2" s="44"/>
      <c r="I2" s="44"/>
      <c r="J2" s="44"/>
      <c r="K2" s="44"/>
      <c r="L2" s="44"/>
      <c r="M2" s="44"/>
      <c r="N2" s="44"/>
      <c r="O2" s="44"/>
    </row>
    <row r="3" spans="3:18" x14ac:dyDescent="0.35">
      <c r="H3" s="45"/>
      <c r="I3" s="44"/>
      <c r="J3" s="44"/>
      <c r="K3" s="44"/>
      <c r="L3" s="44"/>
      <c r="M3" s="44"/>
      <c r="N3" s="44"/>
      <c r="O3" s="44"/>
    </row>
    <row r="4" spans="3:18" ht="38.75" customHeight="1" x14ac:dyDescent="0.35">
      <c r="C4" s="56" t="s">
        <v>76</v>
      </c>
      <c r="D4" s="56" t="s">
        <v>69</v>
      </c>
      <c r="H4" s="46"/>
      <c r="I4" s="44"/>
      <c r="J4" s="44"/>
      <c r="K4" s="44"/>
      <c r="L4" s="44"/>
      <c r="M4" s="44"/>
      <c r="N4" s="44"/>
      <c r="O4" s="44"/>
    </row>
    <row r="5" spans="3:18" ht="28.55" thickBot="1" x14ac:dyDescent="0.6">
      <c r="C5" s="53" t="s">
        <v>44</v>
      </c>
      <c r="D5" s="10">
        <v>2023</v>
      </c>
      <c r="H5" s="47">
        <f>S28</f>
        <v>20000</v>
      </c>
      <c r="I5" s="48">
        <f>S29</f>
        <v>16050</v>
      </c>
      <c r="J5" s="48">
        <f>S30</f>
        <v>20600</v>
      </c>
      <c r="K5" s="49">
        <f>E25</f>
        <v>60000</v>
      </c>
      <c r="L5" s="48"/>
      <c r="M5" s="48">
        <f>S34</f>
        <v>5000</v>
      </c>
      <c r="N5" s="50">
        <f>S35</f>
        <v>12000</v>
      </c>
      <c r="O5" s="31">
        <f>S32</f>
        <v>8000</v>
      </c>
      <c r="P5" s="31"/>
      <c r="Q5" s="31"/>
      <c r="R5" s="31"/>
    </row>
    <row r="6" spans="3:18" ht="25.85" x14ac:dyDescent="0.35">
      <c r="C6" s="9"/>
      <c r="D6" s="10"/>
      <c r="K6" s="28"/>
    </row>
    <row r="7" spans="3:18" ht="25.85" x14ac:dyDescent="0.35">
      <c r="C7" s="10" t="s">
        <v>83</v>
      </c>
      <c r="D7" s="10"/>
      <c r="K7" s="28"/>
    </row>
    <row r="8" spans="3:18" ht="30.6" x14ac:dyDescent="0.35">
      <c r="C8" s="52">
        <f>Actual_transactions_dataset!B2+Actual_transactions_dataset!F2</f>
        <v>513450</v>
      </c>
      <c r="D8" s="27"/>
      <c r="L8"/>
      <c r="M8"/>
      <c r="N8"/>
    </row>
    <row r="9" spans="3:18" ht="25.85" x14ac:dyDescent="0.35">
      <c r="C9" s="9"/>
      <c r="D9" s="27"/>
      <c r="L9"/>
      <c r="M9"/>
      <c r="N9"/>
    </row>
    <row r="10" spans="3:18" ht="25.85" x14ac:dyDescent="0.35">
      <c r="C10" s="9"/>
      <c r="D10" s="27"/>
      <c r="L10"/>
      <c r="M10"/>
      <c r="N10"/>
    </row>
    <row r="11" spans="3:18" ht="25.85" x14ac:dyDescent="0.5">
      <c r="C11" s="51" t="s">
        <v>89</v>
      </c>
      <c r="D11" s="30"/>
      <c r="E11" s="29"/>
      <c r="L11"/>
      <c r="M11"/>
      <c r="N11"/>
    </row>
    <row r="12" spans="3:18" ht="25.85" x14ac:dyDescent="0.35">
      <c r="C12" s="9"/>
      <c r="D12" s="10"/>
      <c r="L12"/>
      <c r="M12"/>
      <c r="N12"/>
    </row>
    <row r="13" spans="3:18" ht="25.85" x14ac:dyDescent="0.35">
      <c r="C13" s="9"/>
      <c r="D13" s="10"/>
      <c r="L13"/>
      <c r="M13"/>
      <c r="N13"/>
    </row>
    <row r="14" spans="3:18" ht="25.85" x14ac:dyDescent="0.35">
      <c r="C14" s="9"/>
      <c r="D14" s="10"/>
      <c r="L14"/>
      <c r="M14"/>
      <c r="N14"/>
    </row>
    <row r="15" spans="3:18" ht="25.85" x14ac:dyDescent="0.35">
      <c r="C15" s="9"/>
      <c r="D15" s="10"/>
      <c r="L15"/>
      <c r="M15"/>
      <c r="N15"/>
    </row>
    <row r="16" spans="3:18" ht="25.85" x14ac:dyDescent="0.35">
      <c r="C16" s="9"/>
      <c r="D16" s="10"/>
      <c r="L16"/>
      <c r="M16"/>
      <c r="N16"/>
    </row>
    <row r="17" spans="3:19" ht="25.85" x14ac:dyDescent="0.35">
      <c r="C17" s="9"/>
      <c r="D17" s="10"/>
      <c r="L17"/>
      <c r="M17"/>
      <c r="N17"/>
    </row>
    <row r="18" spans="3:19" ht="25.85" x14ac:dyDescent="0.35">
      <c r="C18" s="9"/>
      <c r="D18" s="10"/>
      <c r="L18"/>
      <c r="M18"/>
      <c r="N18"/>
    </row>
    <row r="19" spans="3:19" ht="25.85" x14ac:dyDescent="0.35">
      <c r="C19" s="9"/>
      <c r="D19" s="10"/>
      <c r="L19"/>
      <c r="M19"/>
      <c r="N19"/>
    </row>
    <row r="20" spans="3:19" x14ac:dyDescent="0.35">
      <c r="L20"/>
      <c r="M20"/>
      <c r="N20"/>
    </row>
    <row r="21" spans="3:19" x14ac:dyDescent="0.35">
      <c r="C21" s="64" t="s">
        <v>70</v>
      </c>
      <c r="D21" s="64"/>
      <c r="E21" s="64"/>
      <c r="F21" s="64"/>
      <c r="L21"/>
      <c r="M21"/>
      <c r="N21"/>
    </row>
    <row r="22" spans="3:19" x14ac:dyDescent="0.35">
      <c r="C22" s="7" t="s">
        <v>71</v>
      </c>
      <c r="D22" s="7" t="s">
        <v>53</v>
      </c>
      <c r="E22" s="7" t="s">
        <v>54</v>
      </c>
      <c r="F22" s="7" t="s">
        <v>56</v>
      </c>
      <c r="L22"/>
      <c r="M22"/>
      <c r="N22"/>
    </row>
    <row r="23" spans="3:19" x14ac:dyDescent="0.35">
      <c r="C23" s="7" t="s">
        <v>12</v>
      </c>
      <c r="D23" s="11">
        <f>SUM(Income_summary_tb[Expected])</f>
        <v>256000</v>
      </c>
      <c r="E23" s="11">
        <f>SUM(Income_summary_tb[Actual])</f>
        <v>251700</v>
      </c>
      <c r="F23" s="13">
        <f>E23-D23</f>
        <v>-4300</v>
      </c>
      <c r="L23"/>
      <c r="M23"/>
      <c r="N23"/>
    </row>
    <row r="24" spans="3:19" x14ac:dyDescent="0.35">
      <c r="C24" s="7" t="s">
        <v>9</v>
      </c>
      <c r="D24" s="11">
        <f>SUM(Expense_summary_tb[Expected])</f>
        <v>91000</v>
      </c>
      <c r="E24" s="11">
        <f>SUM(Expense_summary_tb[Actual])</f>
        <v>89650</v>
      </c>
      <c r="F24" s="13">
        <f t="shared" ref="F24:F25" si="0">E24-D24</f>
        <v>-1350</v>
      </c>
      <c r="L24"/>
      <c r="M24"/>
      <c r="N24"/>
    </row>
    <row r="25" spans="3:19" x14ac:dyDescent="0.35">
      <c r="C25" s="7" t="s">
        <v>14</v>
      </c>
      <c r="D25" s="11">
        <f>SUM(Savings_summary_tb[Expected])</f>
        <v>60000</v>
      </c>
      <c r="E25" s="11">
        <f>SUM(Savings_summary_tb[Actual])</f>
        <v>60000</v>
      </c>
      <c r="F25" s="13">
        <f t="shared" si="0"/>
        <v>0</v>
      </c>
      <c r="L25"/>
      <c r="M25"/>
      <c r="N25"/>
    </row>
    <row r="27" spans="3:19" x14ac:dyDescent="0.35">
      <c r="C27" s="61" t="s">
        <v>55</v>
      </c>
      <c r="D27" s="62"/>
      <c r="E27" s="62"/>
      <c r="F27" s="63"/>
      <c r="H27" s="61" t="s">
        <v>64</v>
      </c>
      <c r="I27" s="62"/>
      <c r="J27" s="62"/>
      <c r="K27" s="63"/>
      <c r="M27" s="61" t="s">
        <v>68</v>
      </c>
      <c r="N27" s="62"/>
      <c r="O27" s="62"/>
      <c r="P27" s="63"/>
      <c r="R27" s="21" t="s">
        <v>79</v>
      </c>
      <c r="S27" s="22" t="s">
        <v>80</v>
      </c>
    </row>
    <row r="28" spans="3:19" x14ac:dyDescent="0.35">
      <c r="C28" s="34" t="s">
        <v>12</v>
      </c>
      <c r="D28" s="35" t="s">
        <v>53</v>
      </c>
      <c r="E28" s="35" t="s">
        <v>54</v>
      </c>
      <c r="F28" s="36" t="s">
        <v>56</v>
      </c>
      <c r="H28" s="34" t="s">
        <v>9</v>
      </c>
      <c r="I28" s="35" t="s">
        <v>53</v>
      </c>
      <c r="J28" s="35" t="s">
        <v>54</v>
      </c>
      <c r="K28" s="36" t="s">
        <v>56</v>
      </c>
      <c r="M28" s="34" t="s">
        <v>14</v>
      </c>
      <c r="N28" s="35" t="s">
        <v>53</v>
      </c>
      <c r="O28" s="35" t="s">
        <v>54</v>
      </c>
      <c r="P28" s="36" t="s">
        <v>56</v>
      </c>
      <c r="R28" s="37" t="s">
        <v>0</v>
      </c>
      <c r="S28" s="32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20000</v>
      </c>
    </row>
    <row r="29" spans="3:19" x14ac:dyDescent="0.35">
      <c r="C29" s="37" t="s">
        <v>11</v>
      </c>
      <c r="D29" s="38">
        <f>IFERROR(INDEX(Budgeted_income_tb[#All],MATCH(Income_summary_tb[[#This Row],[Income]],Budgeted_income_tb[[#All],[Sub-Category]],0),MATCH($C$5,Budgeted_income_tb[#Headers],0)), 0)</f>
        <v>250000</v>
      </c>
      <c r="E29" s="38">
        <f>SUMIFS(Actual_transactions_tb[Actual_amount],Actual_transactions_tb[Sub-Category],Income_summary_tb[[#This Row],[Income]],Actual_transactions_tb[Month_number],VLOOKUP($C$5,Monthly_Calender_tb[#All],2,FALSE))</f>
        <v>250000</v>
      </c>
      <c r="F29" s="32">
        <f>Income_summary_tb[[#This Row],[Actual]]-Income_summary_tb[[#This Row],[Expected]]</f>
        <v>0</v>
      </c>
      <c r="H29" s="37" t="s">
        <v>37</v>
      </c>
      <c r="I29" s="38">
        <f>IFERROR(INDEX(Budgeted_Expense_tb[#All],MATCH(Expense_summary_tb[[#This Row],[Expense]],Budgeted_Expense_tb[[#All],[Sub-Category]],0),MATCH($C$5,Budgeted_Expense_tb[#Headers],0)), 0)</f>
        <v>5000</v>
      </c>
      <c r="J29" s="38">
        <f>SUMIFS(Actual_transactions_tb[Actual_amount],Actual_transactions_tb[Sub-Category],Expense_summary_tb[[#This Row],[Expense]],Actual_transactions_tb[Month_number],VLOOKUP($C$5,Monthly_Calender_tb[#All],2,FALSE))</f>
        <v>1500</v>
      </c>
      <c r="K29" s="32">
        <f>Expense_summary_tb[[#This Row],[Actual]]-Expense_summary_tb[[#This Row],[Expected]]</f>
        <v>-3500</v>
      </c>
      <c r="M29" s="37" t="s">
        <v>60</v>
      </c>
      <c r="N29" s="38">
        <f>IFERROR(INDEX(Budgeted_Savings_tb[#All],MATCH(Savings_summary_tb[[#This Row],[Savings]],Budgeted_Savings_tb[[#All],[Sub-Category]],0),MATCH($C$5,Budgeted_Savings_tb[#Headers],0)), 0)</f>
        <v>10000</v>
      </c>
      <c r="O29" s="38">
        <f>SUMIFS(Actual_transactions_tb[Actual_amount],Actual_transactions_tb[Sub-Category],Savings_summary_tb[[#This Row],[Savings]],Actual_transactions_tb[Month_number],VLOOKUP($C$5,Monthly_Calender_tb[#All],2,FALSE))</f>
        <v>10000</v>
      </c>
      <c r="P29" s="32">
        <f>Savings_summary_tb[[#This Row],[Actual]]-Savings_summary_tb[[#This Row],[Expected]]</f>
        <v>0</v>
      </c>
      <c r="R29" s="37" t="s">
        <v>1</v>
      </c>
      <c r="S29" s="32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16050</v>
      </c>
    </row>
    <row r="30" spans="3:19" x14ac:dyDescent="0.35">
      <c r="C30" s="37" t="s">
        <v>13</v>
      </c>
      <c r="D30" s="38">
        <f>IFERROR(INDEX(Budgeted_income_tb[#All],MATCH(Income_summary_tb[[#This Row],[Income]],Budgeted_income_tb[[#All],[Sub-Category]],0),MATCH($C$5,Budgeted_income_tb[#Headers],0)), 0)</f>
        <v>5000</v>
      </c>
      <c r="E30" s="38">
        <f>SUMIFS(Actual_transactions_tb[Actual_amount],Actual_transactions_tb[Sub-Category],Income_summary_tb[[#This Row],[Income]],Actual_transactions_tb[Month_number],VLOOKUP($C$5,Monthly_Calender_tb[#All],2,FALSE))</f>
        <v>500</v>
      </c>
      <c r="F30" s="32">
        <f>Income_summary_tb[[#This Row],[Actual]]-Income_summary_tb[[#This Row],[Expected]]</f>
        <v>-4500</v>
      </c>
      <c r="H30" s="37" t="s">
        <v>20</v>
      </c>
      <c r="I30" s="38">
        <f>IFERROR(INDEX(Budgeted_Expense_tb[#All],MATCH(Expense_summary_tb[[#This Row],[Expense]],Budgeted_Expense_tb[[#All],[Sub-Category]],0),MATCH($C$5,Budgeted_Expense_tb[#Headers],0)), 0)</f>
        <v>3000</v>
      </c>
      <c r="J30" s="38">
        <f>SUMIFS(Actual_transactions_tb[Actual_amount],Actual_transactions_tb[Sub-Category],Expense_summary_tb[[#This Row],[Expense]],Actual_transactions_tb[Month_number],VLOOKUP($C$5,Monthly_Calender_tb[#All],2,FALSE))</f>
        <v>3000</v>
      </c>
      <c r="K30" s="32">
        <f>Expense_summary_tb[[#This Row],[Actual]]-Expense_summary_tb[[#This Row],[Expected]]</f>
        <v>0</v>
      </c>
      <c r="M30" s="37" t="s">
        <v>65</v>
      </c>
      <c r="N30" s="38">
        <f>IFERROR(INDEX(Budgeted_Savings_tb[#All],MATCH(Savings_summary_tb[[#This Row],[Savings]],Budgeted_Savings_tb[[#All],[Sub-Category]],0),MATCH($C$5,Budgeted_Savings_tb[#Headers],0)), 0)</f>
        <v>20000</v>
      </c>
      <c r="O30" s="38">
        <f>SUMIFS(Actual_transactions_tb[Actual_amount],Actual_transactions_tb[Sub-Category],Savings_summary_tb[[#This Row],[Savings]],Actual_transactions_tb[Month_number],VLOOKUP($C$5,Monthly_Calender_tb[#All],2,FALSE))</f>
        <v>20000</v>
      </c>
      <c r="P30" s="32">
        <f>Savings_summary_tb[[#This Row],[Actual]]-Savings_summary_tb[[#This Row],[Expected]]</f>
        <v>0</v>
      </c>
      <c r="R30" s="37" t="s">
        <v>2</v>
      </c>
      <c r="S30" s="32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20600</v>
      </c>
    </row>
    <row r="31" spans="3:19" x14ac:dyDescent="0.35">
      <c r="C31" s="37" t="s">
        <v>63</v>
      </c>
      <c r="D31" s="38">
        <f>IFERROR(INDEX(Budgeted_income_tb[#All],MATCH(Income_summary_tb[[#This Row],[Income]],Budgeted_income_tb[[#All],[Sub-Category]],0),MATCH($C$5,Budgeted_income_tb[#Headers],0)), 0)</f>
        <v>1000</v>
      </c>
      <c r="E31" s="38">
        <f>SUMIFS(Actual_transactions_tb[Actual_amount],Actual_transactions_tb[Sub-Category],Income_summary_tb[[#This Row],[Income]],Actual_transactions_tb[Month_number],VLOOKUP($C$5,Monthly_Calender_tb[#All],2,FALSE))</f>
        <v>1200</v>
      </c>
      <c r="F31" s="32">
        <f>Income_summary_tb[[#This Row],[Actual]]-Income_summary_tb[[#This Row],[Expected]]</f>
        <v>200</v>
      </c>
      <c r="H31" s="37" t="s">
        <v>19</v>
      </c>
      <c r="I31" s="38">
        <f>IFERROR(INDEX(Budgeted_Expense_tb[#All],MATCH(Expense_summary_tb[[#This Row],[Expense]],Budgeted_Expense_tb[[#All],[Sub-Category]],0),MATCH($C$5,Budgeted_Expense_tb[#Headers],0)), 0)</f>
        <v>10000</v>
      </c>
      <c r="J31" s="38">
        <f>SUMIFS(Actual_transactions_tb[Actual_amount],Actual_transactions_tb[Sub-Category],Expense_summary_tb[[#This Row],[Expense]],Actual_transactions_tb[Month_number],VLOOKUP($C$5,Monthly_Calender_tb[#All],2,FALSE))</f>
        <v>10000</v>
      </c>
      <c r="K31" s="32">
        <f>Expense_summary_tb[[#This Row],[Actual]]-Expense_summary_tb[[#This Row],[Expected]]</f>
        <v>0</v>
      </c>
      <c r="M31" s="37" t="s">
        <v>61</v>
      </c>
      <c r="N31" s="38">
        <f>IFERROR(INDEX(Budgeted_Savings_tb[#All],MATCH(Savings_summary_tb[[#This Row],[Savings]],Budgeted_Savings_tb[[#All],[Sub-Category]],0),MATCH($C$5,Budgeted_Savings_tb[#Headers],0)), 0)</f>
        <v>5000</v>
      </c>
      <c r="O31" s="38">
        <f>SUMIFS(Actual_transactions_tb[Actual_amount],Actual_transactions_tb[Sub-Category],Savings_summary_tb[[#This Row],[Savings]],Actual_transactions_tb[Month_number],VLOOKUP($C$5,Monthly_Calender_tb[#All],2,FALSE))</f>
        <v>5000</v>
      </c>
      <c r="P31" s="32">
        <f>Savings_summary_tb[[#This Row],[Actual]]-Savings_summary_tb[[#This Row],[Expected]]</f>
        <v>0</v>
      </c>
      <c r="R31" s="37" t="s">
        <v>3</v>
      </c>
      <c r="S31" s="32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4500</v>
      </c>
    </row>
    <row r="32" spans="3:19" x14ac:dyDescent="0.35">
      <c r="C32" s="37"/>
      <c r="D32" s="39">
        <f>IFERROR(INDEX(Budgeted_income_tb[#All],MATCH(Income_summary_tb[[#This Row],[Income]],Budgeted_income_tb[[#All],[Sub-Category]],0),MATCH($C$5,Budgeted_income_tb[#Headers],0)), 0)</f>
        <v>0</v>
      </c>
      <c r="E32" s="39">
        <f>SUMIFS(Actual_transactions_tb[Actual_amount],Actual_transactions_tb[Sub-Category],Income_summary_tb[[#This Row],[Income]],Actual_transactions_tb[Month_number],VLOOKUP($C$5,Monthly_Calender_tb[#All],2,FALSE))</f>
        <v>0</v>
      </c>
      <c r="F32" s="33">
        <f>Income_summary_tb[[#This Row],[Actual]]-Income_summary_tb[[#This Row],[Expected]]</f>
        <v>0</v>
      </c>
      <c r="H32" s="37" t="s">
        <v>34</v>
      </c>
      <c r="I32" s="39">
        <f>IFERROR(INDEX(Budgeted_Expense_tb[#All],MATCH(Expense_summary_tb[[#This Row],[Expense]],Budgeted_Expense_tb[[#All],[Sub-Category]],0),MATCH($C$5,Budgeted_Expense_tb[#Headers],0)), 0)</f>
        <v>3000</v>
      </c>
      <c r="J32" s="39">
        <f>SUMIFS(Actual_transactions_tb[Actual_amount],Actual_transactions_tb[Sub-Category],Expense_summary_tb[[#This Row],[Expense]],Actual_transactions_tb[Month_number],VLOOKUP($C$5,Monthly_Calender_tb[#All],2,FALSE))</f>
        <v>3000</v>
      </c>
      <c r="K32" s="33">
        <f>Expense_summary_tb[[#This Row],[Actual]]-Expense_summary_tb[[#This Row],[Expected]]</f>
        <v>0</v>
      </c>
      <c r="M32" s="37" t="s">
        <v>39</v>
      </c>
      <c r="N32" s="38">
        <f>IFERROR(INDEX(Budgeted_Savings_tb[#All],MATCH(Savings_summary_tb[[#This Row],[Savings]],Budgeted_Savings_tb[[#All],[Sub-Category]],0),MATCH($C$5,Budgeted_Savings_tb[#Headers],0)), 0)</f>
        <v>10000</v>
      </c>
      <c r="O32" s="38">
        <f>SUMIFS(Actual_transactions_tb[Actual_amount],Actual_transactions_tb[Sub-Category],Savings_summary_tb[[#This Row],[Savings]],Actual_transactions_tb[Month_number],VLOOKUP($C$5,Monthly_Calender_tb[#All],2,FALSE))</f>
        <v>10000</v>
      </c>
      <c r="P32" s="32">
        <f>Savings_summary_tb[[#This Row],[Actual]]-Savings_summary_tb[[#This Row],[Expected]]</f>
        <v>0</v>
      </c>
      <c r="R32" s="37" t="s">
        <v>4</v>
      </c>
      <c r="S32" s="32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8000</v>
      </c>
    </row>
    <row r="33" spans="8:19" x14ac:dyDescent="0.35">
      <c r="H33" s="37" t="s">
        <v>27</v>
      </c>
      <c r="I33" s="38">
        <f>IFERROR(INDEX(Budgeted_Expense_tb[#All],MATCH(Expense_summary_tb[[#This Row],[Expense]],Budgeted_Expense_tb[[#All],[Sub-Category]],0),MATCH($C$5,Budgeted_Expense_tb[#Headers],0)), 0)</f>
        <v>2500</v>
      </c>
      <c r="J33" s="38">
        <f>SUMIFS(Actual_transactions_tb[Actual_amount],Actual_transactions_tb[Sub-Category],Expense_summary_tb[[#This Row],[Expense]],Actual_transactions_tb[Month_number],VLOOKUP($C$5,Monthly_Calender_tb[#All],2,FALSE))</f>
        <v>2500</v>
      </c>
      <c r="K33" s="32">
        <f>Expense_summary_tb[[#This Row],[Actual]]-Expense_summary_tb[[#This Row],[Expected]]</f>
        <v>0</v>
      </c>
      <c r="M33" s="37" t="s">
        <v>66</v>
      </c>
      <c r="N33" s="38">
        <f>IFERROR(INDEX(Budgeted_Savings_tb[#All],MATCH(Savings_summary_tb[[#This Row],[Savings]],Budgeted_Savings_tb[[#All],[Sub-Category]],0),MATCH($C$5,Budgeted_Savings_tb[#Headers],0)), 0)</f>
        <v>5000</v>
      </c>
      <c r="O33" s="38">
        <f>SUMIFS(Actual_transactions_tb[Actual_amount],Actual_transactions_tb[Sub-Category],Savings_summary_tb[[#This Row],[Savings]],Actual_transactions_tb[Month_number],VLOOKUP($C$5,Monthly_Calender_tb[#All],2,FALSE))</f>
        <v>5000</v>
      </c>
      <c r="P33" s="32">
        <f>Savings_summary_tb[[#This Row],[Actual]]-Savings_summary_tb[[#This Row],[Expected]]</f>
        <v>0</v>
      </c>
      <c r="R33" s="37" t="s">
        <v>5</v>
      </c>
      <c r="S33" s="32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2000</v>
      </c>
    </row>
    <row r="34" spans="8:19" x14ac:dyDescent="0.35">
      <c r="H34" s="37" t="s">
        <v>24</v>
      </c>
      <c r="I34" s="38">
        <f>IFERROR(INDEX(Budgeted_Expense_tb[#All],MATCH(Expense_summary_tb[[#This Row],[Expense]],Budgeted_Expense_tb[[#All],[Sub-Category]],0),MATCH($C$5,Budgeted_Expense_tb[#Headers],0)), 0)</f>
        <v>3000</v>
      </c>
      <c r="J34" s="38">
        <f>SUMIFS(Actual_transactions_tb[Actual_amount],Actual_transactions_tb[Sub-Category],Expense_summary_tb[[#This Row],[Expense]],Actual_transactions_tb[Month_number],VLOOKUP($C$5,Monthly_Calender_tb[#All],2,FALSE))</f>
        <v>600</v>
      </c>
      <c r="K34" s="32">
        <f>Expense_summary_tb[[#This Row],[Actual]]-Expense_summary_tb[[#This Row],[Expected]]</f>
        <v>-2400</v>
      </c>
      <c r="M34" s="37" t="s">
        <v>67</v>
      </c>
      <c r="N34" s="38">
        <f>IFERROR(INDEX(Budgeted_Savings_tb[#All],MATCH(Savings_summary_tb[[#This Row],[Savings]],Budgeted_Savings_tb[[#All],[Sub-Category]],0),MATCH($C$5,Budgeted_Savings_tb[#Headers],0)), 0)</f>
        <v>10000</v>
      </c>
      <c r="O34" s="38">
        <f>SUMIFS(Actual_transactions_tb[Actual_amount],Actual_transactions_tb[Sub-Category],Savings_summary_tb[[#This Row],[Savings]],Actual_transactions_tb[Month_number],VLOOKUP($C$5,Monthly_Calender_tb[#All],2,FALSE))</f>
        <v>10000</v>
      </c>
      <c r="P34" s="32">
        <f>Savings_summary_tb[[#This Row],[Actual]]-Savings_summary_tb[[#This Row],[Expected]]</f>
        <v>0</v>
      </c>
      <c r="R34" s="37" t="s">
        <v>6</v>
      </c>
      <c r="S34" s="32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5000</v>
      </c>
    </row>
    <row r="35" spans="8:19" x14ac:dyDescent="0.35">
      <c r="H35" s="37" t="s">
        <v>23</v>
      </c>
      <c r="I35" s="38">
        <f>IFERROR(INDEX(Budgeted_Expense_tb[#All],MATCH(Expense_summary_tb[[#This Row],[Expense]],Budgeted_Expense_tb[[#All],[Sub-Category]],0),MATCH($C$5,Budgeted_Expense_tb[#Headers],0)), 0)</f>
        <v>10000</v>
      </c>
      <c r="J35" s="38">
        <f>SUMIFS(Actual_transactions_tb[Actual_amount],Actual_transactions_tb[Sub-Category],Expense_summary_tb[[#This Row],[Expense]],Actual_transactions_tb[Month_number],VLOOKUP($C$5,Monthly_Calender_tb[#All],2,FALSE))</f>
        <v>15000</v>
      </c>
      <c r="K35" s="32">
        <f>Expense_summary_tb[[#This Row],[Actual]]-Expense_summary_tb[[#This Row],[Expected]]</f>
        <v>5000</v>
      </c>
      <c r="M35" s="37"/>
      <c r="N35" s="39">
        <f>IFERROR(INDEX(Budgeted_Savings_tb[#All],MATCH(Savings_summary_tb[[#This Row],[Savings]],Budgeted_Savings_tb[[#All],[Sub-Category]],0),MATCH($C$5,Budgeted_Savings_tb[#Headers],0)), 0)</f>
        <v>0</v>
      </c>
      <c r="O35" s="39">
        <f>SUMIFS(Actual_transactions_tb[Actual_amount],Actual_transactions_tb[Sub-Category],Savings_summary_tb[[#This Row],[Savings]],Actual_transactions_tb[Month_number],VLOOKUP($C$5,Monthly_Calender_tb[#All],2,FALSE))</f>
        <v>0</v>
      </c>
      <c r="P35" s="33">
        <f>Savings_summary_tb[[#This Row],[Actual]]-Savings_summary_tb[[#This Row],[Expected]]</f>
        <v>0</v>
      </c>
      <c r="R35" s="37" t="s">
        <v>7</v>
      </c>
      <c r="S35" s="32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12000</v>
      </c>
    </row>
    <row r="36" spans="8:19" x14ac:dyDescent="0.35">
      <c r="H36" s="37" t="s">
        <v>31</v>
      </c>
      <c r="I36" s="38">
        <f>IFERROR(INDEX(Budgeted_Expense_tb[#All],MATCH(Expense_summary_tb[[#This Row],[Expense]],Budgeted_Expense_tb[[#All],[Sub-Category]],0),MATCH($C$5,Budgeted_Expense_tb[#Headers],0)), 0)</f>
        <v>2000</v>
      </c>
      <c r="J36" s="38">
        <f>SUMIFS(Actual_transactions_tb[Actual_amount],Actual_transactions_tb[Sub-Category],Expense_summary_tb[[#This Row],[Expense]],Actual_transactions_tb[Month_number],VLOOKUP($C$5,Monthly_Calender_tb[#All],2,FALSE))</f>
        <v>2000</v>
      </c>
      <c r="K36" s="32">
        <f>Expense_summary_tb[[#This Row],[Actual]]-Expense_summary_tb[[#This Row],[Expected]]</f>
        <v>0</v>
      </c>
      <c r="R36" s="40" t="s">
        <v>8</v>
      </c>
      <c r="S36" s="33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1500</v>
      </c>
    </row>
    <row r="37" spans="8:19" x14ac:dyDescent="0.35">
      <c r="H37" s="37" t="s">
        <v>62</v>
      </c>
      <c r="I37" s="38">
        <f>IFERROR(INDEX(Budgeted_Expense_tb[#All],MATCH(Expense_summary_tb[[#This Row],[Expense]],Budgeted_Expense_tb[[#All],[Sub-Category]],0),MATCH($C$5,Budgeted_Expense_tb[#Headers],0)), 0)</f>
        <v>2000</v>
      </c>
      <c r="J37" s="38">
        <f>SUMIFS(Actual_transactions_tb[Actual_amount],Actual_transactions_tb[Sub-Category],Expense_summary_tb[[#This Row],[Expense]],Actual_transactions_tb[Month_number],VLOOKUP($C$5,Monthly_Calender_tb[#All],2,FALSE))</f>
        <v>2000</v>
      </c>
      <c r="K37" s="32">
        <f>Expense_summary_tb[[#This Row],[Actual]]-Expense_summary_tb[[#This Row],[Expected]]</f>
        <v>0</v>
      </c>
      <c r="R37" s="40"/>
      <c r="S37" s="33">
        <f>SUMIFS(Actual_transactions_tb[Actual_amount],Actual_transactions_tb[Month_number],VLOOKUP($C$5,Monthly_Calender_tb[#All],2,FALSE),Actual_transactions_tb[Transaction_overall_category],Monthly_transaction_overall_category_tb[[#This Row],[Transaction_overall_category]])</f>
        <v>0</v>
      </c>
    </row>
    <row r="38" spans="8:19" x14ac:dyDescent="0.35">
      <c r="H38" s="37" t="s">
        <v>30</v>
      </c>
      <c r="I38" s="38">
        <f>IFERROR(INDEX(Budgeted_Expense_tb[#All],MATCH(Expense_summary_tb[[#This Row],[Expense]],Budgeted_Expense_tb[[#All],[Sub-Category]],0),MATCH($C$5,Budgeted_Expense_tb[#Headers],0)), 0)</f>
        <v>3000</v>
      </c>
      <c r="J38" s="38">
        <f>SUMIFS(Actual_transactions_tb[Actual_amount],Actual_transactions_tb[Sub-Category],Expense_summary_tb[[#This Row],[Expense]],Actual_transactions_tb[Month_number],VLOOKUP($C$5,Monthly_Calender_tb[#All],2,FALSE))</f>
        <v>3000</v>
      </c>
      <c r="K38" s="32">
        <f>Expense_summary_tb[[#This Row],[Actual]]-Expense_summary_tb[[#This Row],[Expected]]</f>
        <v>0</v>
      </c>
    </row>
    <row r="39" spans="8:19" x14ac:dyDescent="0.35">
      <c r="H39" s="37" t="s">
        <v>59</v>
      </c>
      <c r="I39" s="38">
        <f>IFERROR(INDEX(Budgeted_Expense_tb[#All],MATCH(Expense_summary_tb[[#This Row],[Expense]],Budgeted_Expense_tb[[#All],[Sub-Category]],0),MATCH($C$5,Budgeted_Expense_tb[#Headers],0)), 0)</f>
        <v>5000</v>
      </c>
      <c r="J39" s="38">
        <f>SUMIFS(Actual_transactions_tb[Actual_amount],Actual_transactions_tb[Sub-Category],Expense_summary_tb[[#This Row],[Expense]],Actual_transactions_tb[Month_number],VLOOKUP($C$5,Monthly_Calender_tb[#All],2,FALSE))</f>
        <v>5000</v>
      </c>
      <c r="K39" s="32">
        <f>Expense_summary_tb[[#This Row],[Actual]]-Expense_summary_tb[[#This Row],[Expected]]</f>
        <v>0</v>
      </c>
    </row>
    <row r="40" spans="8:19" x14ac:dyDescent="0.35">
      <c r="H40" s="37" t="s">
        <v>32</v>
      </c>
      <c r="I40" s="38">
        <f>IFERROR(INDEX(Budgeted_Expense_tb[#All],MATCH(Expense_summary_tb[[#This Row],[Expense]],Budgeted_Expense_tb[[#All],[Sub-Category]],0),MATCH($C$5,Budgeted_Expense_tb[#Headers],0)), 0)</f>
        <v>1500</v>
      </c>
      <c r="J40" s="38">
        <f>SUMIFS(Actual_transactions_tb[Actual_amount],Actual_transactions_tb[Sub-Category],Expense_summary_tb[[#This Row],[Expense]],Actual_transactions_tb[Month_number],VLOOKUP($C$5,Monthly_Calender_tb[#All],2,FALSE))</f>
        <v>2000</v>
      </c>
      <c r="K40" s="32">
        <f>Expense_summary_tb[[#This Row],[Actual]]-Expense_summary_tb[[#This Row],[Expected]]</f>
        <v>500</v>
      </c>
    </row>
    <row r="41" spans="8:19" x14ac:dyDescent="0.35">
      <c r="H41" s="37" t="s">
        <v>36</v>
      </c>
      <c r="I41" s="38">
        <f>IFERROR(INDEX(Budgeted_Expense_tb[#All],MATCH(Expense_summary_tb[[#This Row],[Expense]],Budgeted_Expense_tb[[#All],[Sub-Category]],0),MATCH($C$5,Budgeted_Expense_tb[#Headers],0)), 0)</f>
        <v>2000</v>
      </c>
      <c r="J41" s="38">
        <f>SUMIFS(Actual_transactions_tb[Actual_amount],Actual_transactions_tb[Sub-Category],Expense_summary_tb[[#This Row],[Expense]],Actual_transactions_tb[Month_number],VLOOKUP($C$5,Monthly_Calender_tb[#All],2,FALSE))</f>
        <v>3000</v>
      </c>
      <c r="K41" s="32">
        <f>Expense_summary_tb[[#This Row],[Actual]]-Expense_summary_tb[[#This Row],[Expected]]</f>
        <v>1000</v>
      </c>
    </row>
    <row r="42" spans="8:19" x14ac:dyDescent="0.35">
      <c r="H42" s="37" t="s">
        <v>21</v>
      </c>
      <c r="I42" s="38">
        <f>IFERROR(INDEX(Budgeted_Expense_tb[#All],MATCH(Expense_summary_tb[[#This Row],[Expense]],Budgeted_Expense_tb[[#All],[Sub-Category]],0),MATCH($C$5,Budgeted_Expense_tb[#Headers],0)), 0)</f>
        <v>1000</v>
      </c>
      <c r="J42" s="38">
        <f>SUMIFS(Actual_transactions_tb[Actual_amount],Actual_transactions_tb[Sub-Category],Expense_summary_tb[[#This Row],[Expense]],Actual_transactions_tb[Month_number],VLOOKUP($C$5,Monthly_Calender_tb[#All],2,FALSE))</f>
        <v>50</v>
      </c>
      <c r="K42" s="32">
        <f>Expense_summary_tb[[#This Row],[Actual]]-Expense_summary_tb[[#This Row],[Expected]]</f>
        <v>-950</v>
      </c>
    </row>
    <row r="43" spans="8:19" x14ac:dyDescent="0.35">
      <c r="H43" s="40" t="s">
        <v>17</v>
      </c>
      <c r="I43" s="39">
        <f>IFERROR(INDEX(Budgeted_Expense_tb[#All],MATCH(Expense_summary_tb[[#This Row],[Expense]],Budgeted_Expense_tb[[#All],[Sub-Category]],0),MATCH($C$5,Budgeted_Expense_tb[#Headers],0)), 0)</f>
        <v>5000</v>
      </c>
      <c r="J43" s="39">
        <f>SUMIFS(Actual_transactions_tb[Actual_amount],Actual_transactions_tb[Sub-Category],Expense_summary_tb[[#This Row],[Expense]],Actual_transactions_tb[Month_number],VLOOKUP($C$5,Monthly_Calender_tb[#All],2,FALSE))</f>
        <v>1500</v>
      </c>
      <c r="K43" s="33">
        <f>Expense_summary_tb[[#This Row],[Actual]]-Expense_summary_tb[[#This Row],[Expected]]</f>
        <v>-3500</v>
      </c>
    </row>
    <row r="44" spans="8:19" x14ac:dyDescent="0.35">
      <c r="H44" s="37" t="s">
        <v>28</v>
      </c>
      <c r="I44" s="38">
        <f>IFERROR(INDEX(Budgeted_Expense_tb[#All],MATCH(Expense_summary_tb[[#This Row],[Expense]],Budgeted_Expense_tb[[#All],[Sub-Category]],0),MATCH($C$5,Budgeted_Expense_tb[#Headers],0)), 0)</f>
        <v>1500</v>
      </c>
      <c r="J44" s="38">
        <f>SUMIFS(Actual_transactions_tb[Actual_amount],Actual_transactions_tb[Sub-Category],Expense_summary_tb[[#This Row],[Expense]],Actual_transactions_tb[Month_number],VLOOKUP($C$5,Monthly_Calender_tb[#All],2,FALSE))</f>
        <v>800</v>
      </c>
      <c r="K44" s="32">
        <f>Expense_summary_tb[[#This Row],[Actual]]-Expense_summary_tb[[#This Row],[Expected]]</f>
        <v>-700</v>
      </c>
    </row>
    <row r="45" spans="8:19" x14ac:dyDescent="0.35">
      <c r="H45" s="37" t="s">
        <v>35</v>
      </c>
      <c r="I45" s="38">
        <f>IFERROR(INDEX(Budgeted_Expense_tb[#All],MATCH(Expense_summary_tb[[#This Row],[Expense]],Budgeted_Expense_tb[[#All],[Sub-Category]],0),MATCH($C$5,Budgeted_Expense_tb[#Headers],0)), 0)</f>
        <v>2000</v>
      </c>
      <c r="J45" s="38">
        <f>SUMIFS(Actual_transactions_tb[Actual_amount],Actual_transactions_tb[Sub-Category],Expense_summary_tb[[#This Row],[Expense]],Actual_transactions_tb[Month_number],VLOOKUP($C$5,Monthly_Calender_tb[#All],2,FALSE))</f>
        <v>6000</v>
      </c>
      <c r="K45" s="32">
        <f>Expense_summary_tb[[#This Row],[Actual]]-Expense_summary_tb[[#This Row],[Expected]]</f>
        <v>4000</v>
      </c>
    </row>
    <row r="46" spans="8:19" x14ac:dyDescent="0.35">
      <c r="H46" s="37" t="s">
        <v>22</v>
      </c>
      <c r="I46" s="38">
        <f>IFERROR(INDEX(Budgeted_Expense_tb[#All],MATCH(Expense_summary_tb[[#This Row],[Expense]],Budgeted_Expense_tb[[#All],[Sub-Category]],0),MATCH($C$5,Budgeted_Expense_tb[#Headers],0)), 0)</f>
        <v>2000</v>
      </c>
      <c r="J46" s="38">
        <f>SUMIFS(Actual_transactions_tb[Actual_amount],Actual_transactions_tb[Sub-Category],Expense_summary_tb[[#This Row],[Expense]],Actual_transactions_tb[Month_number],VLOOKUP($C$5,Monthly_Calender_tb[#All],2,FALSE))</f>
        <v>1500</v>
      </c>
      <c r="K46" s="32">
        <f>Expense_summary_tb[[#This Row],[Actual]]-Expense_summary_tb[[#This Row],[Expected]]</f>
        <v>-500</v>
      </c>
    </row>
    <row r="47" spans="8:19" x14ac:dyDescent="0.35">
      <c r="H47" s="37" t="s">
        <v>18</v>
      </c>
      <c r="I47" s="38">
        <f>IFERROR(INDEX(Budgeted_Expense_tb[#All],MATCH(Expense_summary_tb[[#This Row],[Expense]],Budgeted_Expense_tb[[#All],[Sub-Category]],0),MATCH($C$5,Budgeted_Expense_tb[#Headers],0)), 0)</f>
        <v>20000</v>
      </c>
      <c r="J47" s="38">
        <f>SUMIFS(Actual_transactions_tb[Actual_amount],Actual_transactions_tb[Sub-Category],Expense_summary_tb[[#This Row],[Expense]],Actual_transactions_tb[Month_number],VLOOKUP($C$5,Monthly_Calender_tb[#All],2,FALSE))</f>
        <v>20000</v>
      </c>
      <c r="K47" s="32">
        <f>Expense_summary_tb[[#This Row],[Actual]]-Expense_summary_tb[[#This Row],[Expected]]</f>
        <v>0</v>
      </c>
    </row>
    <row r="48" spans="8:19" x14ac:dyDescent="0.35">
      <c r="H48" s="37" t="s">
        <v>25</v>
      </c>
      <c r="I48" s="38">
        <f>IFERROR(INDEX(Budgeted_Expense_tb[#All],MATCH(Expense_summary_tb[[#This Row],[Expense]],Budgeted_Expense_tb[[#All],[Sub-Category]],0),MATCH($C$5,Budgeted_Expense_tb[#Headers],0)), 0)</f>
        <v>5000</v>
      </c>
      <c r="J48" s="38">
        <f>SUMIFS(Actual_transactions_tb[Actual_amount],Actual_transactions_tb[Sub-Category],Expense_summary_tb[[#This Row],[Expense]],Actual_transactions_tb[Month_number],VLOOKUP($C$5,Monthly_Calender_tb[#All],2,FALSE))</f>
        <v>5000</v>
      </c>
      <c r="K48" s="32">
        <f>Expense_summary_tb[[#This Row],[Actual]]-Expense_summary_tb[[#This Row],[Expected]]</f>
        <v>0</v>
      </c>
    </row>
    <row r="49" spans="8:11" x14ac:dyDescent="0.35">
      <c r="H49" s="37" t="s">
        <v>33</v>
      </c>
      <c r="I49" s="38">
        <f>IFERROR(INDEX(Budgeted_Expense_tb[#All],MATCH(Expense_summary_tb[[#This Row],[Expense]],Budgeted_Expense_tb[[#All],[Sub-Category]],0),MATCH($C$5,Budgeted_Expense_tb[#Headers],0)), 0)</f>
        <v>1000</v>
      </c>
      <c r="J49" s="38">
        <f>SUMIFS(Actual_transactions_tb[Actual_amount],Actual_transactions_tb[Sub-Category],Expense_summary_tb[[#This Row],[Expense]],Actual_transactions_tb[Month_number],VLOOKUP($C$5,Monthly_Calender_tb[#All],2,FALSE))</f>
        <v>1000</v>
      </c>
      <c r="K49" s="32">
        <f>Expense_summary_tb[[#This Row],[Actual]]-Expense_summary_tb[[#This Row],[Expected]]</f>
        <v>0</v>
      </c>
    </row>
    <row r="50" spans="8:11" x14ac:dyDescent="0.35">
      <c r="H50" s="40" t="s">
        <v>29</v>
      </c>
      <c r="I50" s="39">
        <f>IFERROR(INDEX(Budgeted_Expense_tb[#All],MATCH(Expense_summary_tb[[#This Row],[Expense]],Budgeted_Expense_tb[[#All],[Sub-Category]],0),MATCH($C$5,Budgeted_Expense_tb[#Headers],0)), 0)</f>
        <v>500</v>
      </c>
      <c r="J50" s="39">
        <f>SUMIFS(Actual_transactions_tb[Actual_amount],Actual_transactions_tb[Sub-Category],Expense_summary_tb[[#This Row],[Expense]],Actual_transactions_tb[Month_number],VLOOKUP($C$5,Monthly_Calender_tb[#All],2,FALSE))</f>
        <v>200</v>
      </c>
      <c r="K50" s="33">
        <f>Expense_summary_tb[[#This Row],[Actual]]-Expense_summary_tb[[#This Row],[Expected]]</f>
        <v>-300</v>
      </c>
    </row>
    <row r="51" spans="8:11" x14ac:dyDescent="0.35">
      <c r="H51" s="40" t="s">
        <v>26</v>
      </c>
      <c r="I51" s="39">
        <f>IFERROR(INDEX(Budgeted_Expense_tb[#All],MATCH(Expense_summary_tb[[#This Row],[Expense]],Budgeted_Expense_tb[[#All],[Sub-Category]],0),MATCH($C$5,Budgeted_Expense_tb[#Headers],0)), 0)</f>
        <v>1000</v>
      </c>
      <c r="J51" s="39">
        <f>SUMIFS(Actual_transactions_tb[Actual_amount],Actual_transactions_tb[Sub-Category],Expense_summary_tb[[#This Row],[Expense]],Actual_transactions_tb[Month_number],VLOOKUP($C$5,Monthly_Calender_tb[#All],2,FALSE))</f>
        <v>1000</v>
      </c>
      <c r="K51" s="33">
        <f>Expense_summary_tb[[#This Row],[Actual]]-Expense_summary_tb[[#This Row],[Expected]]</f>
        <v>0</v>
      </c>
    </row>
  </sheetData>
  <mergeCells count="4">
    <mergeCell ref="C27:F27"/>
    <mergeCell ref="H27:K27"/>
    <mergeCell ref="M27:P27"/>
    <mergeCell ref="C21:F21"/>
  </mergeCells>
  <conditionalFormatting sqref="F23:F25">
    <cfRule type="cellIs" dxfId="43" priority="8" operator="greaterThan">
      <formula>0</formula>
    </cfRule>
    <cfRule type="cellIs" dxfId="42" priority="9" operator="lessThan">
      <formula>0</formula>
    </cfRule>
  </conditionalFormatting>
  <conditionalFormatting sqref="K29:K51">
    <cfRule type="cellIs" dxfId="41" priority="6" operator="lessThan">
      <formula>0</formula>
    </cfRule>
    <cfRule type="cellIs" dxfId="40" priority="7" operator="greaterThan">
      <formula>0</formula>
    </cfRule>
  </conditionalFormatting>
  <conditionalFormatting sqref="P29:P35">
    <cfRule type="cellIs" dxfId="39" priority="4" operator="lessThan">
      <formula>0</formula>
    </cfRule>
    <cfRule type="cellIs" dxfId="38" priority="5" operator="greaterThan">
      <formula>0</formula>
    </cfRule>
  </conditionalFormatting>
  <conditionalFormatting sqref="F29:F32">
    <cfRule type="cellIs" dxfId="37" priority="2" operator="lessThan">
      <formula>0</formula>
    </cfRule>
    <cfRule type="cellIs" dxfId="36" priority="3" operator="greaterThan">
      <formula>0</formula>
    </cfRule>
  </conditionalFormatting>
  <conditionalFormatting sqref="S28:S3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{32C6EB6D-0382-4C79-86C9-C712D40DD97E}</x14:id>
        </ext>
      </extLst>
    </cfRule>
  </conditionalFormatting>
  <dataValidations count="1">
    <dataValidation type="custom" allowBlank="1" showInputMessage="1" showErrorMessage="1" sqref="C33" xr:uid="{CA2CC760-FDE2-4A80-8236-82B41DD4B970}">
      <formula1>COUNTIF($C:$C,C33)=1</formula1>
    </dataValidation>
  </dataValidations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C6EB6D-0382-4C79-86C9-C712D40DD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S28:S37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AF18BD-1C11-4963-B8B7-0325233D7F42}">
          <x14:formula1>
            <xm:f>'Budget Category Validation List'!$C$5:$N$5</xm:f>
          </x14:formula1>
          <xm:sqref>C5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X M L _ b u d g e t _ d a t a s e t _ f a e f 2 3 2 4 - c e 8 3 - 4 0 2 2 - b d 7 3 - 1 a f a 1 8 0 b 2 4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 1 0 2 < / i n t > < / v a l u e > < / i t e m > < i t e m > < k e y > < s t r i n g > S u b c a t e g o r y < / s t r i n g > < / k e y > < v a l u e > < i n t > 1 2 6 < / i n t > < / v a l u e > < / i t e m > < i t e m > < k e y > < s t r i n g > A m o u n t < / s t r i n g > < / k e y > < v a l u e > < i n t > 9 7 < / i n t > < / v a l u e > < / i t e m > < i t e m > < k e y > < s t r i n g > D a t e < / s t r i n g > < / k e y > < v a l u e > < i n t > 7 2 < / i n t > < / v a l u e > < / i t e m > < i t e m > < k e y > < s t r i n g > D a t e   ( M o n t h   I n d e x ) < / s t r i n g > < / k e y > < v a l u e > < i n t > 1 7 5 < / i n t > < / v a l u e > < / i t e m > < i t e m > < k e y > < s t r i n g > D a t e   ( M o n t h ) < / s t r i n g > < / k e y > < v a l u e > < i n t > 1 3 4 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 S u b c a t e g o r y 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D E E A A B Q S w M E F A A C A A g A X Y q k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X Y q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K p F a y + T 3 s K w E A A P Q B A A A T A B w A R m 9 y b X V s Y X M v U 2 V j d G l v b j E u b S C i G A A o o B Q A A A A A A A A A A A A A A A A A A A A A A A A A A A B 1 U F 1 r w j A U f S / 0 P 4 T s p U I o K N v L p A / S O s Y e x k Z 9 0 y F p e l c r a a 4 k N 6 K I / 3 1 x V X T g 8 p C P c + 4 9 5 9 w 4 U N S i Y W V / D s d x F E d u J S 3 U r P J 1 A 7 S s J U k H x D K m g e K I h V W i t w o C k r t t W q D y H R h K X l o N a Y 6 G w s M l v H h e v G E l 5 Z q d C L e Y 7 h T o f l 9 u L K 6 D o 1 v 8 9 U i V 2 / K B m B e g 2 6 4 l s B k X X L A c t e + M y x 4 F m x q F d W u a b D h 6 G g n 2 6 Z G g p L 2 G 7 H p N 3 9 H A 1 0 D 0 W R / 4 h 8 U u c D V 7 B V m D d T w E n 8 k q F J 6 Z M 5 7 0 Y w k 2 P + M T r U s l t b Q u I + t v J f O V N E 1 Q n O 0 3 c J W b W W n c N 9 q u D 3 w i X X L H X x w O P J c E D d p 9 G I 9 C H S P Y 0 V G w A y 9 9 p f 7 j J h 1 6 Q x f Y + K 4 C + 0 s U o e M C h 7 + E 4 3 E Q R 6 2 5 G 3 f 8 A 1 B L A Q I t A B Q A A g A I A F 2 K p F Y 4 s h n d p A A A A P Y A A A A S A A A A A A A A A A A A A A A A A A A A A A B D b 2 5 m a W c v U G F j a 2 F n Z S 5 4 b W x Q S w E C L Q A U A A I A C A B d i q R W D 8 r p q 6 Q A A A D p A A A A E w A A A A A A A A A A A A A A A A D w A A A A W 0 N v b n R l b n R f V H l w Z X N d L n h t b F B L A Q I t A B Q A A g A I A F 2 K p F a y + T 3 s K w E A A P Q B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K A A A A A A A A R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1 Z G d l d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R n Z X R f Z G F 0 Y X N l d C 9 D a G F u Z 2 V k I F R 5 c G U u e 0 N h d G V n b 3 J 5 L D B 9 J n F 1 b 3 Q 7 L C Z x d W 9 0 O 1 N l Y 3 R p b 2 4 x L 2 J 1 Z G d l d F 9 k Y X R h c 2 V 0 L 0 N o Y W 5 n Z W Q g V H l w Z S 5 7 U 3 V i Y 2 F 0 Z W d v c n k s M X 0 m c X V v d D s s J n F 1 b 3 Q 7 U 2 V j d G l v b j E v Y n V k Z 2 V 0 X 2 R h d G F z Z X Q v Q 2 h h b m d l Z C B U e X B l L n t B b W 9 1 b n Q s M n 0 m c X V v d D s s J n F 1 b 3 Q 7 U 2 V j d G l v b j E v Y n V k Z 2 V 0 X 2 R h d G F z Z X Q v Q 2 h h b m d l Z C B U e X B l L n t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1 Z G d l d F 9 k Y X R h c 2 V 0 L 0 N o Y W 5 n Z W Q g V H l w Z S 5 7 Q 2 F 0 Z W d v c n k s M H 0 m c X V v d D s s J n F 1 b 3 Q 7 U 2 V j d G l v b j E v Y n V k Z 2 V 0 X 2 R h d G F z Z X Q v Q 2 h h b m d l Z C B U e X B l L n t T d W J j Y X R l Z 2 9 y e S w x f S Z x d W 9 0 O y w m c X V v d D t T Z W N 0 a W 9 u M S 9 i d W R n Z X R f Z G F 0 Y X N l d C 9 D a G F u Z 2 V k I F R 5 c G U u e 0 F t b 3 V u d C w y f S Z x d W 9 0 O y w m c X V v d D t T Z W N 0 a W 9 u M S 9 i d W R n Z X R f Z G F 0 Y X N l d C 9 D a G F u Z 2 V k I F R 5 c G U u e 0 R h d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1 N 1 Y m N h d G V n b 3 J 5 J n F 1 b 3 Q 7 L C Z x d W 9 0 O 0 F t b 3 V u d C Z x d W 9 0 O y w m c X V v d D t E Y X R l J n F 1 b 3 Q 7 X S I g L z 4 8 R W 5 0 c n k g V H l w Z T 0 i R m l s b E N v b H V t b l R 5 c G V z I i B W Y W x 1 Z T 0 i c 0 J n W U Z D U T 0 9 I i A v P j x F b n R y e S B U e X B l P S J G a W x s T G F z d F V w Z G F 0 Z W Q i I F Z h b H V l P S J k M j A y M y 0 w N S 0 w N F Q w N D o z M z o x M y 4 2 N j U 0 N z Y 0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E 2 O D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J 1 Z G d l d F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G d l d F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G d l d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V y O C v H j + 9 H g s k z Y R E q z X o A A A A A A g A A A A A A E G Y A A A A B A A A g A A A A 6 M 9 9 C 7 l m o 7 X 9 N b b + A C F d / Y B 1 l z d 9 w E o m j W n A l Q i y 3 t o A A A A A D o A A A A A C A A A g A A A A 1 t u e q 0 E g 8 z A R S J H S j H G L M l F p o s Z L V h M o O Y 8 X a J u k O r 1 Q A A A A X v L z E 8 z Z 0 R 9 n L R T b Z 2 N Y 7 D V 7 f 4 1 / M c e B 4 K Q y l 6 V / A q W x l 9 4 p U l 9 w E c j p T h C Y L e I 8 9 m E N P J z b i l M o 0 a 8 k n s C r P D H u z K D r K 7 G l 2 d c C Z N v B U d t A A A A A K u x z P k Y X M 5 Z m l U F S d 4 K g A A q k d 1 E c J E S G 6 y i T k p p f y o W c A P 9 q 8 d e i 8 Q 0 c P t + 9 6 K h I r z J B J 7 i F r j f U g P Q / 4 G R e A Q = = < / D a t a M a s h u p > 
</file>

<file path=customXml/itemProps1.xml><?xml version="1.0" encoding="utf-8"?>
<ds:datastoreItem xmlns:ds="http://schemas.openxmlformats.org/officeDocument/2006/customXml" ds:itemID="{55D84221-DE0D-4EC5-BF9A-2DAB72461D2A}">
  <ds:schemaRefs/>
</ds:datastoreItem>
</file>

<file path=customXml/itemProps2.xml><?xml version="1.0" encoding="utf-8"?>
<ds:datastoreItem xmlns:ds="http://schemas.openxmlformats.org/officeDocument/2006/customXml" ds:itemID="{6B88CE35-C099-46C7-9D3A-89B69DDDBA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Budget Category Validation List</vt:lpstr>
      <vt:lpstr>Actual_transactions_dataset</vt:lpstr>
      <vt:lpstr>Pivot tables</vt:lpstr>
      <vt:lpstr>Monthly Transaction-2023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Soumesh</dc:creator>
  <cp:lastModifiedBy>Soumesh</cp:lastModifiedBy>
  <dcterms:created xsi:type="dcterms:W3CDTF">2015-06-05T18:17:20Z</dcterms:created>
  <dcterms:modified xsi:type="dcterms:W3CDTF">2023-05-05T08:55:43Z</dcterms:modified>
</cp:coreProperties>
</file>