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kanaan\OneDrive\01- Chimerocyte, Inc\Run files\06- Planning-Analyzing Templates\"/>
    </mc:Choice>
  </mc:AlternateContent>
  <xr:revisionPtr revIDLastSave="20" documentId="13_ncr:1_{45E7CCE6-1A93-457A-9722-3FD6B9209FA4}" xr6:coauthVersionLast="44" xr6:coauthVersionMax="45" xr10:uidLastSave="{16084FCC-F759-48A5-B684-F0E5A04BB604}"/>
  <bookViews>
    <workbookView xWindow="-120" yWindow="-120" windowWidth="19440" windowHeight="15000" activeTab="1" xr2:uid="{00000000-000D-0000-FFFF-FFFF00000000}"/>
  </bookViews>
  <sheets>
    <sheet name="READ ME" sheetId="3" r:id="rId1"/>
    <sheet name="Calculation sheet" sheetId="1" r:id="rId2"/>
  </sheets>
  <definedNames>
    <definedName name="_xlnm._FilterDatabase" localSheetId="1" hidden="1">'Calculation sheet'!$A$1:$AH$97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3" i="1" l="1"/>
  <c r="N94" i="1"/>
  <c r="N95" i="1"/>
  <c r="N96" i="1"/>
  <c r="N97" i="1"/>
  <c r="N92" i="1"/>
  <c r="N83" i="1"/>
  <c r="N84" i="1"/>
  <c r="N80" i="1"/>
  <c r="N69" i="1"/>
  <c r="N70" i="1"/>
  <c r="N71" i="1"/>
  <c r="N72" i="1"/>
  <c r="N73" i="1"/>
  <c r="N68" i="1"/>
  <c r="N57" i="1"/>
  <c r="N58" i="1"/>
  <c r="N59" i="1"/>
  <c r="N60" i="1"/>
  <c r="N61" i="1"/>
  <c r="N56" i="1"/>
  <c r="N45" i="1"/>
  <c r="N46" i="1"/>
  <c r="N47" i="1"/>
  <c r="N48" i="1"/>
  <c r="N49" i="1"/>
  <c r="N44" i="1"/>
  <c r="N33" i="1"/>
  <c r="N37" i="1"/>
  <c r="N32" i="1"/>
  <c r="N21" i="1"/>
  <c r="N22" i="1"/>
  <c r="N23" i="1"/>
  <c r="N24" i="1"/>
  <c r="N25" i="1"/>
  <c r="N20" i="1"/>
  <c r="N9" i="1"/>
  <c r="N10" i="1"/>
  <c r="N11" i="1"/>
  <c r="N12" i="1"/>
  <c r="N13" i="1"/>
  <c r="N8" i="1"/>
  <c r="N3" i="1"/>
  <c r="N4" i="1"/>
  <c r="N5" i="1"/>
  <c r="N17" i="1"/>
  <c r="N2" i="1"/>
  <c r="S30" i="1" l="1"/>
  <c r="V30" i="1" s="1"/>
  <c r="X38" i="1" s="1"/>
  <c r="S29" i="1"/>
  <c r="V29" i="1" s="1"/>
  <c r="X37" i="1" s="1"/>
  <c r="S28" i="1"/>
  <c r="V28" i="1" s="1"/>
  <c r="X36" i="1" s="1"/>
  <c r="S27" i="1"/>
  <c r="V27" i="1" s="1"/>
  <c r="X35" i="1" s="1"/>
  <c r="S26" i="1"/>
  <c r="V26" i="1" s="1"/>
  <c r="X34" i="1" s="1"/>
  <c r="S25" i="1"/>
  <c r="V25" i="1" s="1"/>
  <c r="X33" i="1" s="1"/>
  <c r="S24" i="1"/>
  <c r="V24" i="1" s="1"/>
  <c r="X32" i="1" s="1"/>
  <c r="S23" i="1"/>
  <c r="V23" i="1" s="1"/>
  <c r="X31" i="1" s="1"/>
  <c r="S22" i="1"/>
  <c r="S21" i="1"/>
  <c r="S20" i="1"/>
  <c r="S19" i="1"/>
  <c r="S18" i="1"/>
  <c r="S17" i="1"/>
  <c r="S16" i="1"/>
  <c r="Q15" i="1" l="1"/>
  <c r="Q22" i="1" s="1"/>
  <c r="Q14" i="1"/>
  <c r="Q21" i="1" s="1"/>
  <c r="Q13" i="1"/>
  <c r="Q20" i="1" s="1"/>
  <c r="Q12" i="1"/>
  <c r="Q19" i="1" s="1"/>
  <c r="Q11" i="1"/>
  <c r="Q18" i="1" s="1"/>
  <c r="Q10" i="1"/>
  <c r="Q17" i="1" s="1"/>
  <c r="Q9" i="1"/>
  <c r="Q16" i="1" s="1"/>
  <c r="Q8" i="1"/>
  <c r="Q7" i="1"/>
  <c r="Q6" i="1"/>
  <c r="Q5" i="1"/>
  <c r="Q4" i="1"/>
  <c r="Q3" i="1"/>
  <c r="Q2" i="1"/>
  <c r="Q32" i="1"/>
  <c r="Q24" i="1" s="1"/>
  <c r="Q33" i="1"/>
  <c r="Q25" i="1" s="1"/>
  <c r="Q34" i="1"/>
  <c r="Q26" i="1" s="1"/>
  <c r="Q35" i="1"/>
  <c r="Q27" i="1" s="1"/>
  <c r="Q36" i="1"/>
  <c r="Q28" i="1" s="1"/>
  <c r="Q37" i="1"/>
  <c r="Q29" i="1" s="1"/>
  <c r="Q38" i="1"/>
  <c r="Q30" i="1" s="1"/>
  <c r="Q31" i="1"/>
  <c r="Q23" i="1" s="1"/>
  <c r="R30" i="1"/>
  <c r="U30" i="1" s="1"/>
  <c r="W38" i="1" s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R27" i="1"/>
  <c r="R26" i="1"/>
  <c r="R29" i="1"/>
  <c r="U29" i="1" s="1"/>
  <c r="W37" i="1" s="1"/>
  <c r="R28" i="1"/>
  <c r="U28" i="1" s="1"/>
  <c r="W36" i="1" s="1"/>
  <c r="R25" i="1"/>
  <c r="R24" i="1"/>
  <c r="U24" i="1" s="1"/>
  <c r="W32" i="1" s="1"/>
  <c r="R23" i="1"/>
  <c r="R22" i="1"/>
  <c r="R21" i="1"/>
  <c r="R20" i="1"/>
  <c r="R17" i="1"/>
  <c r="R19" i="1"/>
  <c r="R18" i="1"/>
  <c r="Y37" i="1" l="1"/>
  <c r="Y32" i="1"/>
  <c r="Y38" i="1"/>
  <c r="Z38" i="1"/>
  <c r="Y36" i="1"/>
  <c r="Z36" i="1"/>
  <c r="AA33" i="1"/>
  <c r="U25" i="1"/>
  <c r="W33" i="1" s="1"/>
  <c r="U27" i="1"/>
  <c r="W35" i="1" s="1"/>
  <c r="AA32" i="1"/>
  <c r="AE32" i="1" s="1"/>
  <c r="U23" i="1"/>
  <c r="W31" i="1" s="1"/>
  <c r="AA34" i="1"/>
  <c r="AE34" i="1" s="1"/>
  <c r="U26" i="1"/>
  <c r="W34" i="1" s="1"/>
  <c r="AA37" i="1"/>
  <c r="AA36" i="1"/>
  <c r="AE36" i="1" s="1"/>
  <c r="AA31" i="1"/>
  <c r="AA35" i="1"/>
  <c r="AE35" i="1" s="1"/>
  <c r="AA38" i="1"/>
  <c r="AE38" i="1" s="1"/>
  <c r="N35" i="1" l="1"/>
  <c r="N36" i="1"/>
  <c r="N34" i="1"/>
  <c r="N85" i="1"/>
  <c r="N81" i="1"/>
  <c r="N82" i="1"/>
  <c r="AE31" i="1"/>
  <c r="N31" i="1"/>
  <c r="N51" i="1"/>
  <c r="N65" i="1"/>
  <c r="N79" i="1"/>
  <c r="N38" i="1"/>
  <c r="N52" i="1"/>
  <c r="N18" i="1"/>
  <c r="N66" i="1"/>
  <c r="N19" i="1"/>
  <c r="N39" i="1"/>
  <c r="N53" i="1"/>
  <c r="N67" i="1"/>
  <c r="N87" i="1"/>
  <c r="N74" i="1"/>
  <c r="N28" i="1"/>
  <c r="N90" i="1"/>
  <c r="N64" i="1"/>
  <c r="N6" i="1"/>
  <c r="N26" i="1"/>
  <c r="N40" i="1"/>
  <c r="N54" i="1"/>
  <c r="N88" i="1"/>
  <c r="N76" i="1"/>
  <c r="N16" i="1"/>
  <c r="N7" i="1"/>
  <c r="N27" i="1"/>
  <c r="N41" i="1"/>
  <c r="N55" i="1"/>
  <c r="N75" i="1"/>
  <c r="N89" i="1"/>
  <c r="N14" i="1"/>
  <c r="N62" i="1"/>
  <c r="N50" i="1"/>
  <c r="N42" i="1"/>
  <c r="N86" i="1"/>
  <c r="N15" i="1"/>
  <c r="N29" i="1"/>
  <c r="N43" i="1"/>
  <c r="N63" i="1"/>
  <c r="N77" i="1"/>
  <c r="N91" i="1"/>
  <c r="N30" i="1"/>
  <c r="N78" i="1"/>
  <c r="AB38" i="1"/>
  <c r="AG38" i="1" s="1"/>
  <c r="AB36" i="1"/>
  <c r="AG36" i="1" s="1"/>
  <c r="Y31" i="1"/>
  <c r="Y34" i="1"/>
  <c r="Y33" i="1"/>
  <c r="Y35" i="1"/>
  <c r="AE33" i="1" l="1"/>
  <c r="Z37" i="1"/>
  <c r="AB37" i="1" s="1"/>
  <c r="AG37" i="1" s="1"/>
  <c r="AE37" i="1"/>
  <c r="AD36" i="1"/>
  <c r="AF36" i="1" s="1"/>
  <c r="AH36" i="1" s="1"/>
  <c r="Z34" i="1"/>
  <c r="AB34" i="1" s="1"/>
  <c r="AG34" i="1" s="1"/>
  <c r="Z32" i="1"/>
  <c r="AB32" i="1" s="1"/>
  <c r="AG32" i="1" s="1"/>
  <c r="Z31" i="1"/>
  <c r="AB31" i="1" s="1"/>
  <c r="AG31" i="1" s="1"/>
  <c r="Z33" i="1"/>
  <c r="AB33" i="1" s="1"/>
  <c r="AG33" i="1" s="1"/>
  <c r="Z35" i="1"/>
  <c r="AB35" i="1" s="1"/>
  <c r="AG35" i="1" s="1"/>
  <c r="AD35" i="1" l="1"/>
  <c r="AF35" i="1" s="1"/>
  <c r="AH35" i="1" s="1"/>
  <c r="AD34" i="1"/>
  <c r="AF34" i="1" s="1"/>
  <c r="AH34" i="1" s="1"/>
  <c r="AD33" i="1"/>
  <c r="AF33" i="1" s="1"/>
  <c r="AH33" i="1" s="1"/>
  <c r="AD32" i="1"/>
  <c r="AF32" i="1" s="1"/>
  <c r="AH32" i="1" s="1"/>
  <c r="AD31" i="1"/>
  <c r="AF31" i="1" s="1"/>
  <c r="AH31" i="1" s="1"/>
  <c r="AD38" i="1"/>
  <c r="AF38" i="1" s="1"/>
  <c r="AH38" i="1" s="1"/>
  <c r="AD37" i="1"/>
  <c r="AF37" i="1" s="1"/>
  <c r="AH37" i="1" s="1"/>
</calcChain>
</file>

<file path=xl/sharedStrings.xml><?xml version="1.0" encoding="utf-8"?>
<sst xmlns="http://schemas.openxmlformats.org/spreadsheetml/2006/main" count="312" uniqueCount="193">
  <si>
    <t>A1</t>
  </si>
  <si>
    <t>A2</t>
  </si>
  <si>
    <t>A5</t>
  </si>
  <si>
    <t>A6</t>
  </si>
  <si>
    <t>B1</t>
  </si>
  <si>
    <t>B2</t>
  </si>
  <si>
    <t>B5</t>
  </si>
  <si>
    <t>B6</t>
  </si>
  <si>
    <t>C1</t>
  </si>
  <si>
    <t>C2</t>
  </si>
  <si>
    <t>C5</t>
  </si>
  <si>
    <t>C6</t>
  </si>
  <si>
    <t>D1</t>
  </si>
  <si>
    <t>D2</t>
  </si>
  <si>
    <t>D5</t>
  </si>
  <si>
    <t>D6</t>
  </si>
  <si>
    <t>E1</t>
  </si>
  <si>
    <t>E2</t>
  </si>
  <si>
    <t>E5</t>
  </si>
  <si>
    <t>E6</t>
  </si>
  <si>
    <t>F1</t>
  </si>
  <si>
    <t>F2</t>
  </si>
  <si>
    <t>F5</t>
  </si>
  <si>
    <t>F6</t>
  </si>
  <si>
    <t>G1</t>
  </si>
  <si>
    <t>G2</t>
  </si>
  <si>
    <t>G5</t>
  </si>
  <si>
    <t>G6</t>
  </si>
  <si>
    <t>H1</t>
  </si>
  <si>
    <t>H2</t>
  </si>
  <si>
    <t>H5</t>
  </si>
  <si>
    <t>H6</t>
  </si>
  <si>
    <t>A10</t>
  </si>
  <si>
    <t>A11</t>
  </si>
  <si>
    <t>A12</t>
  </si>
  <si>
    <t>A3</t>
  </si>
  <si>
    <t>A4</t>
  </si>
  <si>
    <t>A7</t>
  </si>
  <si>
    <t>A8</t>
  </si>
  <si>
    <t>A9</t>
  </si>
  <si>
    <t>B10</t>
  </si>
  <si>
    <t>B11</t>
  </si>
  <si>
    <t>B12</t>
  </si>
  <si>
    <t>B3</t>
  </si>
  <si>
    <t>B4</t>
  </si>
  <si>
    <t>B7</t>
  </si>
  <si>
    <t>B8</t>
  </si>
  <si>
    <t>B9</t>
  </si>
  <si>
    <t>C10</t>
  </si>
  <si>
    <t>C11</t>
  </si>
  <si>
    <t>C12</t>
  </si>
  <si>
    <t>C3</t>
  </si>
  <si>
    <t>C4</t>
  </si>
  <si>
    <t>C7</t>
  </si>
  <si>
    <t>C8</t>
  </si>
  <si>
    <t>C9</t>
  </si>
  <si>
    <t>D10</t>
  </si>
  <si>
    <t>D11</t>
  </si>
  <si>
    <t>D12</t>
  </si>
  <si>
    <t>D3</t>
  </si>
  <si>
    <t>D4</t>
  </si>
  <si>
    <t>D7</t>
  </si>
  <si>
    <t>D8</t>
  </si>
  <si>
    <t>D9</t>
  </si>
  <si>
    <t>E10</t>
  </si>
  <si>
    <t>E11</t>
  </si>
  <si>
    <t>E12</t>
  </si>
  <si>
    <t>E3</t>
  </si>
  <si>
    <t>E4</t>
  </si>
  <si>
    <t>E7</t>
  </si>
  <si>
    <t>E8</t>
  </si>
  <si>
    <t>E9</t>
  </si>
  <si>
    <t>F10</t>
  </si>
  <si>
    <t>F11</t>
  </si>
  <si>
    <t>F12</t>
  </si>
  <si>
    <t>F3</t>
  </si>
  <si>
    <t>F4</t>
  </si>
  <si>
    <t>F7</t>
  </si>
  <si>
    <t>F8</t>
  </si>
  <si>
    <t>F9</t>
  </si>
  <si>
    <t>G10</t>
  </si>
  <si>
    <t>G11</t>
  </si>
  <si>
    <t>G12</t>
  </si>
  <si>
    <t>G3</t>
  </si>
  <si>
    <t>G4</t>
  </si>
  <si>
    <t>G7</t>
  </si>
  <si>
    <t>G8</t>
  </si>
  <si>
    <t>G9</t>
  </si>
  <si>
    <t>H10</t>
  </si>
  <si>
    <t>H11</t>
  </si>
  <si>
    <t>H12</t>
  </si>
  <si>
    <t>H3</t>
  </si>
  <si>
    <t>H4</t>
  </si>
  <si>
    <t>H7</t>
  </si>
  <si>
    <t>H8</t>
  </si>
  <si>
    <t>H9</t>
  </si>
  <si>
    <t>Task</t>
  </si>
  <si>
    <t>Quantity</t>
  </si>
  <si>
    <t>Positions of interest</t>
  </si>
  <si>
    <t>B3-B4</t>
  </si>
  <si>
    <t>C3-C4</t>
  </si>
  <si>
    <t>D3-D4</t>
  </si>
  <si>
    <t>E3-E4</t>
  </si>
  <si>
    <t>F3-F4</t>
  </si>
  <si>
    <t>G3-G4</t>
  </si>
  <si>
    <t>H3-H4</t>
  </si>
  <si>
    <t>A5-A6</t>
  </si>
  <si>
    <t>B5-B6</t>
  </si>
  <si>
    <t>C5-C6</t>
  </si>
  <si>
    <t>D5-D6</t>
  </si>
  <si>
    <t>E5-E6</t>
  </si>
  <si>
    <t>F5-F6</t>
  </si>
  <si>
    <t>G5-G6</t>
  </si>
  <si>
    <t>H5-H6</t>
  </si>
  <si>
    <t>Sample ID</t>
  </si>
  <si>
    <t>Mean Qty</t>
  </si>
  <si>
    <t>Qty per uL</t>
  </si>
  <si>
    <t>A7...A12</t>
  </si>
  <si>
    <t>B7...B12</t>
  </si>
  <si>
    <t>C7...C12</t>
  </si>
  <si>
    <t>D7...D12</t>
  </si>
  <si>
    <t>E7...E12</t>
  </si>
  <si>
    <t>F7...F12</t>
  </si>
  <si>
    <t>G7...G12</t>
  </si>
  <si>
    <t>H7...H12</t>
  </si>
  <si>
    <t>Sum of Cells in HLA assay</t>
  </si>
  <si>
    <t>Sum of Mc</t>
  </si>
  <si>
    <t>Adj Mc</t>
  </si>
  <si>
    <t>A</t>
  </si>
  <si>
    <t>B</t>
  </si>
  <si>
    <t>C</t>
  </si>
  <si>
    <t>D</t>
  </si>
  <si>
    <t>E</t>
  </si>
  <si>
    <t>F</t>
  </si>
  <si>
    <t>G</t>
  </si>
  <si>
    <t>H</t>
  </si>
  <si>
    <t>Bglob</t>
  </si>
  <si>
    <t>HLA detector</t>
  </si>
  <si>
    <t>Bglob NTC</t>
  </si>
  <si>
    <t>HLA detector NTC</t>
  </si>
  <si>
    <t>Bglob STD</t>
  </si>
  <si>
    <t>HLA cell_line POS</t>
  </si>
  <si>
    <t xml:space="preserve">HLA cell_line POS </t>
  </si>
  <si>
    <t>HLA cell_line STD</t>
  </si>
  <si>
    <t>Bglob cell_line</t>
  </si>
  <si>
    <t>Column 1 contains a B-glob standard curve beginning with a No-template control at A1, then going from the lowest value at B1 to the highest at H1</t>
  </si>
  <si>
    <t>Columns 5 through 12 contain test samples, one at each line, where 5 and 6 evaluate DNA quantity by B-glob and 7 through 12 evaluate Mc presence</t>
  </si>
  <si>
    <t>This is a protected worksheet; password is: 1</t>
  </si>
  <si>
    <r>
      <t xml:space="preserve">For this </t>
    </r>
    <r>
      <rPr>
        <b/>
        <i/>
        <sz val="10"/>
        <color theme="1"/>
        <rFont val="Arial"/>
        <family val="2"/>
      </rPr>
      <t>Calcualtion sheet</t>
    </r>
    <r>
      <rPr>
        <b/>
        <sz val="10"/>
        <color theme="1"/>
        <rFont val="Arial"/>
        <family val="2"/>
      </rPr>
      <t>, the following criteria must be met:</t>
    </r>
  </si>
  <si>
    <t>a</t>
  </si>
  <si>
    <t>b</t>
  </si>
  <si>
    <t>c</t>
  </si>
  <si>
    <t>d</t>
  </si>
  <si>
    <t>e</t>
  </si>
  <si>
    <t>f</t>
  </si>
  <si>
    <t>AdjStd</t>
  </si>
  <si>
    <r>
      <t xml:space="preserve">Use </t>
    </r>
    <r>
      <rPr>
        <b/>
        <u/>
        <sz val="10"/>
        <color theme="1"/>
        <rFont val="Arial"/>
        <family val="2"/>
      </rPr>
      <t>Save as</t>
    </r>
    <r>
      <rPr>
        <sz val="10"/>
        <color theme="1"/>
        <rFont val="Arial"/>
        <family val="2"/>
      </rPr>
      <t xml:space="preserve"> button to create your microchimerism analysis file and keep this template for future analyses</t>
    </r>
  </si>
  <si>
    <t>Rounded Qty</t>
  </si>
  <si>
    <t>Reporter</t>
  </si>
  <si>
    <t>Well Position</t>
  </si>
  <si>
    <t>Well</t>
  </si>
  <si>
    <t>Omit</t>
  </si>
  <si>
    <t>Sample Name</t>
  </si>
  <si>
    <t>Target Name</t>
  </si>
  <si>
    <t>Quencher</t>
  </si>
  <si>
    <t>CT</t>
  </si>
  <si>
    <t>Ct Mean</t>
  </si>
  <si>
    <t>Ct SD</t>
  </si>
  <si>
    <t xml:space="preserve">Vol used </t>
  </si>
  <si>
    <t>Mean cells assayed/well</t>
  </si>
  <si>
    <t>Actual position</t>
  </si>
  <si>
    <r>
      <t xml:space="preserve">This worksheet is used on data exported from </t>
    </r>
    <r>
      <rPr>
        <b/>
        <u/>
        <sz val="10"/>
        <color theme="1"/>
        <rFont val="Arial"/>
        <family val="2"/>
      </rPr>
      <t>QuantStudio Design &amp; Analysis software</t>
    </r>
  </si>
  <si>
    <r>
      <t xml:space="preserve">Detector of column 3, 4, 7, 8, 9, 10, 11, and 12 is </t>
    </r>
    <r>
      <rPr>
        <b/>
        <i/>
        <sz val="10"/>
        <color theme="1"/>
        <rFont val="Arial"/>
        <family val="2"/>
      </rPr>
      <t>Target</t>
    </r>
    <r>
      <rPr>
        <sz val="10"/>
        <color theme="1"/>
        <rFont val="Arial"/>
        <family val="2"/>
      </rPr>
      <t>-specific</t>
    </r>
  </si>
  <si>
    <r>
      <t xml:space="preserve">Detector of column 1, 2, 5, and 6 is </t>
    </r>
    <r>
      <rPr>
        <b/>
        <i/>
        <sz val="10"/>
        <color theme="1"/>
        <rFont val="Arial"/>
        <family val="2"/>
      </rPr>
      <t>B-globin</t>
    </r>
    <r>
      <rPr>
        <sz val="10"/>
        <color theme="1"/>
        <rFont val="Arial"/>
        <family val="2"/>
      </rPr>
      <t xml:space="preserve"> (see plate design below)</t>
    </r>
  </si>
  <si>
    <t>Columns 2, 3, and 4 contain an IHW cell-line standard curve beginning with a No-template control at A2→A4, then going from the lowest value at B2→B4 to the highest at H2→H4</t>
  </si>
  <si>
    <t>Open your exported file using exel:</t>
  </si>
  <si>
    <r>
      <t xml:space="preserve">in the "Results" sheet, copy the data that are under the following columns: </t>
    </r>
    <r>
      <rPr>
        <u/>
        <sz val="10"/>
        <color theme="1"/>
        <rFont val="Arial"/>
        <family val="2"/>
      </rPr>
      <t>Well Position</t>
    </r>
    <r>
      <rPr>
        <sz val="10"/>
        <color theme="1"/>
        <rFont val="Arial"/>
        <family val="2"/>
      </rPr>
      <t xml:space="preserve"> </t>
    </r>
    <r>
      <rPr>
        <u/>
        <sz val="10"/>
        <color theme="1"/>
        <rFont val="Arial"/>
        <family val="2"/>
      </rPr>
      <t>Omit</t>
    </r>
    <r>
      <rPr>
        <sz val="10"/>
        <color theme="1"/>
        <rFont val="Arial"/>
        <family val="2"/>
      </rPr>
      <t xml:space="preserve"> </t>
    </r>
    <r>
      <rPr>
        <u/>
        <sz val="10"/>
        <color theme="1"/>
        <rFont val="Arial"/>
        <family val="2"/>
      </rPr>
      <t>Sample Name</t>
    </r>
    <r>
      <rPr>
        <sz val="10"/>
        <color theme="1"/>
        <rFont val="Arial"/>
        <family val="2"/>
      </rPr>
      <t xml:space="preserve"> </t>
    </r>
    <r>
      <rPr>
        <u/>
        <sz val="10"/>
        <color theme="1"/>
        <rFont val="Arial"/>
        <family val="2"/>
      </rPr>
      <t>Target Name</t>
    </r>
    <r>
      <rPr>
        <sz val="10"/>
        <color theme="1"/>
        <rFont val="Arial"/>
        <family val="2"/>
      </rPr>
      <t xml:space="preserve"> </t>
    </r>
    <r>
      <rPr>
        <u/>
        <sz val="10"/>
        <color theme="1"/>
        <rFont val="Arial"/>
        <family val="2"/>
      </rPr>
      <t>Task</t>
    </r>
    <r>
      <rPr>
        <sz val="10"/>
        <color theme="1"/>
        <rFont val="Arial"/>
        <family val="2"/>
      </rPr>
      <t xml:space="preserve"> </t>
    </r>
    <r>
      <rPr>
        <u/>
        <sz val="10"/>
        <color theme="1"/>
        <rFont val="Arial"/>
        <family val="2"/>
      </rPr>
      <t>Reporter</t>
    </r>
    <r>
      <rPr>
        <sz val="10"/>
        <color theme="1"/>
        <rFont val="Arial"/>
        <family val="2"/>
      </rPr>
      <t xml:space="preserve"> </t>
    </r>
    <r>
      <rPr>
        <u/>
        <sz val="10"/>
        <color theme="1"/>
        <rFont val="Arial"/>
        <family val="2"/>
      </rPr>
      <t>Quencher</t>
    </r>
    <r>
      <rPr>
        <sz val="10"/>
        <color theme="1"/>
        <rFont val="Arial"/>
        <family val="2"/>
      </rPr>
      <t xml:space="preserve"> </t>
    </r>
    <r>
      <rPr>
        <u/>
        <sz val="10"/>
        <color theme="1"/>
        <rFont val="Arial"/>
        <family val="2"/>
      </rPr>
      <t>CT</t>
    </r>
    <r>
      <rPr>
        <sz val="10"/>
        <color theme="1"/>
        <rFont val="Arial"/>
        <family val="2"/>
      </rPr>
      <t xml:space="preserve"> </t>
    </r>
    <r>
      <rPr>
        <u/>
        <sz val="10"/>
        <color theme="1"/>
        <rFont val="Arial"/>
        <family val="2"/>
      </rPr>
      <t>Ct Mean</t>
    </r>
    <r>
      <rPr>
        <sz val="10"/>
        <color theme="1"/>
        <rFont val="Arial"/>
        <family val="2"/>
      </rPr>
      <t xml:space="preserve"> </t>
    </r>
    <r>
      <rPr>
        <u/>
        <sz val="10"/>
        <color theme="1"/>
        <rFont val="Arial"/>
        <family val="2"/>
      </rPr>
      <t>Ct SD</t>
    </r>
    <r>
      <rPr>
        <sz val="10"/>
        <color theme="1"/>
        <rFont val="Arial"/>
        <family val="2"/>
      </rPr>
      <t xml:space="preserve"> </t>
    </r>
    <r>
      <rPr>
        <u/>
        <sz val="10"/>
        <color theme="1"/>
        <rFont val="Arial"/>
        <family val="2"/>
      </rPr>
      <t>Quantity</t>
    </r>
  </si>
  <si>
    <r>
      <t xml:space="preserve">After copy/pasting, double check that </t>
    </r>
    <r>
      <rPr>
        <b/>
        <u/>
        <sz val="10"/>
        <color theme="1"/>
        <rFont val="Arial"/>
        <family val="2"/>
      </rPr>
      <t>Well Position</t>
    </r>
    <r>
      <rPr>
        <sz val="10"/>
        <color theme="1"/>
        <rFont val="Arial"/>
        <family val="2"/>
      </rPr>
      <t xml:space="preserve"> (in exported data file) and </t>
    </r>
    <r>
      <rPr>
        <b/>
        <u/>
        <sz val="10"/>
        <color theme="1"/>
        <rFont val="Arial"/>
        <family val="2"/>
      </rPr>
      <t>Actual Position</t>
    </r>
    <r>
      <rPr>
        <sz val="10"/>
        <color theme="1"/>
        <rFont val="Arial"/>
        <family val="2"/>
      </rPr>
      <t xml:space="preserve"> (in Calculation sheet) are in the same order</t>
    </r>
  </si>
  <si>
    <t>Samples on Bglob_assay</t>
  </si>
  <si>
    <t>Samples on Marker_assay</t>
  </si>
  <si>
    <t>Promega ♀ Std_Crv on Bglob_assay</t>
  </si>
  <si>
    <t>IHW Std_Crv on Bglob_assay</t>
  </si>
  <si>
    <t>IHW Std_Crv on Marker_assay</t>
  </si>
  <si>
    <t>n/a</t>
  </si>
  <si>
    <t>Std_Dev Qty</t>
  </si>
  <si>
    <t>Std_Dev per uL</t>
  </si>
  <si>
    <t>Std_Dev cells assayed/well</t>
  </si>
  <si>
    <t>Mc proportion</t>
  </si>
  <si>
    <t>Adj Mc Htzyg corr</t>
  </si>
  <si>
    <t>P(Chimerism.Htzyg)</t>
  </si>
  <si>
    <r>
      <t>Mc/10^6</t>
    </r>
    <r>
      <rPr>
        <b/>
        <sz val="8"/>
        <color theme="1"/>
        <rFont val="Arial"/>
        <family val="2"/>
      </rPr>
      <t xml:space="preserve"> (Htzyg corr)</t>
    </r>
  </si>
  <si>
    <r>
      <t>Mc/10^6</t>
    </r>
    <r>
      <rPr>
        <b/>
        <sz val="8"/>
        <color theme="0" tint="-0.499984740745262"/>
        <rFont val="Arial"/>
        <family val="2"/>
      </rPr>
      <t xml:space="preserve"> (uncorr)</t>
    </r>
  </si>
  <si>
    <t>Std_Dev(Adj Mc Htzyg corr)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</si>
</sst>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#,##0.000"/>
    <numFmt numFmtId="167" formatCode="0.0E+0"/>
  </numFmts>
  <fonts count="3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7030A0"/>
      <name val="Arial"/>
      <family val="2"/>
    </font>
    <font>
      <b/>
      <sz val="10"/>
      <color rgb="FF7030A0"/>
      <name val="Arial"/>
      <family val="2"/>
    </font>
    <font>
      <b/>
      <sz val="10"/>
      <color rgb="FFFF0000"/>
      <name val="Arial"/>
      <family val="2"/>
    </font>
    <font>
      <b/>
      <sz val="8"/>
      <color theme="1"/>
      <name val="Arial"/>
      <family val="2"/>
    </font>
    <font>
      <i/>
      <sz val="10"/>
      <color theme="1"/>
      <name val="Arial"/>
      <family val="2"/>
    </font>
    <font>
      <i/>
      <sz val="10"/>
      <color rgb="FFFF0000"/>
      <name val="Arial"/>
      <family val="2"/>
    </font>
    <font>
      <i/>
      <sz val="10"/>
      <color rgb="FF7030A0"/>
      <name val="Arial"/>
      <family val="2"/>
    </font>
    <font>
      <b/>
      <sz val="12"/>
      <name val="Arial"/>
      <family val="2"/>
    </font>
    <font>
      <b/>
      <sz val="10"/>
      <color rgb="FFCC00CC"/>
      <name val="Arial"/>
      <family val="2"/>
    </font>
    <font>
      <b/>
      <u/>
      <sz val="10"/>
      <color theme="1"/>
      <name val="Arial"/>
      <family val="2"/>
    </font>
    <font>
      <b/>
      <i/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  <font>
      <sz val="10"/>
      <color theme="0" tint="-0.249977111117893"/>
      <name val="Arial"/>
      <family val="2"/>
    </font>
    <font>
      <u/>
      <sz val="10"/>
      <color theme="1"/>
      <name val="Arial"/>
      <family val="2"/>
    </font>
    <font>
      <b/>
      <sz val="10"/>
      <color theme="0" tint="-0.499984740745262"/>
      <name val="Arial"/>
      <family val="2"/>
    </font>
    <font>
      <b/>
      <sz val="8"/>
      <color theme="0" tint="-0.499984740745262"/>
      <name val="Arial"/>
      <family val="2"/>
    </font>
    <font>
      <sz val="10"/>
      <color theme="0" tint="-0.499984740745262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FFA3A3"/>
        <bgColor indexed="64"/>
      </patternFill>
    </fill>
    <fill>
      <patternFill patternType="solid">
        <fgColor rgb="FFFF85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4" fillId="0" borderId="0" applyNumberFormat="0" applyFill="0" applyBorder="0" applyAlignment="0" applyProtection="0"/>
    <xf numFmtId="0" fontId="15" fillId="0" borderId="21" applyNumberFormat="0" applyFill="0" applyAlignment="0" applyProtection="0"/>
    <xf numFmtId="0" fontId="16" fillId="0" borderId="22" applyNumberFormat="0" applyFill="0" applyAlignment="0" applyProtection="0"/>
    <xf numFmtId="0" fontId="17" fillId="0" borderId="23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0" applyNumberFormat="0" applyBorder="0" applyAlignment="0" applyProtection="0"/>
    <xf numFmtId="0" fontId="21" fillId="7" borderId="24" applyNumberFormat="0" applyAlignment="0" applyProtection="0"/>
    <xf numFmtId="0" fontId="22" fillId="8" borderId="25" applyNumberFormat="0" applyAlignment="0" applyProtection="0"/>
    <xf numFmtId="0" fontId="23" fillId="8" borderId="24" applyNumberFormat="0" applyAlignment="0" applyProtection="0"/>
    <xf numFmtId="0" fontId="24" fillId="0" borderId="26" applyNumberFormat="0" applyFill="0" applyAlignment="0" applyProtection="0"/>
    <xf numFmtId="0" fontId="25" fillId="9" borderId="27" applyNumberFormat="0" applyAlignment="0" applyProtection="0"/>
    <xf numFmtId="0" fontId="26" fillId="0" borderId="0" applyNumberFormat="0" applyFill="0" applyBorder="0" applyAlignment="0" applyProtection="0"/>
    <xf numFmtId="0" fontId="13" fillId="10" borderId="28" applyNumberFormat="0" applyFont="0" applyAlignment="0" applyProtection="0"/>
    <xf numFmtId="0" fontId="27" fillId="0" borderId="0" applyNumberFormat="0" applyFill="0" applyBorder="0" applyAlignment="0" applyProtection="0"/>
    <xf numFmtId="0" fontId="1" fillId="0" borderId="29" applyNumberFormat="0" applyFill="0" applyAlignment="0" applyProtection="0"/>
    <xf numFmtId="0" fontId="28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4" borderId="0" applyNumberFormat="0" applyBorder="0" applyAlignment="0" applyProtection="0"/>
  </cellStyleXfs>
  <cellXfs count="72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1" fillId="0" borderId="0" xfId="0" applyNumberFormat="1" applyFont="1"/>
    <xf numFmtId="164" fontId="0" fillId="0" borderId="0" xfId="0" applyNumberFormat="1"/>
    <xf numFmtId="164" fontId="6" fillId="0" borderId="0" xfId="0" applyNumberFormat="1" applyFont="1"/>
    <xf numFmtId="164" fontId="0" fillId="0" borderId="0" xfId="0" applyNumberFormat="1" applyFont="1"/>
    <xf numFmtId="164" fontId="5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4" fillId="2" borderId="6" xfId="0" applyNumberFormat="1" applyFont="1" applyFill="1" applyBorder="1" applyAlignment="1" applyProtection="1">
      <alignment horizontal="center" vertical="center" wrapText="1"/>
    </xf>
    <xf numFmtId="0" fontId="10" fillId="3" borderId="5" xfId="0" applyNumberFormat="1" applyFont="1" applyFill="1" applyBorder="1" applyAlignment="1" applyProtection="1">
      <alignment horizontal="center" vertical="center" wrapText="1"/>
    </xf>
    <xf numFmtId="0" fontId="10" fillId="3" borderId="6" xfId="0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 applyProtection="1">
      <alignment horizontal="righ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/>
    <xf numFmtId="0" fontId="1" fillId="0" borderId="0" xfId="0" applyFont="1" applyProtection="1"/>
    <xf numFmtId="0" fontId="12" fillId="0" borderId="0" xfId="0" applyFont="1" applyAlignment="1" applyProtection="1">
      <alignment horizontal="right"/>
    </xf>
    <xf numFmtId="0" fontId="9" fillId="0" borderId="0" xfId="0" applyFont="1" applyAlignment="1" applyProtection="1">
      <alignment horizontal="center" vertical="center"/>
    </xf>
    <xf numFmtId="0" fontId="9" fillId="0" borderId="4" xfId="0" applyFont="1" applyBorder="1" applyAlignment="1" applyProtection="1">
      <alignment horizontal="center"/>
    </xf>
    <xf numFmtId="0" fontId="9" fillId="0" borderId="0" xfId="0" applyFont="1" applyAlignment="1" applyProtection="1">
      <alignment horizontal="right" vertical="center"/>
    </xf>
    <xf numFmtId="0" fontId="10" fillId="3" borderId="7" xfId="0" applyNumberFormat="1" applyFont="1" applyFill="1" applyBorder="1" applyAlignment="1" applyProtection="1">
      <alignment horizontal="center" vertical="center" wrapText="1"/>
    </xf>
    <xf numFmtId="0" fontId="4" fillId="2" borderId="8" xfId="0" applyNumberFormat="1" applyFont="1" applyFill="1" applyBorder="1" applyAlignment="1" applyProtection="1">
      <alignment horizontal="center" vertical="center" wrapText="1"/>
    </xf>
    <xf numFmtId="0" fontId="4" fillId="2" borderId="7" xfId="0" applyNumberFormat="1" applyFont="1" applyFill="1" applyBorder="1" applyAlignment="1" applyProtection="1">
      <alignment horizontal="center" vertical="center" wrapText="1"/>
    </xf>
    <xf numFmtId="0" fontId="10" fillId="3" borderId="1" xfId="0" applyNumberFormat="1" applyFont="1" applyFill="1" applyBorder="1" applyAlignment="1" applyProtection="1">
      <alignment horizontal="center" vertical="center" wrapText="1"/>
    </xf>
    <xf numFmtId="0" fontId="10" fillId="3" borderId="9" xfId="0" applyNumberFormat="1" applyFont="1" applyFill="1" applyBorder="1" applyAlignment="1" applyProtection="1">
      <alignment horizontal="center" vertical="center" wrapText="1"/>
    </xf>
    <xf numFmtId="0" fontId="4" fillId="2" borderId="9" xfId="0" applyNumberFormat="1" applyFont="1" applyFill="1" applyBorder="1" applyAlignment="1" applyProtection="1">
      <alignment horizontal="center" vertical="center" wrapText="1"/>
    </xf>
    <xf numFmtId="0" fontId="10" fillId="3" borderId="10" xfId="0" applyNumberFormat="1" applyFont="1" applyFill="1" applyBorder="1" applyAlignment="1" applyProtection="1">
      <alignment horizontal="center" vertical="center" wrapText="1"/>
    </xf>
    <xf numFmtId="0" fontId="4" fillId="2" borderId="11" xfId="0" applyNumberFormat="1" applyFont="1" applyFill="1" applyBorder="1" applyAlignment="1" applyProtection="1">
      <alignment horizontal="center" vertical="center" wrapText="1"/>
    </xf>
    <xf numFmtId="0" fontId="4" fillId="2" borderId="10" xfId="0" applyNumberFormat="1" applyFont="1" applyFill="1" applyBorder="1" applyAlignment="1" applyProtection="1">
      <alignment horizontal="center" vertical="center" wrapText="1"/>
    </xf>
    <xf numFmtId="0" fontId="10" fillId="3" borderId="2" xfId="0" applyNumberFormat="1" applyFont="1" applyFill="1" applyBorder="1" applyAlignment="1" applyProtection="1">
      <alignment horizontal="center" vertical="center" wrapText="1"/>
    </xf>
    <xf numFmtId="0" fontId="10" fillId="3" borderId="12" xfId="0" applyNumberFormat="1" applyFont="1" applyFill="1" applyBorder="1" applyAlignment="1" applyProtection="1">
      <alignment horizontal="center" vertical="center" wrapText="1"/>
    </xf>
    <xf numFmtId="0" fontId="4" fillId="2" borderId="12" xfId="0" applyNumberFormat="1" applyFont="1" applyFill="1" applyBorder="1" applyAlignment="1" applyProtection="1">
      <alignment horizontal="center" vertical="center" wrapText="1"/>
    </xf>
    <xf numFmtId="0" fontId="10" fillId="3" borderId="13" xfId="0" applyNumberFormat="1" applyFont="1" applyFill="1" applyBorder="1" applyAlignment="1" applyProtection="1">
      <alignment horizontal="center" vertical="center" wrapText="1"/>
    </xf>
    <xf numFmtId="0" fontId="4" fillId="2" borderId="14" xfId="0" applyNumberFormat="1" applyFont="1" applyFill="1" applyBorder="1" applyAlignment="1" applyProtection="1">
      <alignment horizontal="center" vertical="center" wrapText="1"/>
    </xf>
    <xf numFmtId="0" fontId="4" fillId="2" borderId="15" xfId="0" applyNumberFormat="1" applyFont="1" applyFill="1" applyBorder="1" applyAlignment="1" applyProtection="1">
      <alignment horizontal="center" vertical="center" wrapText="1"/>
    </xf>
    <xf numFmtId="0" fontId="4" fillId="2" borderId="16" xfId="0" applyNumberFormat="1" applyFont="1" applyFill="1" applyBorder="1" applyAlignment="1" applyProtection="1">
      <alignment horizontal="center" vertical="center" wrapText="1"/>
    </xf>
    <xf numFmtId="0" fontId="10" fillId="3" borderId="3" xfId="0" applyNumberFormat="1" applyFont="1" applyFill="1" applyBorder="1" applyAlignment="1" applyProtection="1">
      <alignment horizontal="center" vertical="center" wrapText="1"/>
    </xf>
    <xf numFmtId="0" fontId="10" fillId="3" borderId="17" xfId="0" applyNumberFormat="1" applyFont="1" applyFill="1" applyBorder="1" applyAlignment="1" applyProtection="1">
      <alignment horizontal="center" vertical="center" wrapText="1"/>
    </xf>
    <xf numFmtId="0" fontId="4" fillId="2" borderId="17" xfId="0" applyNumberFormat="1" applyFont="1" applyFill="1" applyBorder="1" applyAlignment="1" applyProtection="1">
      <alignment horizontal="center" vertical="center" wrapText="1"/>
    </xf>
    <xf numFmtId="0" fontId="10" fillId="3" borderId="18" xfId="0" applyNumberFormat="1" applyFont="1" applyFill="1" applyBorder="1" applyAlignment="1" applyProtection="1">
      <alignment horizontal="center" vertical="center" wrapText="1"/>
    </xf>
    <xf numFmtId="0" fontId="4" fillId="2" borderId="5" xfId="0" applyNumberFormat="1" applyFont="1" applyFill="1" applyBorder="1" applyAlignment="1" applyProtection="1">
      <alignment horizontal="center" vertical="center" wrapText="1"/>
    </xf>
    <xf numFmtId="0" fontId="10" fillId="3" borderId="19" xfId="0" applyNumberFormat="1" applyFont="1" applyFill="1" applyBorder="1" applyAlignment="1" applyProtection="1">
      <alignment horizontal="center" vertical="center" wrapText="1"/>
    </xf>
    <xf numFmtId="0" fontId="4" fillId="2" borderId="1" xfId="0" applyNumberFormat="1" applyFont="1" applyFill="1" applyBorder="1" applyAlignment="1" applyProtection="1">
      <alignment horizontal="center" vertical="center" wrapText="1"/>
    </xf>
    <xf numFmtId="0" fontId="10" fillId="3" borderId="20" xfId="0" applyNumberFormat="1" applyFont="1" applyFill="1" applyBorder="1" applyAlignment="1" applyProtection="1">
      <alignment horizontal="center" vertical="center" wrapText="1"/>
    </xf>
    <xf numFmtId="0" fontId="4" fillId="2" borderId="2" xfId="0" applyNumberFormat="1" applyFont="1" applyFill="1" applyBorder="1" applyAlignment="1" applyProtection="1">
      <alignment horizontal="center" vertical="center" wrapText="1"/>
    </xf>
    <xf numFmtId="0" fontId="4" fillId="2" borderId="13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Alignment="1" applyProtection="1">
      <alignment horizontal="left"/>
      <protection locked="0"/>
    </xf>
    <xf numFmtId="2" fontId="1" fillId="0" borderId="0" xfId="0" applyNumberFormat="1" applyFont="1"/>
    <xf numFmtId="2" fontId="0" fillId="0" borderId="0" xfId="0" applyNumberFormat="1"/>
    <xf numFmtId="166" fontId="0" fillId="0" borderId="0" xfId="0" applyNumberFormat="1" applyProtection="1">
      <protection locked="0"/>
    </xf>
    <xf numFmtId="0" fontId="1" fillId="0" borderId="0" xfId="0" applyFont="1" applyProtection="1">
      <protection locked="0"/>
    </xf>
    <xf numFmtId="164" fontId="29" fillId="0" borderId="0" xfId="0" applyNumberFormat="1" applyFont="1" applyAlignment="1">
      <alignment horizontal="center"/>
    </xf>
    <xf numFmtId="167" fontId="1" fillId="0" borderId="0" xfId="0" applyNumberFormat="1" applyFont="1"/>
    <xf numFmtId="0" fontId="1" fillId="0" borderId="0" xfId="0" applyFont="1" applyFill="1" applyBorder="1" applyAlignment="1">
      <alignment horizontal="center"/>
    </xf>
    <xf numFmtId="2" fontId="12" fillId="0" borderId="0" xfId="0" applyNumberFormat="1" applyFont="1" applyProtection="1">
      <protection locked="0"/>
    </xf>
    <xf numFmtId="0" fontId="1" fillId="0" borderId="0" xfId="0" applyNumberFormat="1" applyFont="1"/>
    <xf numFmtId="164" fontId="31" fillId="0" borderId="0" xfId="0" applyNumberFormat="1" applyFont="1"/>
    <xf numFmtId="2" fontId="33" fillId="0" borderId="0" xfId="0" applyNumberFormat="1" applyFont="1"/>
    <xf numFmtId="167" fontId="31" fillId="0" borderId="0" xfId="0" applyNumberFormat="1" applyFont="1"/>
    <xf numFmtId="0" fontId="0" fillId="0" borderId="0" xfId="0" applyFill="1" applyProtection="1"/>
    <xf numFmtId="0" fontId="4" fillId="0" borderId="0" xfId="0" applyFont="1" applyAlignment="1">
      <alignment horizontal="center" vertical="center" textRotation="90" wrapText="1"/>
    </xf>
    <xf numFmtId="0" fontId="3" fillId="0" borderId="0" xfId="0" applyFont="1" applyAlignment="1">
      <alignment horizontal="center" vertical="center" textRotation="90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  <color rgb="FFFF85FF"/>
      <color rgb="FFFFA3A3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opLeftCell="A13" workbookViewId="0">
      <selection activeCell="B5" sqref="B5"/>
    </sheetView>
  </sheetViews>
  <sheetFormatPr defaultRowHeight="12.75" x14ac:dyDescent="0.2"/>
  <cols>
    <col min="1" max="12" width="9.140625" style="23"/>
    <col min="13" max="13" width="9.140625" style="23" customWidth="1"/>
    <col min="14" max="16384" width="9.140625" style="23"/>
  </cols>
  <sheetData>
    <row r="1" spans="1:2" ht="15" customHeight="1" x14ac:dyDescent="0.2">
      <c r="A1" s="25" t="s">
        <v>148</v>
      </c>
    </row>
    <row r="2" spans="1:2" ht="15" customHeight="1" x14ac:dyDescent="0.2">
      <c r="A2" s="26" t="s">
        <v>149</v>
      </c>
      <c r="B2" s="23" t="s">
        <v>171</v>
      </c>
    </row>
    <row r="3" spans="1:2" ht="15" customHeight="1" x14ac:dyDescent="0.2">
      <c r="A3" s="26" t="s">
        <v>150</v>
      </c>
      <c r="B3" s="23" t="s">
        <v>173</v>
      </c>
    </row>
    <row r="4" spans="1:2" ht="15" customHeight="1" x14ac:dyDescent="0.2">
      <c r="A4" s="26" t="s">
        <v>151</v>
      </c>
      <c r="B4" s="23" t="s">
        <v>172</v>
      </c>
    </row>
    <row r="5" spans="1:2" ht="15" customHeight="1" x14ac:dyDescent="0.2">
      <c r="A5" s="26" t="s">
        <v>152</v>
      </c>
      <c r="B5" s="23" t="s">
        <v>145</v>
      </c>
    </row>
    <row r="6" spans="1:2" ht="15" customHeight="1" x14ac:dyDescent="0.2">
      <c r="A6" s="26" t="s">
        <v>153</v>
      </c>
      <c r="B6" s="23" t="s">
        <v>174</v>
      </c>
    </row>
    <row r="7" spans="1:2" ht="15" customHeight="1" x14ac:dyDescent="0.2">
      <c r="A7" s="26" t="s">
        <v>154</v>
      </c>
      <c r="B7" s="23" t="s">
        <v>146</v>
      </c>
    </row>
    <row r="8" spans="1:2" ht="15" customHeight="1" x14ac:dyDescent="0.2"/>
    <row r="9" spans="1:2" ht="15" customHeight="1" x14ac:dyDescent="0.2">
      <c r="A9" s="25" t="s">
        <v>175</v>
      </c>
    </row>
    <row r="10" spans="1:2" ht="15" customHeight="1" x14ac:dyDescent="0.2">
      <c r="A10" s="26" t="s">
        <v>149</v>
      </c>
      <c r="B10" s="23" t="s">
        <v>176</v>
      </c>
    </row>
    <row r="11" spans="1:2" ht="15" customHeight="1" x14ac:dyDescent="0.2">
      <c r="A11" s="26" t="s">
        <v>150</v>
      </c>
      <c r="B11" s="23" t="s">
        <v>177</v>
      </c>
    </row>
    <row r="12" spans="1:2" ht="15" customHeight="1" x14ac:dyDescent="0.2">
      <c r="A12" s="26" t="s">
        <v>151</v>
      </c>
      <c r="B12" s="23" t="s">
        <v>156</v>
      </c>
    </row>
    <row r="13" spans="1:2" ht="15" customHeight="1" x14ac:dyDescent="0.2"/>
    <row r="14" spans="1:2" ht="15" customHeight="1" x14ac:dyDescent="0.2">
      <c r="A14" s="25" t="s">
        <v>147</v>
      </c>
    </row>
    <row r="15" spans="1:2" ht="15" customHeight="1" x14ac:dyDescent="0.2"/>
    <row r="16" spans="1:2" ht="15" customHeight="1" x14ac:dyDescent="0.2"/>
    <row r="17" spans="1:13" ht="16.5" thickBot="1" x14ac:dyDescent="0.3">
      <c r="A17" s="27"/>
      <c r="B17" s="28">
        <v>1</v>
      </c>
      <c r="C17" s="28">
        <v>2</v>
      </c>
      <c r="D17" s="28">
        <v>3</v>
      </c>
      <c r="E17" s="28">
        <v>4</v>
      </c>
      <c r="F17" s="28">
        <v>5</v>
      </c>
      <c r="G17" s="28">
        <v>6</v>
      </c>
      <c r="H17" s="28">
        <v>7</v>
      </c>
      <c r="I17" s="28">
        <v>8</v>
      </c>
      <c r="J17" s="28">
        <v>9</v>
      </c>
      <c r="K17" s="28">
        <v>10</v>
      </c>
      <c r="L17" s="28">
        <v>11</v>
      </c>
      <c r="M17" s="28">
        <v>12</v>
      </c>
    </row>
    <row r="18" spans="1:13" ht="48" customHeight="1" x14ac:dyDescent="0.2">
      <c r="A18" s="29" t="s">
        <v>128</v>
      </c>
      <c r="B18" s="18" t="s">
        <v>138</v>
      </c>
      <c r="C18" s="19" t="s">
        <v>138</v>
      </c>
      <c r="D18" s="17" t="s">
        <v>139</v>
      </c>
      <c r="E18" s="17" t="s">
        <v>139</v>
      </c>
      <c r="F18" s="19" t="s">
        <v>136</v>
      </c>
      <c r="G18" s="30" t="s">
        <v>136</v>
      </c>
      <c r="H18" s="31" t="s">
        <v>137</v>
      </c>
      <c r="I18" s="17" t="s">
        <v>137</v>
      </c>
      <c r="J18" s="17" t="s">
        <v>137</v>
      </c>
      <c r="K18" s="17" t="s">
        <v>137</v>
      </c>
      <c r="L18" s="17" t="s">
        <v>137</v>
      </c>
      <c r="M18" s="32" t="s">
        <v>137</v>
      </c>
    </row>
    <row r="19" spans="1:13" ht="48" customHeight="1" x14ac:dyDescent="0.2">
      <c r="A19" s="29" t="s">
        <v>129</v>
      </c>
      <c r="B19" s="33" t="s">
        <v>140</v>
      </c>
      <c r="C19" s="34" t="s">
        <v>144</v>
      </c>
      <c r="D19" s="35" t="s">
        <v>141</v>
      </c>
      <c r="E19" s="35" t="s">
        <v>141</v>
      </c>
      <c r="F19" s="34" t="s">
        <v>136</v>
      </c>
      <c r="G19" s="36" t="s">
        <v>136</v>
      </c>
      <c r="H19" s="37" t="s">
        <v>137</v>
      </c>
      <c r="I19" s="35" t="s">
        <v>137</v>
      </c>
      <c r="J19" s="35" t="s">
        <v>137</v>
      </c>
      <c r="K19" s="35" t="s">
        <v>137</v>
      </c>
      <c r="L19" s="35" t="s">
        <v>137</v>
      </c>
      <c r="M19" s="38" t="s">
        <v>137</v>
      </c>
    </row>
    <row r="20" spans="1:13" ht="48" customHeight="1" x14ac:dyDescent="0.2">
      <c r="A20" s="29" t="s">
        <v>130</v>
      </c>
      <c r="B20" s="33" t="s">
        <v>140</v>
      </c>
      <c r="C20" s="34" t="s">
        <v>144</v>
      </c>
      <c r="D20" s="35" t="s">
        <v>142</v>
      </c>
      <c r="E20" s="35" t="s">
        <v>141</v>
      </c>
      <c r="F20" s="34" t="s">
        <v>136</v>
      </c>
      <c r="G20" s="36" t="s">
        <v>136</v>
      </c>
      <c r="H20" s="37" t="s">
        <v>137</v>
      </c>
      <c r="I20" s="35" t="s">
        <v>137</v>
      </c>
      <c r="J20" s="35" t="s">
        <v>137</v>
      </c>
      <c r="K20" s="35" t="s">
        <v>137</v>
      </c>
      <c r="L20" s="35" t="s">
        <v>137</v>
      </c>
      <c r="M20" s="38" t="s">
        <v>137</v>
      </c>
    </row>
    <row r="21" spans="1:13" ht="48" customHeight="1" thickBot="1" x14ac:dyDescent="0.25">
      <c r="A21" s="29" t="s">
        <v>131</v>
      </c>
      <c r="B21" s="39" t="s">
        <v>140</v>
      </c>
      <c r="C21" s="40" t="s">
        <v>144</v>
      </c>
      <c r="D21" s="41" t="s">
        <v>143</v>
      </c>
      <c r="E21" s="41" t="s">
        <v>143</v>
      </c>
      <c r="F21" s="40" t="s">
        <v>136</v>
      </c>
      <c r="G21" s="42" t="s">
        <v>136</v>
      </c>
      <c r="H21" s="43" t="s">
        <v>137</v>
      </c>
      <c r="I21" s="44" t="s">
        <v>137</v>
      </c>
      <c r="J21" s="44" t="s">
        <v>137</v>
      </c>
      <c r="K21" s="44" t="s">
        <v>137</v>
      </c>
      <c r="L21" s="44" t="s">
        <v>137</v>
      </c>
      <c r="M21" s="45" t="s">
        <v>137</v>
      </c>
    </row>
    <row r="22" spans="1:13" ht="48" customHeight="1" x14ac:dyDescent="0.2">
      <c r="A22" s="29" t="s">
        <v>132</v>
      </c>
      <c r="B22" s="46" t="s">
        <v>140</v>
      </c>
      <c r="C22" s="47" t="s">
        <v>144</v>
      </c>
      <c r="D22" s="48" t="s">
        <v>143</v>
      </c>
      <c r="E22" s="48" t="s">
        <v>143</v>
      </c>
      <c r="F22" s="47" t="s">
        <v>136</v>
      </c>
      <c r="G22" s="49" t="s">
        <v>136</v>
      </c>
      <c r="H22" s="50" t="s">
        <v>137</v>
      </c>
      <c r="I22" s="17" t="s">
        <v>137</v>
      </c>
      <c r="J22" s="17" t="s">
        <v>137</v>
      </c>
      <c r="K22" s="17" t="s">
        <v>137</v>
      </c>
      <c r="L22" s="17" t="s">
        <v>137</v>
      </c>
      <c r="M22" s="32" t="s">
        <v>137</v>
      </c>
    </row>
    <row r="23" spans="1:13" ht="48" customHeight="1" x14ac:dyDescent="0.2">
      <c r="A23" s="29" t="s">
        <v>133</v>
      </c>
      <c r="B23" s="33" t="s">
        <v>140</v>
      </c>
      <c r="C23" s="34" t="s">
        <v>144</v>
      </c>
      <c r="D23" s="35" t="s">
        <v>143</v>
      </c>
      <c r="E23" s="35" t="s">
        <v>143</v>
      </c>
      <c r="F23" s="34" t="s">
        <v>136</v>
      </c>
      <c r="G23" s="51" t="s">
        <v>136</v>
      </c>
      <c r="H23" s="52" t="s">
        <v>137</v>
      </c>
      <c r="I23" s="35" t="s">
        <v>137</v>
      </c>
      <c r="J23" s="35" t="s">
        <v>137</v>
      </c>
      <c r="K23" s="35" t="s">
        <v>137</v>
      </c>
      <c r="L23" s="35" t="s">
        <v>137</v>
      </c>
      <c r="M23" s="38" t="s">
        <v>137</v>
      </c>
    </row>
    <row r="24" spans="1:13" ht="48" customHeight="1" x14ac:dyDescent="0.2">
      <c r="A24" s="29" t="s">
        <v>134</v>
      </c>
      <c r="B24" s="33" t="s">
        <v>140</v>
      </c>
      <c r="C24" s="34" t="s">
        <v>144</v>
      </c>
      <c r="D24" s="35" t="s">
        <v>143</v>
      </c>
      <c r="E24" s="35" t="s">
        <v>143</v>
      </c>
      <c r="F24" s="34" t="s">
        <v>136</v>
      </c>
      <c r="G24" s="51" t="s">
        <v>136</v>
      </c>
      <c r="H24" s="52" t="s">
        <v>137</v>
      </c>
      <c r="I24" s="35" t="s">
        <v>137</v>
      </c>
      <c r="J24" s="35" t="s">
        <v>137</v>
      </c>
      <c r="K24" s="35" t="s">
        <v>137</v>
      </c>
      <c r="L24" s="35" t="s">
        <v>137</v>
      </c>
      <c r="M24" s="38" t="s">
        <v>137</v>
      </c>
    </row>
    <row r="25" spans="1:13" ht="48" customHeight="1" thickBot="1" x14ac:dyDescent="0.25">
      <c r="A25" s="29" t="s">
        <v>135</v>
      </c>
      <c r="B25" s="39" t="s">
        <v>140</v>
      </c>
      <c r="C25" s="40" t="s">
        <v>144</v>
      </c>
      <c r="D25" s="41" t="s">
        <v>143</v>
      </c>
      <c r="E25" s="41" t="s">
        <v>143</v>
      </c>
      <c r="F25" s="40" t="s">
        <v>136</v>
      </c>
      <c r="G25" s="53" t="s">
        <v>136</v>
      </c>
      <c r="H25" s="54" t="s">
        <v>137</v>
      </c>
      <c r="I25" s="41" t="s">
        <v>137</v>
      </c>
      <c r="J25" s="41" t="s">
        <v>137</v>
      </c>
      <c r="K25" s="41" t="s">
        <v>137</v>
      </c>
      <c r="L25" s="41" t="s">
        <v>137</v>
      </c>
      <c r="M25" s="55" t="s">
        <v>137</v>
      </c>
    </row>
  </sheetData>
  <sheetProtection algorithmName="SHA-512" hashValue="tOQ4v7cVio6tsOlxtzAaLfzCxPv/7iRINsQOf/WuEGK2gOxE5mnp/gYNpeigDUC2HdtJRTKInEbk3PeTXqQltw==" saltValue="YzPeEy5aLB/q/lOOLg1RBQ==" spinCount="100000" sheet="1" objects="1" scenario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97"/>
  <sheetViews>
    <sheetView tabSelected="1"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2.75" x14ac:dyDescent="0.2"/>
  <cols>
    <col min="1" max="1" width="9" style="24" customWidth="1"/>
    <col min="2" max="2" width="12" style="24" bestFit="1" customWidth="1"/>
    <col min="3" max="3" width="13.42578125" style="24" bestFit="1" customWidth="1"/>
    <col min="5" max="5" width="12.7109375" style="24" bestFit="1" customWidth="1"/>
    <col min="6" max="6" width="11.5703125" style="24" bestFit="1" customWidth="1"/>
    <col min="7" max="9" width="9.140625" style="24"/>
    <col min="10" max="10" width="12" style="24" customWidth="1"/>
    <col min="11" max="11" width="11.5703125" style="24" customWidth="1"/>
    <col min="12" max="12" width="9.140625" style="24"/>
    <col min="13" max="13" width="10.140625" bestFit="1" customWidth="1"/>
    <col min="14" max="14" width="12.7109375" style="24" bestFit="1" customWidth="1"/>
    <col min="16" max="16" width="19" bestFit="1" customWidth="1"/>
    <col min="17" max="17" width="29.7109375" style="14" customWidth="1"/>
    <col min="18" max="18" width="12.5703125" style="7" bestFit="1" customWidth="1"/>
    <col min="19" max="19" width="12.5703125" style="7" customWidth="1"/>
    <col min="20" max="20" width="13.5703125" customWidth="1"/>
    <col min="21" max="21" width="10" style="7" bestFit="1" customWidth="1"/>
    <col min="22" max="22" width="15" style="7" bestFit="1" customWidth="1"/>
    <col min="23" max="23" width="20.42578125" style="7" customWidth="1"/>
    <col min="24" max="24" width="22.5703125" style="7" bestFit="1" customWidth="1"/>
    <col min="25" max="25" width="21.85546875" style="7" bestFit="1" customWidth="1"/>
    <col min="26" max="26" width="10.5703125" style="58" bestFit="1" customWidth="1"/>
    <col min="27" max="27" width="8.42578125" style="12" customWidth="1"/>
    <col min="28" max="28" width="11.7109375" style="58" customWidth="1"/>
    <col min="29" max="29" width="19" style="58" bestFit="1" customWidth="1"/>
    <col min="30" max="30" width="17" style="58" bestFit="1" customWidth="1"/>
    <col min="31" max="31" width="26" style="58" bestFit="1" customWidth="1"/>
    <col min="32" max="32" width="13.7109375" style="58" bestFit="1" customWidth="1"/>
    <col min="33" max="33" width="15.28515625" style="67" bestFit="1" customWidth="1"/>
    <col min="34" max="34" width="18.140625" style="7" bestFit="1" customWidth="1"/>
  </cols>
  <sheetData>
    <row r="1" spans="1:34" s="1" customFormat="1" x14ac:dyDescent="0.2">
      <c r="A1" s="24" t="s">
        <v>160</v>
      </c>
      <c r="B1" s="24" t="s">
        <v>159</v>
      </c>
      <c r="C1" s="24" t="s">
        <v>170</v>
      </c>
      <c r="D1" s="24" t="s">
        <v>161</v>
      </c>
      <c r="E1" s="24" t="s">
        <v>162</v>
      </c>
      <c r="F1" s="24" t="s">
        <v>163</v>
      </c>
      <c r="G1" s="24" t="s">
        <v>96</v>
      </c>
      <c r="H1" s="24" t="s">
        <v>158</v>
      </c>
      <c r="I1" s="24" t="s">
        <v>164</v>
      </c>
      <c r="J1" s="24" t="s">
        <v>165</v>
      </c>
      <c r="K1" s="24" t="s">
        <v>166</v>
      </c>
      <c r="L1" s="24" t="s">
        <v>167</v>
      </c>
      <c r="M1" s="24" t="s">
        <v>97</v>
      </c>
      <c r="N1" s="1" t="s">
        <v>157</v>
      </c>
      <c r="P1" s="1" t="s">
        <v>98</v>
      </c>
      <c r="Q1" s="13" t="s">
        <v>114</v>
      </c>
      <c r="R1" s="6" t="s">
        <v>115</v>
      </c>
      <c r="S1" s="6" t="s">
        <v>184</v>
      </c>
      <c r="T1" s="1" t="s">
        <v>168</v>
      </c>
      <c r="U1" s="6" t="s">
        <v>116</v>
      </c>
      <c r="V1" s="6" t="s">
        <v>185</v>
      </c>
      <c r="W1" s="10" t="s">
        <v>169</v>
      </c>
      <c r="X1" s="10" t="s">
        <v>186</v>
      </c>
      <c r="Y1" s="10" t="s">
        <v>125</v>
      </c>
      <c r="Z1" s="57" t="s">
        <v>126</v>
      </c>
      <c r="AA1" s="11" t="s">
        <v>155</v>
      </c>
      <c r="AB1" s="57" t="s">
        <v>127</v>
      </c>
      <c r="AC1" s="57" t="s">
        <v>189</v>
      </c>
      <c r="AD1" s="57" t="s">
        <v>188</v>
      </c>
      <c r="AE1" s="57" t="s">
        <v>192</v>
      </c>
      <c r="AF1" s="57" t="s">
        <v>187</v>
      </c>
      <c r="AG1" s="66" t="s">
        <v>191</v>
      </c>
      <c r="AH1" s="6" t="s">
        <v>190</v>
      </c>
    </row>
    <row r="2" spans="1:34" x14ac:dyDescent="0.2">
      <c r="A2" s="24">
        <v>1</v>
      </c>
      <c r="B2" s="24" t="s">
        <v>0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69">
        <f>IF(LEN(M2)=0,0,IF(M2=0, 0, IF(M2&lt;(1-($AC$32/2))*$AA$31, (1-($AC$32/2))*$AA$31, M2)))</f>
        <v>0</v>
      </c>
      <c r="O2" s="71" t="s">
        <v>180</v>
      </c>
      <c r="P2" s="16" t="s">
        <v>4</v>
      </c>
      <c r="Q2" s="20">
        <f>E14</f>
        <v>0</v>
      </c>
      <c r="R2" s="9">
        <f>M14</f>
        <v>0</v>
      </c>
      <c r="S2" s="8"/>
      <c r="T2" s="22">
        <v>5</v>
      </c>
    </row>
    <row r="3" spans="1:34" x14ac:dyDescent="0.2">
      <c r="A3" s="24">
        <v>2</v>
      </c>
      <c r="B3" s="24" t="s">
        <v>1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69">
        <f t="shared" ref="N3:N66" si="0">IF(LEN(M3)=0,0,IF(M3=0, 0, IF(M3&lt;(1-($AC$32/2))*$AA$31, (1-($AC$32/2))*$AA$31, M3)))</f>
        <v>0</v>
      </c>
      <c r="O3" s="71"/>
      <c r="P3" s="16" t="s">
        <v>8</v>
      </c>
      <c r="Q3" s="20">
        <f>E26</f>
        <v>0</v>
      </c>
      <c r="R3" s="9">
        <f>M26</f>
        <v>0</v>
      </c>
      <c r="S3" s="8"/>
      <c r="T3" s="22">
        <v>5</v>
      </c>
    </row>
    <row r="4" spans="1:34" x14ac:dyDescent="0.2">
      <c r="A4" s="24">
        <v>3</v>
      </c>
      <c r="B4" s="24" t="s">
        <v>35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69">
        <f t="shared" si="0"/>
        <v>0</v>
      </c>
      <c r="O4" s="71"/>
      <c r="P4" s="16" t="s">
        <v>12</v>
      </c>
      <c r="Q4" s="20">
        <f>E38</f>
        <v>0</v>
      </c>
      <c r="R4" s="9">
        <f>M38</f>
        <v>0</v>
      </c>
      <c r="S4" s="8"/>
      <c r="T4" s="22">
        <v>5</v>
      </c>
    </row>
    <row r="5" spans="1:34" x14ac:dyDescent="0.2">
      <c r="A5" s="24">
        <v>4</v>
      </c>
      <c r="B5" s="24" t="s">
        <v>36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69">
        <f t="shared" si="0"/>
        <v>0</v>
      </c>
      <c r="O5" s="71"/>
      <c r="P5" s="16" t="s">
        <v>16</v>
      </c>
      <c r="Q5" s="20">
        <f>E50</f>
        <v>0</v>
      </c>
      <c r="R5" s="9">
        <f>M50</f>
        <v>0</v>
      </c>
      <c r="S5" s="8"/>
      <c r="T5" s="22">
        <v>5</v>
      </c>
    </row>
    <row r="6" spans="1:34" x14ac:dyDescent="0.2">
      <c r="A6" s="24">
        <v>5</v>
      </c>
      <c r="B6" s="24" t="s">
        <v>2</v>
      </c>
      <c r="C6" s="22"/>
      <c r="D6" s="22"/>
      <c r="E6" s="22"/>
      <c r="F6" s="22"/>
      <c r="G6" s="22"/>
      <c r="H6" s="22"/>
      <c r="I6" s="22"/>
      <c r="J6" s="59"/>
      <c r="K6" s="59"/>
      <c r="L6" s="59"/>
      <c r="M6" s="59"/>
      <c r="N6" s="69">
        <f t="shared" si="0"/>
        <v>0</v>
      </c>
      <c r="O6" s="71"/>
      <c r="P6" s="16" t="s">
        <v>20</v>
      </c>
      <c r="Q6" s="20">
        <f>E62</f>
        <v>0</v>
      </c>
      <c r="R6" s="9">
        <f>M62</f>
        <v>0</v>
      </c>
      <c r="S6" s="8"/>
      <c r="T6" s="22">
        <v>5</v>
      </c>
    </row>
    <row r="7" spans="1:34" x14ac:dyDescent="0.2">
      <c r="A7" s="24">
        <v>6</v>
      </c>
      <c r="B7" s="24" t="s">
        <v>3</v>
      </c>
      <c r="C7" s="22"/>
      <c r="D7" s="22"/>
      <c r="E7" s="22"/>
      <c r="F7" s="22"/>
      <c r="G7" s="22"/>
      <c r="H7" s="22"/>
      <c r="I7" s="22"/>
      <c r="J7" s="59"/>
      <c r="K7" s="59"/>
      <c r="L7" s="59"/>
      <c r="M7" s="59"/>
      <c r="N7" s="69">
        <f t="shared" si="0"/>
        <v>0</v>
      </c>
      <c r="O7" s="71"/>
      <c r="P7" s="16" t="s">
        <v>24</v>
      </c>
      <c r="Q7" s="20">
        <f>E74</f>
        <v>0</v>
      </c>
      <c r="R7" s="9">
        <f>M74</f>
        <v>0</v>
      </c>
      <c r="S7" s="8"/>
      <c r="T7" s="22">
        <v>5</v>
      </c>
    </row>
    <row r="8" spans="1:34" x14ac:dyDescent="0.2">
      <c r="A8" s="24">
        <v>7</v>
      </c>
      <c r="B8" s="24" t="s">
        <v>37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69">
        <f>IF(LEN(M8)=0,0,IF(M8=0, 0, IF(M8&lt;(1-($AC$31/2))*$AA$31, (1-($AC$31/2))*$AA$31, M8)))</f>
        <v>0</v>
      </c>
      <c r="O8" s="71"/>
      <c r="P8" s="16" t="s">
        <v>28</v>
      </c>
      <c r="Q8" s="20">
        <f>E86</f>
        <v>0</v>
      </c>
      <c r="R8" s="9">
        <f>M86</f>
        <v>0</v>
      </c>
      <c r="S8" s="8"/>
      <c r="T8" s="22">
        <v>5</v>
      </c>
    </row>
    <row r="9" spans="1:34" x14ac:dyDescent="0.2">
      <c r="A9" s="24">
        <v>8</v>
      </c>
      <c r="B9" s="24" t="s">
        <v>38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69">
        <f t="shared" ref="N9:N13" si="1">IF(LEN(M9)=0,0,IF(M9=0, 0, IF(M9&lt;(1-($AC$31/2))*$AA$31, (1-($AC$31/2))*$AA$31, M9)))</f>
        <v>0</v>
      </c>
      <c r="O9" s="71" t="s">
        <v>181</v>
      </c>
      <c r="P9" s="3" t="s">
        <v>5</v>
      </c>
      <c r="Q9" s="20">
        <f>E15</f>
        <v>0</v>
      </c>
      <c r="R9" s="9">
        <f>M15</f>
        <v>0</v>
      </c>
      <c r="S9" s="9"/>
      <c r="T9" s="22">
        <v>5</v>
      </c>
    </row>
    <row r="10" spans="1:34" x14ac:dyDescent="0.2">
      <c r="A10" s="24">
        <v>9</v>
      </c>
      <c r="B10" s="24" t="s">
        <v>39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69">
        <f t="shared" si="1"/>
        <v>0</v>
      </c>
      <c r="O10" s="71"/>
      <c r="P10" s="3" t="s">
        <v>9</v>
      </c>
      <c r="Q10" s="20">
        <f>E27</f>
        <v>0</v>
      </c>
      <c r="R10" s="9">
        <f>M27</f>
        <v>0</v>
      </c>
      <c r="S10" s="9"/>
      <c r="T10" s="22">
        <v>5</v>
      </c>
    </row>
    <row r="11" spans="1:34" x14ac:dyDescent="0.2">
      <c r="A11" s="24">
        <v>10</v>
      </c>
      <c r="B11" s="24" t="s">
        <v>32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69">
        <f t="shared" si="1"/>
        <v>0</v>
      </c>
      <c r="O11" s="71"/>
      <c r="P11" s="3" t="s">
        <v>13</v>
      </c>
      <c r="Q11" s="20">
        <f>E39</f>
        <v>0</v>
      </c>
      <c r="R11" s="9">
        <f>M39</f>
        <v>0</v>
      </c>
      <c r="S11" s="9"/>
      <c r="T11" s="22">
        <v>5</v>
      </c>
    </row>
    <row r="12" spans="1:34" x14ac:dyDescent="0.2">
      <c r="A12" s="24">
        <v>11</v>
      </c>
      <c r="B12" s="24" t="s">
        <v>33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69">
        <f t="shared" si="1"/>
        <v>0</v>
      </c>
      <c r="O12" s="71"/>
      <c r="P12" s="3" t="s">
        <v>17</v>
      </c>
      <c r="Q12" s="20">
        <f>E51</f>
        <v>0</v>
      </c>
      <c r="R12" s="9">
        <f>M51</f>
        <v>0</v>
      </c>
      <c r="S12" s="9"/>
      <c r="T12" s="22">
        <v>5</v>
      </c>
    </row>
    <row r="13" spans="1:34" x14ac:dyDescent="0.2">
      <c r="A13" s="24">
        <v>12</v>
      </c>
      <c r="B13" s="24" t="s">
        <v>34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69">
        <f t="shared" si="1"/>
        <v>0</v>
      </c>
      <c r="O13" s="71"/>
      <c r="P13" s="3" t="s">
        <v>21</v>
      </c>
      <c r="Q13" s="20">
        <f>E63</f>
        <v>0</v>
      </c>
      <c r="R13" s="9">
        <f>M63</f>
        <v>0</v>
      </c>
      <c r="S13" s="9"/>
      <c r="T13" s="22">
        <v>5</v>
      </c>
    </row>
    <row r="14" spans="1:34" x14ac:dyDescent="0.2">
      <c r="A14" s="24">
        <v>13</v>
      </c>
      <c r="B14" s="24" t="s">
        <v>4</v>
      </c>
      <c r="C14" s="22"/>
      <c r="D14" s="22"/>
      <c r="E14" s="22"/>
      <c r="F14" s="22"/>
      <c r="G14" s="22"/>
      <c r="H14" s="22"/>
      <c r="I14" s="22"/>
      <c r="J14" s="59"/>
      <c r="K14" s="59"/>
      <c r="L14" s="22"/>
      <c r="M14" s="59"/>
      <c r="N14" s="69">
        <f t="shared" si="0"/>
        <v>0</v>
      </c>
      <c r="O14" s="71"/>
      <c r="P14" s="3" t="s">
        <v>25</v>
      </c>
      <c r="Q14" s="20">
        <f>E75</f>
        <v>0</v>
      </c>
      <c r="R14" s="9">
        <f>M75</f>
        <v>0</v>
      </c>
      <c r="S14" s="9"/>
      <c r="T14" s="22">
        <v>5</v>
      </c>
    </row>
    <row r="15" spans="1:34" x14ac:dyDescent="0.2">
      <c r="A15" s="24">
        <v>14</v>
      </c>
      <c r="B15" s="24" t="s">
        <v>5</v>
      </c>
      <c r="C15" s="22"/>
      <c r="D15" s="22"/>
      <c r="E15" s="22"/>
      <c r="F15" s="22"/>
      <c r="G15" s="22"/>
      <c r="H15" s="22"/>
      <c r="I15" s="22"/>
      <c r="J15" s="59"/>
      <c r="K15" s="59"/>
      <c r="L15" s="22"/>
      <c r="M15" s="59"/>
      <c r="N15" s="69">
        <f t="shared" si="0"/>
        <v>0</v>
      </c>
      <c r="O15" s="71"/>
      <c r="P15" s="3" t="s">
        <v>29</v>
      </c>
      <c r="Q15" s="20">
        <f>E87</f>
        <v>0</v>
      </c>
      <c r="R15" s="9">
        <f>M87</f>
        <v>0</v>
      </c>
      <c r="S15" s="9"/>
      <c r="T15" s="22">
        <v>5</v>
      </c>
    </row>
    <row r="16" spans="1:34" x14ac:dyDescent="0.2">
      <c r="A16" s="24">
        <v>15</v>
      </c>
      <c r="B16" s="24" t="s">
        <v>43</v>
      </c>
      <c r="C16" s="22"/>
      <c r="D16" s="22"/>
      <c r="E16" s="22"/>
      <c r="F16" s="22"/>
      <c r="G16" s="22"/>
      <c r="H16" s="22"/>
      <c r="I16" s="22"/>
      <c r="J16" s="59"/>
      <c r="K16" s="59"/>
      <c r="L16" s="22"/>
      <c r="M16" s="59"/>
      <c r="N16" s="69">
        <f t="shared" si="0"/>
        <v>0</v>
      </c>
      <c r="O16" s="70" t="s">
        <v>182</v>
      </c>
      <c r="P16" s="15" t="s">
        <v>99</v>
      </c>
      <c r="Q16" s="20">
        <f>Q9</f>
        <v>0</v>
      </c>
      <c r="R16" s="8" t="e">
        <f>AVERAGE(M16:M17)</f>
        <v>#DIV/0!</v>
      </c>
      <c r="S16" s="8" t="e">
        <f>STDEV(M16:M17)</f>
        <v>#DIV/0!</v>
      </c>
      <c r="T16" s="22">
        <v>5</v>
      </c>
    </row>
    <row r="17" spans="1:34" x14ac:dyDescent="0.2">
      <c r="A17" s="24">
        <v>16</v>
      </c>
      <c r="B17" s="24" t="s">
        <v>44</v>
      </c>
      <c r="C17" s="22"/>
      <c r="D17" s="22"/>
      <c r="E17" s="22"/>
      <c r="F17" s="22"/>
      <c r="G17" s="22"/>
      <c r="H17" s="22"/>
      <c r="I17" s="22"/>
      <c r="J17" s="22"/>
      <c r="K17" s="59"/>
      <c r="L17" s="22"/>
      <c r="M17" s="22"/>
      <c r="N17" s="69">
        <f t="shared" si="0"/>
        <v>0</v>
      </c>
      <c r="O17" s="70"/>
      <c r="P17" s="15" t="s">
        <v>100</v>
      </c>
      <c r="Q17" s="20">
        <f t="shared" ref="Q17:Q22" si="2">Q10</f>
        <v>0</v>
      </c>
      <c r="R17" s="8" t="e">
        <f>AVERAGE(M28:M29)</f>
        <v>#DIV/0!</v>
      </c>
      <c r="S17" s="8" t="e">
        <f>STDEV(M28:M29)</f>
        <v>#DIV/0!</v>
      </c>
      <c r="T17" s="22">
        <v>5</v>
      </c>
    </row>
    <row r="18" spans="1:34" x14ac:dyDescent="0.2">
      <c r="A18" s="24">
        <v>17</v>
      </c>
      <c r="B18" s="24" t="s">
        <v>6</v>
      </c>
      <c r="C18" s="22"/>
      <c r="D18" s="22"/>
      <c r="E18" s="22"/>
      <c r="F18" s="22"/>
      <c r="G18" s="22"/>
      <c r="H18" s="22"/>
      <c r="I18" s="22"/>
      <c r="J18" s="59"/>
      <c r="K18" s="59"/>
      <c r="L18" s="59"/>
      <c r="M18" s="59"/>
      <c r="N18" s="69">
        <f t="shared" si="0"/>
        <v>0</v>
      </c>
      <c r="O18" s="70"/>
      <c r="P18" s="15" t="s">
        <v>101</v>
      </c>
      <c r="Q18" s="20">
        <f t="shared" si="2"/>
        <v>0</v>
      </c>
      <c r="R18" s="8" t="e">
        <f>AVERAGE(M40:M41)</f>
        <v>#DIV/0!</v>
      </c>
      <c r="S18" s="8" t="e">
        <f>STDEV(M40:M41)</f>
        <v>#DIV/0!</v>
      </c>
      <c r="T18" s="22">
        <v>5</v>
      </c>
    </row>
    <row r="19" spans="1:34" x14ac:dyDescent="0.2">
      <c r="A19" s="24">
        <v>18</v>
      </c>
      <c r="B19" s="24" t="s">
        <v>7</v>
      </c>
      <c r="C19" s="22"/>
      <c r="D19" s="22"/>
      <c r="E19" s="22"/>
      <c r="F19" s="22"/>
      <c r="G19" s="22"/>
      <c r="H19" s="22"/>
      <c r="I19" s="22"/>
      <c r="J19" s="59"/>
      <c r="K19" s="59"/>
      <c r="L19" s="59"/>
      <c r="M19" s="59"/>
      <c r="N19" s="69">
        <f t="shared" si="0"/>
        <v>0</v>
      </c>
      <c r="O19" s="70"/>
      <c r="P19" s="15" t="s">
        <v>102</v>
      </c>
      <c r="Q19" s="20">
        <f t="shared" si="2"/>
        <v>0</v>
      </c>
      <c r="R19" s="8" t="e">
        <f>AVERAGE(M52:M53)</f>
        <v>#DIV/0!</v>
      </c>
      <c r="S19" s="8" t="e">
        <f>STDEV(M52:M53)</f>
        <v>#DIV/0!</v>
      </c>
      <c r="T19" s="22">
        <v>5</v>
      </c>
    </row>
    <row r="20" spans="1:34" x14ac:dyDescent="0.2">
      <c r="A20" s="24">
        <v>19</v>
      </c>
      <c r="B20" s="24" t="s">
        <v>45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69">
        <f>IF(LEN(M20)=0,0,IF(M20=0, 0, IF(M20&lt;(1-($AC$32/2))*$AA$32, (1-($AC$32/2))*$AA$32, M20)))</f>
        <v>0</v>
      </c>
      <c r="O20" s="70"/>
      <c r="P20" s="15" t="s">
        <v>103</v>
      </c>
      <c r="Q20" s="20">
        <f t="shared" si="2"/>
        <v>0</v>
      </c>
      <c r="R20" s="8" t="e">
        <f>AVERAGE(M64:M65)</f>
        <v>#DIV/0!</v>
      </c>
      <c r="S20" s="8" t="e">
        <f>STDEV(M64:M65)</f>
        <v>#DIV/0!</v>
      </c>
      <c r="T20" s="22">
        <v>5</v>
      </c>
    </row>
    <row r="21" spans="1:34" x14ac:dyDescent="0.2">
      <c r="A21" s="24">
        <v>20</v>
      </c>
      <c r="B21" s="24" t="s">
        <v>46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69">
        <f t="shared" ref="N21:N25" si="3">IF(LEN(M21)=0,0,IF(M21=0, 0, IF(M21&lt;(1-($AC$32/2))*$AA$32, (1-($AC$32/2))*$AA$32, M21)))</f>
        <v>0</v>
      </c>
      <c r="O21" s="70"/>
      <c r="P21" s="15" t="s">
        <v>104</v>
      </c>
      <c r="Q21" s="20">
        <f t="shared" si="2"/>
        <v>0</v>
      </c>
      <c r="R21" s="8" t="e">
        <f>AVERAGE(M76:M77)</f>
        <v>#DIV/0!</v>
      </c>
      <c r="S21" s="8" t="e">
        <f>STDEV(M76:M77)</f>
        <v>#DIV/0!</v>
      </c>
      <c r="T21" s="22">
        <v>5</v>
      </c>
    </row>
    <row r="22" spans="1:34" x14ac:dyDescent="0.2">
      <c r="A22" s="24">
        <v>21</v>
      </c>
      <c r="B22" s="24" t="s">
        <v>47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69">
        <f t="shared" si="3"/>
        <v>0</v>
      </c>
      <c r="O22" s="70"/>
      <c r="P22" s="15" t="s">
        <v>105</v>
      </c>
      <c r="Q22" s="20">
        <f t="shared" si="2"/>
        <v>0</v>
      </c>
      <c r="R22" s="8" t="e">
        <f>AVERAGE(M88:M89)</f>
        <v>#DIV/0!</v>
      </c>
      <c r="S22" s="8" t="e">
        <f>STDEV(M88:M89)</f>
        <v>#DIV/0!</v>
      </c>
      <c r="T22" s="22">
        <v>5</v>
      </c>
    </row>
    <row r="23" spans="1:34" x14ac:dyDescent="0.2">
      <c r="A23" s="24">
        <v>22</v>
      </c>
      <c r="B23" s="24" t="s">
        <v>40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69">
        <f t="shared" si="3"/>
        <v>0</v>
      </c>
      <c r="O23" s="71" t="s">
        <v>178</v>
      </c>
      <c r="P23" s="4" t="s">
        <v>106</v>
      </c>
      <c r="Q23" s="21">
        <f>Q31</f>
        <v>0</v>
      </c>
      <c r="R23" s="8" t="e">
        <f>AVERAGE(M6:M7)</f>
        <v>#DIV/0!</v>
      </c>
      <c r="S23" s="8" t="e">
        <f>STDEV(M6:M7)</f>
        <v>#DIV/0!</v>
      </c>
      <c r="T23" s="60">
        <v>5</v>
      </c>
      <c r="U23" s="7" t="e">
        <f>R23/$T23</f>
        <v>#DIV/0!</v>
      </c>
      <c r="V23" s="7" t="e">
        <f>S23/$T23</f>
        <v>#DIV/0!</v>
      </c>
    </row>
    <row r="24" spans="1:34" x14ac:dyDescent="0.2">
      <c r="A24" s="24">
        <v>23</v>
      </c>
      <c r="B24" s="24" t="s">
        <v>41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69">
        <f t="shared" si="3"/>
        <v>0</v>
      </c>
      <c r="O24" s="71"/>
      <c r="P24" s="4" t="s">
        <v>107</v>
      </c>
      <c r="Q24" s="21">
        <f t="shared" ref="Q24:Q30" si="4">Q32</f>
        <v>0</v>
      </c>
      <c r="R24" s="8" t="e">
        <f>AVERAGE(M18:M19)</f>
        <v>#DIV/0!</v>
      </c>
      <c r="S24" s="8" t="e">
        <f>STDEV(M18:M19)</f>
        <v>#DIV/0!</v>
      </c>
      <c r="T24" s="60">
        <v>5</v>
      </c>
      <c r="U24" s="7" t="e">
        <f t="shared" ref="U24:U30" si="5">R24/$T24</f>
        <v>#DIV/0!</v>
      </c>
      <c r="V24" s="7" t="e">
        <f t="shared" ref="V24:V30" si="6">S24/$T24</f>
        <v>#DIV/0!</v>
      </c>
    </row>
    <row r="25" spans="1:34" x14ac:dyDescent="0.2">
      <c r="A25" s="24">
        <v>24</v>
      </c>
      <c r="B25" s="24" t="s">
        <v>42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69">
        <f t="shared" si="3"/>
        <v>0</v>
      </c>
      <c r="O25" s="71"/>
      <c r="P25" s="4" t="s">
        <v>108</v>
      </c>
      <c r="Q25" s="21">
        <f t="shared" si="4"/>
        <v>0</v>
      </c>
      <c r="R25" s="8" t="e">
        <f>AVERAGE(M30:M31)</f>
        <v>#DIV/0!</v>
      </c>
      <c r="S25" s="8" t="e">
        <f>STDEV(M30:M31)</f>
        <v>#DIV/0!</v>
      </c>
      <c r="T25" s="60">
        <v>5</v>
      </c>
      <c r="U25" s="7" t="e">
        <f t="shared" si="5"/>
        <v>#DIV/0!</v>
      </c>
      <c r="V25" s="7" t="e">
        <f t="shared" si="6"/>
        <v>#DIV/0!</v>
      </c>
    </row>
    <row r="26" spans="1:34" x14ac:dyDescent="0.2">
      <c r="A26" s="24">
        <v>25</v>
      </c>
      <c r="B26" s="24" t="s">
        <v>8</v>
      </c>
      <c r="C26" s="22"/>
      <c r="D26" s="22"/>
      <c r="E26" s="22"/>
      <c r="F26" s="22"/>
      <c r="G26" s="22"/>
      <c r="H26" s="22"/>
      <c r="I26" s="22"/>
      <c r="J26" s="59"/>
      <c r="K26" s="59"/>
      <c r="L26" s="22"/>
      <c r="M26" s="59"/>
      <c r="N26" s="69">
        <f t="shared" si="0"/>
        <v>0</v>
      </c>
      <c r="O26" s="71"/>
      <c r="P26" s="4" t="s">
        <v>109</v>
      </c>
      <c r="Q26" s="21">
        <f t="shared" si="4"/>
        <v>0</v>
      </c>
      <c r="R26" s="8" t="e">
        <f>AVERAGE(M42:M43)</f>
        <v>#DIV/0!</v>
      </c>
      <c r="S26" s="8" t="e">
        <f>STDEV(M42:M43)</f>
        <v>#DIV/0!</v>
      </c>
      <c r="T26" s="60">
        <v>5</v>
      </c>
      <c r="U26" s="7" t="e">
        <f t="shared" si="5"/>
        <v>#DIV/0!</v>
      </c>
      <c r="V26" s="7" t="e">
        <f t="shared" si="6"/>
        <v>#DIV/0!</v>
      </c>
    </row>
    <row r="27" spans="1:34" x14ac:dyDescent="0.2">
      <c r="A27" s="24">
        <v>26</v>
      </c>
      <c r="B27" s="24" t="s">
        <v>9</v>
      </c>
      <c r="C27" s="22"/>
      <c r="D27" s="22"/>
      <c r="E27" s="22"/>
      <c r="F27" s="22"/>
      <c r="G27" s="22"/>
      <c r="H27" s="22"/>
      <c r="I27" s="22"/>
      <c r="J27" s="59"/>
      <c r="K27" s="59"/>
      <c r="L27" s="22"/>
      <c r="M27" s="59"/>
      <c r="N27" s="69">
        <f t="shared" si="0"/>
        <v>0</v>
      </c>
      <c r="O27" s="71"/>
      <c r="P27" s="4" t="s">
        <v>110</v>
      </c>
      <c r="Q27" s="21">
        <f t="shared" si="4"/>
        <v>0</v>
      </c>
      <c r="R27" s="8" t="e">
        <f>AVERAGE(M54:M55)</f>
        <v>#DIV/0!</v>
      </c>
      <c r="S27" s="8" t="e">
        <f>STDEV(M54:M55)</f>
        <v>#DIV/0!</v>
      </c>
      <c r="T27" s="60">
        <v>5</v>
      </c>
      <c r="U27" s="7" t="e">
        <f t="shared" si="5"/>
        <v>#DIV/0!</v>
      </c>
      <c r="V27" s="7" t="e">
        <f t="shared" si="6"/>
        <v>#DIV/0!</v>
      </c>
    </row>
    <row r="28" spans="1:34" x14ac:dyDescent="0.2">
      <c r="A28" s="24">
        <v>27</v>
      </c>
      <c r="B28" s="24" t="s">
        <v>51</v>
      </c>
      <c r="C28" s="22"/>
      <c r="D28" s="22"/>
      <c r="E28" s="22"/>
      <c r="F28" s="22"/>
      <c r="G28" s="22"/>
      <c r="H28" s="22"/>
      <c r="I28" s="22"/>
      <c r="J28" s="59"/>
      <c r="K28" s="59"/>
      <c r="L28" s="59"/>
      <c r="M28" s="59"/>
      <c r="N28" s="69">
        <f t="shared" si="0"/>
        <v>0</v>
      </c>
      <c r="O28" s="71"/>
      <c r="P28" s="4" t="s">
        <v>111</v>
      </c>
      <c r="Q28" s="21">
        <f t="shared" si="4"/>
        <v>0</v>
      </c>
      <c r="R28" s="8" t="e">
        <f>AVERAGE(M66:M67)</f>
        <v>#DIV/0!</v>
      </c>
      <c r="S28" s="8" t="e">
        <f>STDEV(M66:M67)</f>
        <v>#DIV/0!</v>
      </c>
      <c r="T28" s="60">
        <v>5</v>
      </c>
      <c r="U28" s="7" t="e">
        <f t="shared" si="5"/>
        <v>#DIV/0!</v>
      </c>
      <c r="V28" s="7" t="e">
        <f t="shared" si="6"/>
        <v>#DIV/0!</v>
      </c>
    </row>
    <row r="29" spans="1:34" x14ac:dyDescent="0.2">
      <c r="A29" s="24">
        <v>28</v>
      </c>
      <c r="B29" s="24" t="s">
        <v>52</v>
      </c>
      <c r="C29" s="22"/>
      <c r="D29" s="22"/>
      <c r="E29" s="22"/>
      <c r="F29" s="22"/>
      <c r="G29" s="22"/>
      <c r="H29" s="22"/>
      <c r="I29" s="22"/>
      <c r="J29" s="59"/>
      <c r="K29" s="59"/>
      <c r="L29" s="59"/>
      <c r="M29" s="59"/>
      <c r="N29" s="69">
        <f t="shared" si="0"/>
        <v>0</v>
      </c>
      <c r="O29" s="71"/>
      <c r="P29" s="4" t="s">
        <v>112</v>
      </c>
      <c r="Q29" s="21">
        <f t="shared" si="4"/>
        <v>0</v>
      </c>
      <c r="R29" s="8" t="e">
        <f>AVERAGE(M78:M79)</f>
        <v>#DIV/0!</v>
      </c>
      <c r="S29" s="8" t="e">
        <f>STDEV(M78:M79)</f>
        <v>#DIV/0!</v>
      </c>
      <c r="T29" s="60">
        <v>5</v>
      </c>
      <c r="U29" s="7" t="e">
        <f t="shared" si="5"/>
        <v>#DIV/0!</v>
      </c>
      <c r="V29" s="7" t="e">
        <f t="shared" si="6"/>
        <v>#DIV/0!</v>
      </c>
    </row>
    <row r="30" spans="1:34" x14ac:dyDescent="0.2">
      <c r="A30" s="24">
        <v>29</v>
      </c>
      <c r="B30" s="24" t="s">
        <v>10</v>
      </c>
      <c r="C30" s="22"/>
      <c r="D30" s="22"/>
      <c r="E30" s="22"/>
      <c r="F30" s="22"/>
      <c r="G30" s="22"/>
      <c r="H30" s="22"/>
      <c r="I30" s="22"/>
      <c r="J30" s="59"/>
      <c r="K30" s="59"/>
      <c r="L30" s="59"/>
      <c r="M30" s="59"/>
      <c r="N30" s="69">
        <f t="shared" si="0"/>
        <v>0</v>
      </c>
      <c r="O30" s="71"/>
      <c r="P30" s="4" t="s">
        <v>113</v>
      </c>
      <c r="Q30" s="21">
        <f t="shared" si="4"/>
        <v>0</v>
      </c>
      <c r="R30" s="8" t="e">
        <f>AVERAGE(M90:M91)</f>
        <v>#DIV/0!</v>
      </c>
      <c r="S30" s="8" t="e">
        <f>STDEV(M90:M91)</f>
        <v>#DIV/0!</v>
      </c>
      <c r="T30" s="60">
        <v>5</v>
      </c>
      <c r="U30" s="7" t="e">
        <f t="shared" si="5"/>
        <v>#DIV/0!</v>
      </c>
      <c r="V30" s="7" t="e">
        <f t="shared" si="6"/>
        <v>#DIV/0!</v>
      </c>
    </row>
    <row r="31" spans="1:34" x14ac:dyDescent="0.2">
      <c r="A31" s="24">
        <v>30</v>
      </c>
      <c r="B31" s="24" t="s">
        <v>11</v>
      </c>
      <c r="C31" s="22"/>
      <c r="D31" s="22"/>
      <c r="E31" s="22"/>
      <c r="F31" s="22"/>
      <c r="G31" s="22"/>
      <c r="H31" s="22"/>
      <c r="I31" s="22"/>
      <c r="J31" s="59"/>
      <c r="K31" s="59"/>
      <c r="L31" s="59"/>
      <c r="M31" s="59"/>
      <c r="N31" s="69">
        <f t="shared" si="0"/>
        <v>0</v>
      </c>
      <c r="O31" s="70" t="s">
        <v>179</v>
      </c>
      <c r="P31" s="5" t="s">
        <v>117</v>
      </c>
      <c r="Q31" s="56">
        <f>E6</f>
        <v>0</v>
      </c>
      <c r="R31" s="61" t="s">
        <v>183</v>
      </c>
      <c r="S31" s="61"/>
      <c r="T31" s="60">
        <v>10</v>
      </c>
      <c r="U31" s="61" t="s">
        <v>183</v>
      </c>
      <c r="V31" s="61"/>
      <c r="W31" s="6" t="e">
        <f>U23*$T31</f>
        <v>#DIV/0!</v>
      </c>
      <c r="X31" s="6" t="e">
        <f>V23*$T31</f>
        <v>#DIV/0!</v>
      </c>
      <c r="Y31" s="6" t="e">
        <f t="shared" ref="Y31:Y38" si="7">6*T31*U23</f>
        <v>#DIV/0!</v>
      </c>
      <c r="Z31" s="57">
        <f>SUM(N8:N13)</f>
        <v>0</v>
      </c>
      <c r="AA31" s="11" t="e">
        <f>(($R$22/$R$15)+($R$21/$R$14)+($R$20/$R$13)+($R$19/$R$12)+($R$18/$R$11))/5</f>
        <v>#DIV/0!</v>
      </c>
      <c r="AB31" s="57" t="e">
        <f>Z31/AA31</f>
        <v>#DIV/0!</v>
      </c>
      <c r="AC31" s="64">
        <v>1</v>
      </c>
      <c r="AD31" s="57" t="e">
        <f>AB31+(AB31*AC31)</f>
        <v>#DIV/0!</v>
      </c>
      <c r="AE31" s="57" t="e">
        <f>STDEV(N8:N13)*(1/AA31)*(1+AC31)*6</f>
        <v>#DIV/0!</v>
      </c>
      <c r="AF31" s="62" t="e">
        <f>AD31/Y31</f>
        <v>#DIV/0!</v>
      </c>
      <c r="AG31" s="68" t="e">
        <f>(AB31/Y31)*1000000</f>
        <v>#DIV/0!</v>
      </c>
      <c r="AH31" s="65" t="e">
        <f>AF31*1000000</f>
        <v>#DIV/0!</v>
      </c>
    </row>
    <row r="32" spans="1:34" x14ac:dyDescent="0.2">
      <c r="A32" s="24">
        <v>31</v>
      </c>
      <c r="B32" s="24" t="s">
        <v>53</v>
      </c>
      <c r="C32" s="22"/>
      <c r="D32" s="22"/>
      <c r="E32" s="22"/>
      <c r="F32" s="22"/>
      <c r="G32" s="22"/>
      <c r="H32" s="22"/>
      <c r="I32" s="22"/>
      <c r="J32" s="22"/>
      <c r="K32" s="59"/>
      <c r="L32" s="59"/>
      <c r="M32" s="22"/>
      <c r="N32" s="69">
        <f>IF(LEN(M32)=0,0,IF(M32=0, 0, IF(M32&lt;(1-($AC$33/2))*$AA$33, (1-($AC$33/2))*$AA$33, M32)))</f>
        <v>0</v>
      </c>
      <c r="O32" s="70"/>
      <c r="P32" s="5" t="s">
        <v>118</v>
      </c>
      <c r="Q32" s="56">
        <f>E20</f>
        <v>0</v>
      </c>
      <c r="R32" s="61" t="s">
        <v>183</v>
      </c>
      <c r="S32" s="61"/>
      <c r="T32" s="60">
        <v>10</v>
      </c>
      <c r="U32" s="61" t="s">
        <v>183</v>
      </c>
      <c r="V32" s="61"/>
      <c r="W32" s="6" t="e">
        <f t="shared" ref="W32:X32" si="8">U24*$T32</f>
        <v>#DIV/0!</v>
      </c>
      <c r="X32" s="6" t="e">
        <f t="shared" si="8"/>
        <v>#DIV/0!</v>
      </c>
      <c r="Y32" s="6" t="e">
        <f t="shared" si="7"/>
        <v>#DIV/0!</v>
      </c>
      <c r="Z32" s="57">
        <f>SUM(N20:N25)</f>
        <v>0</v>
      </c>
      <c r="AA32" s="11" t="e">
        <f t="shared" ref="AA32:AA38" si="9">(($R$22/$R$15)+($R$21/$R$14)+($R$20/$R$13)+($R$19/$R$12)+($R$18/$R$11))/5</f>
        <v>#DIV/0!</v>
      </c>
      <c r="AB32" s="57" t="e">
        <f t="shared" ref="AB32:AB38" si="10">Z32/AA32</f>
        <v>#DIV/0!</v>
      </c>
      <c r="AC32" s="64">
        <v>1</v>
      </c>
      <c r="AD32" s="57" t="e">
        <f t="shared" ref="AD32:AD38" si="11">AB32+(AB32*AC32)</f>
        <v>#DIV/0!</v>
      </c>
      <c r="AE32" s="57" t="e">
        <f>STDEV(N20:N25)*(1/AA32)*(1+AC32)*6</f>
        <v>#DIV/0!</v>
      </c>
      <c r="AF32" s="62" t="e">
        <f t="shared" ref="AF32:AF38" si="12">AD32/Y32</f>
        <v>#DIV/0!</v>
      </c>
      <c r="AG32" s="68" t="e">
        <f t="shared" ref="AG32:AG38" si="13">(AB32/Y32)*1000000</f>
        <v>#DIV/0!</v>
      </c>
      <c r="AH32" s="65" t="e">
        <f t="shared" ref="AH32:AH38" si="14">AF32*1000000</f>
        <v>#DIV/0!</v>
      </c>
    </row>
    <row r="33" spans="1:34" x14ac:dyDescent="0.2">
      <c r="A33" s="24">
        <v>32</v>
      </c>
      <c r="B33" s="24" t="s">
        <v>54</v>
      </c>
      <c r="C33" s="22"/>
      <c r="D33" s="22"/>
      <c r="E33" s="22"/>
      <c r="F33" s="22"/>
      <c r="G33" s="22"/>
      <c r="H33" s="22"/>
      <c r="I33" s="22"/>
      <c r="J33" s="22"/>
      <c r="K33" s="59"/>
      <c r="L33" s="59"/>
      <c r="M33" s="22"/>
      <c r="N33" s="69">
        <f t="shared" ref="N33:N37" si="15">IF(LEN(M33)=0,0,IF(M33=0, 0, IF(M33&lt;(1-($AC$33/2))*$AA$33, (1-($AC$33/2))*$AA$33, M33)))</f>
        <v>0</v>
      </c>
      <c r="O33" s="70"/>
      <c r="P33" s="5" t="s">
        <v>119</v>
      </c>
      <c r="Q33" s="56">
        <f>E32</f>
        <v>0</v>
      </c>
      <c r="R33" s="61" t="s">
        <v>183</v>
      </c>
      <c r="S33" s="61"/>
      <c r="T33" s="60">
        <v>10</v>
      </c>
      <c r="U33" s="61" t="s">
        <v>183</v>
      </c>
      <c r="V33" s="61"/>
      <c r="W33" s="6" t="e">
        <f t="shared" ref="W33:X33" si="16">U25*$T33</f>
        <v>#DIV/0!</v>
      </c>
      <c r="X33" s="6" t="e">
        <f t="shared" si="16"/>
        <v>#DIV/0!</v>
      </c>
      <c r="Y33" s="6" t="e">
        <f t="shared" si="7"/>
        <v>#DIV/0!</v>
      </c>
      <c r="Z33" s="57">
        <f>SUM(N32:N37)</f>
        <v>0</v>
      </c>
      <c r="AA33" s="11" t="e">
        <f t="shared" si="9"/>
        <v>#DIV/0!</v>
      </c>
      <c r="AB33" s="57" t="e">
        <f t="shared" si="10"/>
        <v>#DIV/0!</v>
      </c>
      <c r="AC33" s="64">
        <v>1</v>
      </c>
      <c r="AD33" s="57" t="e">
        <f t="shared" si="11"/>
        <v>#DIV/0!</v>
      </c>
      <c r="AE33" s="57" t="e">
        <f>STDEV(N32:N37)*(1/AA33)*(1+AC33)*6</f>
        <v>#DIV/0!</v>
      </c>
      <c r="AF33" s="62" t="e">
        <f t="shared" si="12"/>
        <v>#DIV/0!</v>
      </c>
      <c r="AG33" s="68" t="e">
        <f t="shared" si="13"/>
        <v>#DIV/0!</v>
      </c>
      <c r="AH33" s="65" t="e">
        <f t="shared" si="14"/>
        <v>#DIV/0!</v>
      </c>
    </row>
    <row r="34" spans="1:34" x14ac:dyDescent="0.2">
      <c r="A34" s="24">
        <v>33</v>
      </c>
      <c r="B34" s="24" t="s">
        <v>55</v>
      </c>
      <c r="C34" s="22"/>
      <c r="D34" s="22"/>
      <c r="E34" s="22"/>
      <c r="F34" s="22"/>
      <c r="G34" s="22"/>
      <c r="H34" s="22"/>
      <c r="I34" s="22"/>
      <c r="J34" s="59"/>
      <c r="K34" s="59"/>
      <c r="L34" s="59"/>
      <c r="M34" s="59"/>
      <c r="N34" s="69">
        <f t="shared" si="15"/>
        <v>0</v>
      </c>
      <c r="O34" s="70"/>
      <c r="P34" s="5" t="s">
        <v>120</v>
      </c>
      <c r="Q34" s="56">
        <f>E44</f>
        <v>0</v>
      </c>
      <c r="R34" s="61" t="s">
        <v>183</v>
      </c>
      <c r="S34" s="61"/>
      <c r="T34" s="60">
        <v>10</v>
      </c>
      <c r="U34" s="61" t="s">
        <v>183</v>
      </c>
      <c r="V34" s="61"/>
      <c r="W34" s="6" t="e">
        <f t="shared" ref="W34:X34" si="17">U26*$T34</f>
        <v>#DIV/0!</v>
      </c>
      <c r="X34" s="6" t="e">
        <f t="shared" si="17"/>
        <v>#DIV/0!</v>
      </c>
      <c r="Y34" s="6" t="e">
        <f t="shared" si="7"/>
        <v>#DIV/0!</v>
      </c>
      <c r="Z34" s="57">
        <f>SUM(N44:N49)</f>
        <v>0</v>
      </c>
      <c r="AA34" s="11" t="e">
        <f t="shared" si="9"/>
        <v>#DIV/0!</v>
      </c>
      <c r="AB34" s="57" t="e">
        <f t="shared" si="10"/>
        <v>#DIV/0!</v>
      </c>
      <c r="AC34" s="64">
        <v>1</v>
      </c>
      <c r="AD34" s="57" t="e">
        <f t="shared" si="11"/>
        <v>#DIV/0!</v>
      </c>
      <c r="AE34" s="57" t="e">
        <f>STDEV(N44:N49)*(1/AA34)*(1+AC34)*6</f>
        <v>#DIV/0!</v>
      </c>
      <c r="AF34" s="62" t="e">
        <f t="shared" si="12"/>
        <v>#DIV/0!</v>
      </c>
      <c r="AG34" s="68" t="e">
        <f t="shared" si="13"/>
        <v>#DIV/0!</v>
      </c>
      <c r="AH34" s="65" t="e">
        <f t="shared" si="14"/>
        <v>#DIV/0!</v>
      </c>
    </row>
    <row r="35" spans="1:34" x14ac:dyDescent="0.2">
      <c r="A35" s="24">
        <v>34</v>
      </c>
      <c r="B35" s="24" t="s">
        <v>48</v>
      </c>
      <c r="C35" s="22"/>
      <c r="D35" s="22"/>
      <c r="E35" s="22"/>
      <c r="F35" s="22"/>
      <c r="G35" s="22"/>
      <c r="H35" s="22"/>
      <c r="I35" s="22"/>
      <c r="J35" s="59"/>
      <c r="K35" s="59"/>
      <c r="L35" s="59"/>
      <c r="M35" s="59"/>
      <c r="N35" s="69">
        <f t="shared" si="15"/>
        <v>0</v>
      </c>
      <c r="O35" s="70"/>
      <c r="P35" s="5" t="s">
        <v>121</v>
      </c>
      <c r="Q35" s="56">
        <f>E56</f>
        <v>0</v>
      </c>
      <c r="R35" s="61" t="s">
        <v>183</v>
      </c>
      <c r="S35" s="61"/>
      <c r="T35" s="60">
        <v>10</v>
      </c>
      <c r="U35" s="61" t="s">
        <v>183</v>
      </c>
      <c r="V35" s="61"/>
      <c r="W35" s="6" t="e">
        <f t="shared" ref="W35:X35" si="18">U27*$T35</f>
        <v>#DIV/0!</v>
      </c>
      <c r="X35" s="6" t="e">
        <f t="shared" si="18"/>
        <v>#DIV/0!</v>
      </c>
      <c r="Y35" s="6" t="e">
        <f t="shared" si="7"/>
        <v>#DIV/0!</v>
      </c>
      <c r="Z35" s="57">
        <f>SUM(N56:N61)</f>
        <v>0</v>
      </c>
      <c r="AA35" s="11" t="e">
        <f t="shared" si="9"/>
        <v>#DIV/0!</v>
      </c>
      <c r="AB35" s="57" t="e">
        <f>Z35/AA35</f>
        <v>#DIV/0!</v>
      </c>
      <c r="AC35" s="64">
        <v>1</v>
      </c>
      <c r="AD35" s="57" t="e">
        <f t="shared" si="11"/>
        <v>#DIV/0!</v>
      </c>
      <c r="AE35" s="57" t="e">
        <f>STDEV(N56:N61)*(1/AA35)*(1+AC35)*6</f>
        <v>#DIV/0!</v>
      </c>
      <c r="AF35" s="62" t="e">
        <f t="shared" si="12"/>
        <v>#DIV/0!</v>
      </c>
      <c r="AG35" s="68" t="e">
        <f t="shared" si="13"/>
        <v>#DIV/0!</v>
      </c>
      <c r="AH35" s="65" t="e">
        <f t="shared" si="14"/>
        <v>#DIV/0!</v>
      </c>
    </row>
    <row r="36" spans="1:34" x14ac:dyDescent="0.2">
      <c r="A36" s="24">
        <v>35</v>
      </c>
      <c r="B36" s="24" t="s">
        <v>49</v>
      </c>
      <c r="C36" s="22"/>
      <c r="D36" s="22"/>
      <c r="E36" s="22"/>
      <c r="F36" s="22"/>
      <c r="G36" s="22"/>
      <c r="H36" s="22"/>
      <c r="I36" s="22"/>
      <c r="J36" s="59"/>
      <c r="K36" s="59"/>
      <c r="L36" s="59"/>
      <c r="M36" s="59"/>
      <c r="N36" s="69">
        <f t="shared" si="15"/>
        <v>0</v>
      </c>
      <c r="O36" s="70"/>
      <c r="P36" s="5" t="s">
        <v>122</v>
      </c>
      <c r="Q36" s="56">
        <f>E68</f>
        <v>0</v>
      </c>
      <c r="R36" s="61" t="s">
        <v>183</v>
      </c>
      <c r="S36" s="61"/>
      <c r="T36" s="60">
        <v>10</v>
      </c>
      <c r="U36" s="61" t="s">
        <v>183</v>
      </c>
      <c r="V36" s="61"/>
      <c r="W36" s="6" t="e">
        <f t="shared" ref="W36:X36" si="19">U28*$T36</f>
        <v>#DIV/0!</v>
      </c>
      <c r="X36" s="6" t="e">
        <f t="shared" si="19"/>
        <v>#DIV/0!</v>
      </c>
      <c r="Y36" s="6" t="e">
        <f t="shared" si="7"/>
        <v>#DIV/0!</v>
      </c>
      <c r="Z36" s="57">
        <f>SUM(N68:N73)</f>
        <v>0</v>
      </c>
      <c r="AA36" s="11" t="e">
        <f t="shared" si="9"/>
        <v>#DIV/0!</v>
      </c>
      <c r="AB36" s="57" t="e">
        <f t="shared" si="10"/>
        <v>#DIV/0!</v>
      </c>
      <c r="AC36" s="64">
        <v>1</v>
      </c>
      <c r="AD36" s="57" t="e">
        <f t="shared" si="11"/>
        <v>#DIV/0!</v>
      </c>
      <c r="AE36" s="57" t="e">
        <f>STDEV(N68:N73)*(1/AA36)*(1+AC36)*6</f>
        <v>#DIV/0!</v>
      </c>
      <c r="AF36" s="62" t="e">
        <f t="shared" si="12"/>
        <v>#DIV/0!</v>
      </c>
      <c r="AG36" s="68" t="e">
        <f t="shared" si="13"/>
        <v>#DIV/0!</v>
      </c>
      <c r="AH36" s="65" t="e">
        <f t="shared" si="14"/>
        <v>#DIV/0!</v>
      </c>
    </row>
    <row r="37" spans="1:34" x14ac:dyDescent="0.2">
      <c r="A37" s="24">
        <v>36</v>
      </c>
      <c r="B37" s="24" t="s">
        <v>50</v>
      </c>
      <c r="C37" s="22"/>
      <c r="D37" s="22"/>
      <c r="E37" s="22"/>
      <c r="F37" s="22"/>
      <c r="G37" s="22"/>
      <c r="H37" s="22"/>
      <c r="I37" s="22"/>
      <c r="J37" s="22"/>
      <c r="K37" s="59"/>
      <c r="L37" s="59"/>
      <c r="M37" s="22"/>
      <c r="N37" s="69">
        <f t="shared" si="15"/>
        <v>0</v>
      </c>
      <c r="O37" s="70"/>
      <c r="P37" s="5" t="s">
        <v>123</v>
      </c>
      <c r="Q37" s="56">
        <f>E80</f>
        <v>0</v>
      </c>
      <c r="R37" s="61" t="s">
        <v>183</v>
      </c>
      <c r="S37" s="61"/>
      <c r="T37" s="60">
        <v>10</v>
      </c>
      <c r="U37" s="61" t="s">
        <v>183</v>
      </c>
      <c r="V37" s="61"/>
      <c r="W37" s="6" t="e">
        <f t="shared" ref="W37:X37" si="20">U29*$T37</f>
        <v>#DIV/0!</v>
      </c>
      <c r="X37" s="6" t="e">
        <f t="shared" si="20"/>
        <v>#DIV/0!</v>
      </c>
      <c r="Y37" s="6" t="e">
        <f t="shared" si="7"/>
        <v>#DIV/0!</v>
      </c>
      <c r="Z37" s="57">
        <f>SUM(N80:N85)</f>
        <v>0</v>
      </c>
      <c r="AA37" s="11" t="e">
        <f t="shared" si="9"/>
        <v>#DIV/0!</v>
      </c>
      <c r="AB37" s="57" t="e">
        <f t="shared" si="10"/>
        <v>#DIV/0!</v>
      </c>
      <c r="AC37" s="64">
        <v>1</v>
      </c>
      <c r="AD37" s="57" t="e">
        <f t="shared" si="11"/>
        <v>#DIV/0!</v>
      </c>
      <c r="AE37" s="57" t="e">
        <f>STDEV(N80:N85)*(1/AA37)*(1+AC37)*6</f>
        <v>#DIV/0!</v>
      </c>
      <c r="AF37" s="62" t="e">
        <f t="shared" si="12"/>
        <v>#DIV/0!</v>
      </c>
      <c r="AG37" s="68" t="e">
        <f t="shared" si="13"/>
        <v>#DIV/0!</v>
      </c>
      <c r="AH37" s="65" t="e">
        <f t="shared" si="14"/>
        <v>#DIV/0!</v>
      </c>
    </row>
    <row r="38" spans="1:34" x14ac:dyDescent="0.2">
      <c r="A38" s="24">
        <v>37</v>
      </c>
      <c r="B38" s="24" t="s">
        <v>12</v>
      </c>
      <c r="C38" s="22"/>
      <c r="D38" s="22"/>
      <c r="E38" s="22"/>
      <c r="F38" s="22"/>
      <c r="G38" s="22"/>
      <c r="H38" s="22"/>
      <c r="I38" s="22"/>
      <c r="J38" s="59"/>
      <c r="K38" s="59"/>
      <c r="L38" s="22"/>
      <c r="M38" s="59"/>
      <c r="N38" s="69">
        <f t="shared" si="0"/>
        <v>0</v>
      </c>
      <c r="O38" s="70"/>
      <c r="P38" s="5" t="s">
        <v>124</v>
      </c>
      <c r="Q38" s="56">
        <f>E92</f>
        <v>0</v>
      </c>
      <c r="R38" s="61" t="s">
        <v>183</v>
      </c>
      <c r="S38" s="61"/>
      <c r="T38" s="60">
        <v>10</v>
      </c>
      <c r="U38" s="61" t="s">
        <v>183</v>
      </c>
      <c r="V38" s="61"/>
      <c r="W38" s="6" t="e">
        <f t="shared" ref="W38:X38" si="21">U30*$T38</f>
        <v>#DIV/0!</v>
      </c>
      <c r="X38" s="6" t="e">
        <f t="shared" si="21"/>
        <v>#DIV/0!</v>
      </c>
      <c r="Y38" s="6" t="e">
        <f t="shared" si="7"/>
        <v>#DIV/0!</v>
      </c>
      <c r="Z38" s="57">
        <f>SUM(N92:N97)</f>
        <v>0</v>
      </c>
      <c r="AA38" s="11" t="e">
        <f t="shared" si="9"/>
        <v>#DIV/0!</v>
      </c>
      <c r="AB38" s="57" t="e">
        <f t="shared" si="10"/>
        <v>#DIV/0!</v>
      </c>
      <c r="AC38" s="64">
        <v>1</v>
      </c>
      <c r="AD38" s="57" t="e">
        <f t="shared" si="11"/>
        <v>#DIV/0!</v>
      </c>
      <c r="AE38" s="57" t="e">
        <f>STDEV(N92:N97)*(1/AA38)*(1+AC38)*6</f>
        <v>#DIV/0!</v>
      </c>
      <c r="AF38" s="62" t="e">
        <f t="shared" si="12"/>
        <v>#DIV/0!</v>
      </c>
      <c r="AG38" s="68" t="e">
        <f t="shared" si="13"/>
        <v>#DIV/0!</v>
      </c>
      <c r="AH38" s="65" t="e">
        <f t="shared" si="14"/>
        <v>#DIV/0!</v>
      </c>
    </row>
    <row r="39" spans="1:34" x14ac:dyDescent="0.2">
      <c r="A39" s="24">
        <v>38</v>
      </c>
      <c r="B39" s="24" t="s">
        <v>13</v>
      </c>
      <c r="C39" s="22"/>
      <c r="D39" s="22"/>
      <c r="E39" s="22"/>
      <c r="F39" s="22"/>
      <c r="G39" s="22"/>
      <c r="H39" s="22"/>
      <c r="I39" s="22"/>
      <c r="J39" s="59"/>
      <c r="K39" s="59"/>
      <c r="L39" s="22"/>
      <c r="M39" s="59"/>
      <c r="N39" s="69">
        <f t="shared" si="0"/>
        <v>0</v>
      </c>
    </row>
    <row r="40" spans="1:34" x14ac:dyDescent="0.2">
      <c r="A40" s="24">
        <v>39</v>
      </c>
      <c r="B40" s="24" t="s">
        <v>59</v>
      </c>
      <c r="C40" s="22"/>
      <c r="D40" s="22"/>
      <c r="E40" s="22"/>
      <c r="F40" s="22"/>
      <c r="G40" s="22"/>
      <c r="H40" s="22"/>
      <c r="I40" s="22"/>
      <c r="J40" s="59"/>
      <c r="K40" s="59"/>
      <c r="L40" s="59"/>
      <c r="M40" s="59"/>
      <c r="N40" s="69">
        <f t="shared" si="0"/>
        <v>0</v>
      </c>
      <c r="P40" s="63"/>
      <c r="Q40" s="63"/>
    </row>
    <row r="41" spans="1:34" x14ac:dyDescent="0.2">
      <c r="A41" s="24">
        <v>40</v>
      </c>
      <c r="B41" s="24" t="s">
        <v>60</v>
      </c>
      <c r="C41" s="22"/>
      <c r="D41" s="22"/>
      <c r="E41" s="22"/>
      <c r="F41" s="22"/>
      <c r="G41" s="22"/>
      <c r="H41" s="22"/>
      <c r="I41" s="22"/>
      <c r="J41" s="59"/>
      <c r="K41" s="59"/>
      <c r="L41" s="59"/>
      <c r="M41" s="59"/>
      <c r="N41" s="69">
        <f t="shared" si="0"/>
        <v>0</v>
      </c>
      <c r="P41" s="63"/>
      <c r="Q41" s="63"/>
    </row>
    <row r="42" spans="1:34" x14ac:dyDescent="0.2">
      <c r="A42" s="24">
        <v>41</v>
      </c>
      <c r="B42" s="24" t="s">
        <v>14</v>
      </c>
      <c r="C42" s="22"/>
      <c r="D42" s="22"/>
      <c r="E42" s="22"/>
      <c r="F42" s="22"/>
      <c r="G42" s="22"/>
      <c r="H42" s="22"/>
      <c r="I42" s="22"/>
      <c r="J42" s="59"/>
      <c r="K42" s="59"/>
      <c r="L42" s="59"/>
      <c r="M42" s="59"/>
      <c r="N42" s="69">
        <f t="shared" si="0"/>
        <v>0</v>
      </c>
    </row>
    <row r="43" spans="1:34" x14ac:dyDescent="0.2">
      <c r="A43" s="24">
        <v>42</v>
      </c>
      <c r="B43" s="24" t="s">
        <v>15</v>
      </c>
      <c r="C43" s="22"/>
      <c r="D43" s="22"/>
      <c r="E43" s="22"/>
      <c r="F43" s="22"/>
      <c r="G43" s="22"/>
      <c r="H43" s="22"/>
      <c r="I43" s="22"/>
      <c r="J43" s="59"/>
      <c r="K43" s="59"/>
      <c r="L43" s="59"/>
      <c r="M43" s="59"/>
      <c r="N43" s="69">
        <f t="shared" si="0"/>
        <v>0</v>
      </c>
    </row>
    <row r="44" spans="1:34" x14ac:dyDescent="0.2">
      <c r="A44" s="24">
        <v>43</v>
      </c>
      <c r="B44" s="24" t="s">
        <v>61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69">
        <f>IF(LEN(M44)=0,0,IF(M44=0, 0, IF(M44&lt;(1-($AC$34/2))*$AA$34, (1-($AC$34/2))*$AA$34, M44)))</f>
        <v>0</v>
      </c>
    </row>
    <row r="45" spans="1:34" x14ac:dyDescent="0.2">
      <c r="A45" s="24">
        <v>44</v>
      </c>
      <c r="B45" s="24" t="s">
        <v>62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69">
        <f t="shared" ref="N45:N49" si="22">IF(LEN(M45)=0,0,IF(M45=0, 0, IF(M45&lt;(1-($AC$34/2))*$AA$34, (1-($AC$34/2))*$AA$34, M45)))</f>
        <v>0</v>
      </c>
    </row>
    <row r="46" spans="1:34" x14ac:dyDescent="0.2">
      <c r="A46" s="24">
        <v>45</v>
      </c>
      <c r="B46" s="24" t="s">
        <v>63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69">
        <f t="shared" si="22"/>
        <v>0</v>
      </c>
    </row>
    <row r="47" spans="1:34" x14ac:dyDescent="0.2">
      <c r="A47" s="24">
        <v>46</v>
      </c>
      <c r="B47" s="24" t="s">
        <v>56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69">
        <f t="shared" si="22"/>
        <v>0</v>
      </c>
    </row>
    <row r="48" spans="1:34" x14ac:dyDescent="0.2">
      <c r="A48" s="24">
        <v>47</v>
      </c>
      <c r="B48" s="24" t="s">
        <v>57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69">
        <f t="shared" si="22"/>
        <v>0</v>
      </c>
    </row>
    <row r="49" spans="1:14" x14ac:dyDescent="0.2">
      <c r="A49" s="24">
        <v>48</v>
      </c>
      <c r="B49" s="24" t="s">
        <v>58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69">
        <f t="shared" si="22"/>
        <v>0</v>
      </c>
    </row>
    <row r="50" spans="1:14" x14ac:dyDescent="0.2">
      <c r="A50" s="24">
        <v>49</v>
      </c>
      <c r="B50" s="24" t="s">
        <v>16</v>
      </c>
      <c r="C50" s="22"/>
      <c r="D50" s="22"/>
      <c r="E50" s="22"/>
      <c r="F50" s="22"/>
      <c r="G50" s="22"/>
      <c r="H50" s="22"/>
      <c r="I50" s="22"/>
      <c r="J50" s="59"/>
      <c r="K50" s="59"/>
      <c r="L50" s="22"/>
      <c r="M50" s="59"/>
      <c r="N50" s="69">
        <f t="shared" si="0"/>
        <v>0</v>
      </c>
    </row>
    <row r="51" spans="1:14" x14ac:dyDescent="0.2">
      <c r="A51" s="24">
        <v>50</v>
      </c>
      <c r="B51" s="24" t="s">
        <v>17</v>
      </c>
      <c r="C51" s="22"/>
      <c r="D51" s="22"/>
      <c r="E51" s="22"/>
      <c r="F51" s="22"/>
      <c r="G51" s="22"/>
      <c r="H51" s="22"/>
      <c r="I51" s="22"/>
      <c r="J51" s="59"/>
      <c r="K51" s="59"/>
      <c r="L51" s="22"/>
      <c r="M51" s="59"/>
      <c r="N51" s="69">
        <f t="shared" si="0"/>
        <v>0</v>
      </c>
    </row>
    <row r="52" spans="1:14" x14ac:dyDescent="0.2">
      <c r="A52" s="24">
        <v>51</v>
      </c>
      <c r="B52" s="24" t="s">
        <v>67</v>
      </c>
      <c r="C52" s="22"/>
      <c r="D52" s="22"/>
      <c r="E52" s="22"/>
      <c r="F52" s="22"/>
      <c r="G52" s="22"/>
      <c r="H52" s="22"/>
      <c r="I52" s="22"/>
      <c r="J52" s="59"/>
      <c r="K52" s="59"/>
      <c r="L52" s="59"/>
      <c r="M52" s="59"/>
      <c r="N52" s="69">
        <f t="shared" si="0"/>
        <v>0</v>
      </c>
    </row>
    <row r="53" spans="1:14" x14ac:dyDescent="0.2">
      <c r="A53" s="24">
        <v>52</v>
      </c>
      <c r="B53" s="24" t="s">
        <v>68</v>
      </c>
      <c r="C53" s="22"/>
      <c r="D53" s="22"/>
      <c r="E53" s="22"/>
      <c r="F53" s="22"/>
      <c r="G53" s="22"/>
      <c r="H53" s="22"/>
      <c r="I53" s="22"/>
      <c r="J53" s="59"/>
      <c r="K53" s="59"/>
      <c r="L53" s="59"/>
      <c r="M53" s="59"/>
      <c r="N53" s="69">
        <f t="shared" si="0"/>
        <v>0</v>
      </c>
    </row>
    <row r="54" spans="1:14" x14ac:dyDescent="0.2">
      <c r="A54" s="24">
        <v>53</v>
      </c>
      <c r="B54" s="24" t="s">
        <v>18</v>
      </c>
      <c r="C54" s="22"/>
      <c r="D54" s="22"/>
      <c r="E54" s="22"/>
      <c r="F54" s="22"/>
      <c r="G54" s="22"/>
      <c r="H54" s="22"/>
      <c r="I54" s="22"/>
      <c r="J54" s="59"/>
      <c r="K54" s="59"/>
      <c r="L54" s="59"/>
      <c r="M54" s="59"/>
      <c r="N54" s="69">
        <f t="shared" si="0"/>
        <v>0</v>
      </c>
    </row>
    <row r="55" spans="1:14" x14ac:dyDescent="0.2">
      <c r="A55" s="24">
        <v>54</v>
      </c>
      <c r="B55" s="24" t="s">
        <v>19</v>
      </c>
      <c r="C55" s="22"/>
      <c r="D55" s="22"/>
      <c r="E55" s="22"/>
      <c r="F55" s="22"/>
      <c r="G55" s="22"/>
      <c r="H55" s="22"/>
      <c r="I55" s="22"/>
      <c r="J55" s="59"/>
      <c r="K55" s="59"/>
      <c r="L55" s="59"/>
      <c r="M55" s="59"/>
      <c r="N55" s="69">
        <f t="shared" si="0"/>
        <v>0</v>
      </c>
    </row>
    <row r="56" spans="1:14" x14ac:dyDescent="0.2">
      <c r="A56" s="24">
        <v>55</v>
      </c>
      <c r="B56" s="24" t="s">
        <v>69</v>
      </c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69">
        <f>IF(LEN(M56)=0,0,IF(M56=0, 0, IF(M56&lt;(1-($AC$35/2))*$AA$35, (1-($AC$35/2))*$AA$35, M56)))</f>
        <v>0</v>
      </c>
    </row>
    <row r="57" spans="1:14" x14ac:dyDescent="0.2">
      <c r="A57" s="24">
        <v>56</v>
      </c>
      <c r="B57" s="24" t="s">
        <v>70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69">
        <f t="shared" ref="N57:N61" si="23">IF(LEN(M57)=0,0,IF(M57=0, 0, IF(M57&lt;(1-($AC$35/2))*$AA$35, (1-($AC$35/2))*$AA$35, M57)))</f>
        <v>0</v>
      </c>
    </row>
    <row r="58" spans="1:14" x14ac:dyDescent="0.2">
      <c r="A58" s="24">
        <v>57</v>
      </c>
      <c r="B58" s="24" t="s">
        <v>71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69">
        <f t="shared" si="23"/>
        <v>0</v>
      </c>
    </row>
    <row r="59" spans="1:14" x14ac:dyDescent="0.2">
      <c r="A59" s="24">
        <v>58</v>
      </c>
      <c r="B59" s="24" t="s">
        <v>64</v>
      </c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69">
        <f t="shared" si="23"/>
        <v>0</v>
      </c>
    </row>
    <row r="60" spans="1:14" x14ac:dyDescent="0.2">
      <c r="A60" s="24">
        <v>59</v>
      </c>
      <c r="B60" s="24" t="s">
        <v>65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69">
        <f t="shared" si="23"/>
        <v>0</v>
      </c>
    </row>
    <row r="61" spans="1:14" x14ac:dyDescent="0.2">
      <c r="A61" s="24">
        <v>60</v>
      </c>
      <c r="B61" s="24" t="s">
        <v>66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69">
        <f t="shared" si="23"/>
        <v>0</v>
      </c>
    </row>
    <row r="62" spans="1:14" x14ac:dyDescent="0.2">
      <c r="A62" s="24">
        <v>61</v>
      </c>
      <c r="B62" s="24" t="s">
        <v>20</v>
      </c>
      <c r="C62" s="22"/>
      <c r="D62" s="22"/>
      <c r="E62" s="22"/>
      <c r="F62" s="22"/>
      <c r="G62" s="22"/>
      <c r="H62" s="22"/>
      <c r="I62" s="22"/>
      <c r="J62" s="59"/>
      <c r="K62" s="59"/>
      <c r="L62" s="22"/>
      <c r="M62" s="59"/>
      <c r="N62" s="69">
        <f t="shared" si="0"/>
        <v>0</v>
      </c>
    </row>
    <row r="63" spans="1:14" x14ac:dyDescent="0.2">
      <c r="A63" s="24">
        <v>62</v>
      </c>
      <c r="B63" s="24" t="s">
        <v>21</v>
      </c>
      <c r="C63" s="22"/>
      <c r="D63" s="22"/>
      <c r="E63" s="22"/>
      <c r="F63" s="22"/>
      <c r="G63" s="22"/>
      <c r="H63" s="22"/>
      <c r="I63" s="22"/>
      <c r="J63" s="59"/>
      <c r="K63" s="59"/>
      <c r="L63" s="22"/>
      <c r="M63" s="59"/>
      <c r="N63" s="69">
        <f t="shared" si="0"/>
        <v>0</v>
      </c>
    </row>
    <row r="64" spans="1:14" x14ac:dyDescent="0.2">
      <c r="A64" s="24">
        <v>63</v>
      </c>
      <c r="B64" s="24" t="s">
        <v>75</v>
      </c>
      <c r="C64" s="22"/>
      <c r="D64" s="22"/>
      <c r="E64" s="22"/>
      <c r="F64" s="22"/>
      <c r="G64" s="22"/>
      <c r="H64" s="22"/>
      <c r="I64" s="22"/>
      <c r="J64" s="59"/>
      <c r="K64" s="59"/>
      <c r="L64" s="59"/>
      <c r="M64" s="59"/>
      <c r="N64" s="69">
        <f t="shared" si="0"/>
        <v>0</v>
      </c>
    </row>
    <row r="65" spans="1:14" x14ac:dyDescent="0.2">
      <c r="A65" s="24">
        <v>64</v>
      </c>
      <c r="B65" s="24" t="s">
        <v>76</v>
      </c>
      <c r="C65" s="22"/>
      <c r="D65" s="22"/>
      <c r="E65" s="22"/>
      <c r="F65" s="22"/>
      <c r="G65" s="22"/>
      <c r="H65" s="22"/>
      <c r="I65" s="22"/>
      <c r="J65" s="59"/>
      <c r="K65" s="59"/>
      <c r="L65" s="59"/>
      <c r="M65" s="59"/>
      <c r="N65" s="69">
        <f t="shared" si="0"/>
        <v>0</v>
      </c>
    </row>
    <row r="66" spans="1:14" x14ac:dyDescent="0.2">
      <c r="A66" s="24">
        <v>65</v>
      </c>
      <c r="B66" s="24" t="s">
        <v>22</v>
      </c>
      <c r="C66" s="22"/>
      <c r="D66" s="22"/>
      <c r="E66" s="22"/>
      <c r="F66" s="22"/>
      <c r="G66" s="22"/>
      <c r="H66" s="22"/>
      <c r="I66" s="22"/>
      <c r="J66" s="59"/>
      <c r="K66" s="59"/>
      <c r="L66" s="59"/>
      <c r="M66" s="59"/>
      <c r="N66" s="69">
        <f t="shared" si="0"/>
        <v>0</v>
      </c>
    </row>
    <row r="67" spans="1:14" x14ac:dyDescent="0.2">
      <c r="A67" s="24">
        <v>66</v>
      </c>
      <c r="B67" s="24" t="s">
        <v>23</v>
      </c>
      <c r="C67" s="22"/>
      <c r="D67" s="22"/>
      <c r="E67" s="22"/>
      <c r="F67" s="22"/>
      <c r="G67" s="22"/>
      <c r="H67" s="22"/>
      <c r="I67" s="22"/>
      <c r="J67" s="59"/>
      <c r="K67" s="59"/>
      <c r="L67" s="59"/>
      <c r="M67" s="59"/>
      <c r="N67" s="69">
        <f t="shared" ref="N67:N91" si="24">IF(LEN(M67)=0,0,IF(M67=0, 0, IF(M67&lt;(1-($AC$32/2))*$AA$31, (1-($AC$32/2))*$AA$31, M67)))</f>
        <v>0</v>
      </c>
    </row>
    <row r="68" spans="1:14" x14ac:dyDescent="0.2">
      <c r="A68" s="24">
        <v>67</v>
      </c>
      <c r="B68" s="24" t="s">
        <v>77</v>
      </c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69">
        <f>IF(LEN(M68)=0,0,IF(M68=0, 0, IF(M68&lt;(1-($AC$36/2))*$AA$36, (1-($AC$36/2))*$AA$36, M68)))</f>
        <v>0</v>
      </c>
    </row>
    <row r="69" spans="1:14" x14ac:dyDescent="0.2">
      <c r="A69" s="24">
        <v>68</v>
      </c>
      <c r="B69" s="24" t="s">
        <v>78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69">
        <f t="shared" ref="N69:N73" si="25">IF(LEN(M69)=0,0,IF(M69=0, 0, IF(M69&lt;(1-($AC$36/2))*$AA$36, (1-($AC$36/2))*$AA$36, M69)))</f>
        <v>0</v>
      </c>
    </row>
    <row r="70" spans="1:14" x14ac:dyDescent="0.2">
      <c r="A70" s="24">
        <v>69</v>
      </c>
      <c r="B70" s="24" t="s">
        <v>79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69">
        <f t="shared" si="25"/>
        <v>0</v>
      </c>
    </row>
    <row r="71" spans="1:14" x14ac:dyDescent="0.2">
      <c r="A71" s="24">
        <v>70</v>
      </c>
      <c r="B71" s="24" t="s">
        <v>72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69">
        <f t="shared" si="25"/>
        <v>0</v>
      </c>
    </row>
    <row r="72" spans="1:14" x14ac:dyDescent="0.2">
      <c r="A72" s="24">
        <v>71</v>
      </c>
      <c r="B72" s="24" t="s">
        <v>73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69">
        <f t="shared" si="25"/>
        <v>0</v>
      </c>
    </row>
    <row r="73" spans="1:14" x14ac:dyDescent="0.2">
      <c r="A73" s="24">
        <v>72</v>
      </c>
      <c r="B73" s="24" t="s">
        <v>74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69">
        <f t="shared" si="25"/>
        <v>0</v>
      </c>
    </row>
    <row r="74" spans="1:14" x14ac:dyDescent="0.2">
      <c r="A74" s="24">
        <v>73</v>
      </c>
      <c r="B74" s="24" t="s">
        <v>24</v>
      </c>
      <c r="C74" s="22"/>
      <c r="D74" s="22"/>
      <c r="E74" s="22"/>
      <c r="F74" s="22"/>
      <c r="G74" s="22"/>
      <c r="H74" s="22"/>
      <c r="I74" s="22"/>
      <c r="J74" s="59"/>
      <c r="K74" s="59"/>
      <c r="L74" s="22"/>
      <c r="M74" s="59"/>
      <c r="N74" s="69">
        <f t="shared" si="24"/>
        <v>0</v>
      </c>
    </row>
    <row r="75" spans="1:14" x14ac:dyDescent="0.2">
      <c r="A75" s="24">
        <v>74</v>
      </c>
      <c r="B75" s="24" t="s">
        <v>25</v>
      </c>
      <c r="C75" s="22"/>
      <c r="D75" s="22"/>
      <c r="E75" s="22"/>
      <c r="F75" s="22"/>
      <c r="G75" s="22"/>
      <c r="H75" s="22"/>
      <c r="I75" s="22"/>
      <c r="J75" s="59"/>
      <c r="K75" s="59"/>
      <c r="L75" s="22"/>
      <c r="M75" s="59"/>
      <c r="N75" s="69">
        <f t="shared" si="24"/>
        <v>0</v>
      </c>
    </row>
    <row r="76" spans="1:14" x14ac:dyDescent="0.2">
      <c r="A76" s="24">
        <v>75</v>
      </c>
      <c r="B76" s="24" t="s">
        <v>83</v>
      </c>
      <c r="C76" s="22"/>
      <c r="D76" s="22"/>
      <c r="E76" s="22"/>
      <c r="F76" s="22"/>
      <c r="G76" s="22"/>
      <c r="H76" s="22"/>
      <c r="I76" s="22"/>
      <c r="J76" s="59"/>
      <c r="K76" s="59"/>
      <c r="L76" s="59"/>
      <c r="M76" s="59"/>
      <c r="N76" s="69">
        <f t="shared" si="24"/>
        <v>0</v>
      </c>
    </row>
    <row r="77" spans="1:14" x14ac:dyDescent="0.2">
      <c r="A77" s="24">
        <v>76</v>
      </c>
      <c r="B77" s="24" t="s">
        <v>84</v>
      </c>
      <c r="C77" s="22"/>
      <c r="D77" s="22"/>
      <c r="E77" s="22"/>
      <c r="F77" s="22"/>
      <c r="G77" s="22"/>
      <c r="H77" s="22"/>
      <c r="I77" s="22"/>
      <c r="J77" s="59"/>
      <c r="K77" s="59"/>
      <c r="L77" s="59"/>
      <c r="M77" s="59"/>
      <c r="N77" s="69">
        <f t="shared" si="24"/>
        <v>0</v>
      </c>
    </row>
    <row r="78" spans="1:14" x14ac:dyDescent="0.2">
      <c r="A78" s="24">
        <v>77</v>
      </c>
      <c r="B78" s="24" t="s">
        <v>26</v>
      </c>
      <c r="C78" s="22"/>
      <c r="D78" s="22"/>
      <c r="E78" s="22"/>
      <c r="F78" s="22"/>
      <c r="G78" s="22"/>
      <c r="H78" s="22"/>
      <c r="I78" s="22"/>
      <c r="J78" s="59"/>
      <c r="K78" s="59"/>
      <c r="L78" s="59"/>
      <c r="M78" s="59"/>
      <c r="N78" s="69">
        <f t="shared" si="24"/>
        <v>0</v>
      </c>
    </row>
    <row r="79" spans="1:14" x14ac:dyDescent="0.2">
      <c r="A79" s="24">
        <v>78</v>
      </c>
      <c r="B79" s="24" t="s">
        <v>27</v>
      </c>
      <c r="C79" s="22"/>
      <c r="D79" s="22"/>
      <c r="E79" s="22"/>
      <c r="F79" s="22"/>
      <c r="G79" s="22"/>
      <c r="H79" s="22"/>
      <c r="I79" s="22"/>
      <c r="J79" s="59"/>
      <c r="K79" s="59"/>
      <c r="L79" s="59"/>
      <c r="M79" s="59"/>
      <c r="N79" s="69">
        <f t="shared" si="24"/>
        <v>0</v>
      </c>
    </row>
    <row r="80" spans="1:14" x14ac:dyDescent="0.2">
      <c r="A80" s="24">
        <v>79</v>
      </c>
      <c r="B80" s="24" t="s">
        <v>85</v>
      </c>
      <c r="C80" s="22"/>
      <c r="D80" s="22"/>
      <c r="E80" s="22"/>
      <c r="F80" s="22"/>
      <c r="G80" s="22"/>
      <c r="H80" s="22"/>
      <c r="I80" s="22"/>
      <c r="J80" s="22"/>
      <c r="K80" s="59"/>
      <c r="L80" s="59"/>
      <c r="M80" s="22"/>
      <c r="N80" s="69">
        <f>IF(LEN(M80)=0,0,IF(M80=0, 0, IF(M80&lt;(1-($AC$37/2))*$AA$37, (1-($AC$37/2))*$AA$37, M80)))</f>
        <v>0</v>
      </c>
    </row>
    <row r="81" spans="1:15" x14ac:dyDescent="0.2">
      <c r="A81" s="24">
        <v>80</v>
      </c>
      <c r="B81" s="24" t="s">
        <v>86</v>
      </c>
      <c r="C81" s="22"/>
      <c r="D81" s="22"/>
      <c r="E81" s="22"/>
      <c r="F81" s="22"/>
      <c r="G81" s="22"/>
      <c r="H81" s="22"/>
      <c r="I81" s="22"/>
      <c r="J81" s="59"/>
      <c r="K81" s="59"/>
      <c r="L81" s="59"/>
      <c r="M81" s="59"/>
      <c r="N81" s="69">
        <f t="shared" ref="N81:N85" si="26">IF(LEN(M81)=0,0,IF(M81=0, 0, IF(M81&lt;(1-($AC$37/2))*$AA$37, (1-($AC$37/2))*$AA$37, M81)))</f>
        <v>0</v>
      </c>
    </row>
    <row r="82" spans="1:15" x14ac:dyDescent="0.2">
      <c r="A82" s="24">
        <v>81</v>
      </c>
      <c r="B82" s="24" t="s">
        <v>87</v>
      </c>
      <c r="C82" s="22"/>
      <c r="D82" s="22"/>
      <c r="E82" s="22"/>
      <c r="F82" s="22"/>
      <c r="G82" s="22"/>
      <c r="H82" s="22"/>
      <c r="I82" s="22"/>
      <c r="J82" s="59"/>
      <c r="K82" s="59"/>
      <c r="L82" s="59"/>
      <c r="M82" s="59"/>
      <c r="N82" s="69">
        <f t="shared" si="26"/>
        <v>0</v>
      </c>
    </row>
    <row r="83" spans="1:15" x14ac:dyDescent="0.2">
      <c r="A83" s="24">
        <v>82</v>
      </c>
      <c r="B83" s="24" t="s">
        <v>80</v>
      </c>
      <c r="C83" s="22"/>
      <c r="D83" s="22"/>
      <c r="E83" s="22"/>
      <c r="F83" s="22"/>
      <c r="G83" s="22"/>
      <c r="H83" s="22"/>
      <c r="I83" s="22"/>
      <c r="J83" s="22"/>
      <c r="K83" s="59"/>
      <c r="L83" s="59"/>
      <c r="M83" s="22"/>
      <c r="N83" s="69">
        <f t="shared" si="26"/>
        <v>0</v>
      </c>
    </row>
    <row r="84" spans="1:15" x14ac:dyDescent="0.2">
      <c r="A84" s="24">
        <v>83</v>
      </c>
      <c r="B84" s="24" t="s">
        <v>81</v>
      </c>
      <c r="C84" s="22"/>
      <c r="D84" s="22"/>
      <c r="E84" s="22"/>
      <c r="F84" s="22"/>
      <c r="G84" s="22"/>
      <c r="H84" s="22"/>
      <c r="I84" s="22"/>
      <c r="J84" s="22"/>
      <c r="K84" s="59"/>
      <c r="L84" s="59"/>
      <c r="M84" s="22"/>
      <c r="N84" s="69">
        <f t="shared" si="26"/>
        <v>0</v>
      </c>
    </row>
    <row r="85" spans="1:15" x14ac:dyDescent="0.2">
      <c r="A85" s="24">
        <v>84</v>
      </c>
      <c r="B85" s="24" t="s">
        <v>82</v>
      </c>
      <c r="C85" s="22"/>
      <c r="D85" s="22"/>
      <c r="E85" s="22"/>
      <c r="F85" s="22"/>
      <c r="G85" s="22"/>
      <c r="H85" s="22"/>
      <c r="I85" s="22"/>
      <c r="J85" s="59"/>
      <c r="K85" s="59"/>
      <c r="L85" s="59"/>
      <c r="M85" s="59"/>
      <c r="N85" s="69">
        <f t="shared" si="26"/>
        <v>0</v>
      </c>
    </row>
    <row r="86" spans="1:15" x14ac:dyDescent="0.2">
      <c r="A86" s="24">
        <v>85</v>
      </c>
      <c r="B86" s="24" t="s">
        <v>28</v>
      </c>
      <c r="C86" s="22"/>
      <c r="D86" s="22"/>
      <c r="E86" s="22"/>
      <c r="F86" s="22"/>
      <c r="G86" s="22"/>
      <c r="H86" s="22"/>
      <c r="I86" s="22"/>
      <c r="J86" s="59"/>
      <c r="K86" s="59"/>
      <c r="L86" s="22"/>
      <c r="M86" s="59"/>
      <c r="N86" s="69">
        <f t="shared" si="24"/>
        <v>0</v>
      </c>
    </row>
    <row r="87" spans="1:15" x14ac:dyDescent="0.2">
      <c r="A87" s="24">
        <v>86</v>
      </c>
      <c r="B87" s="24" t="s">
        <v>29</v>
      </c>
      <c r="C87" s="22"/>
      <c r="D87" s="22"/>
      <c r="E87" s="22"/>
      <c r="F87" s="22"/>
      <c r="G87" s="22"/>
      <c r="H87" s="22"/>
      <c r="I87" s="22"/>
      <c r="J87" s="59"/>
      <c r="K87" s="59"/>
      <c r="L87" s="22"/>
      <c r="M87" s="59"/>
      <c r="N87" s="69">
        <f t="shared" si="24"/>
        <v>0</v>
      </c>
    </row>
    <row r="88" spans="1:15" x14ac:dyDescent="0.2">
      <c r="A88" s="24">
        <v>87</v>
      </c>
      <c r="B88" s="24" t="s">
        <v>91</v>
      </c>
      <c r="C88" s="22"/>
      <c r="D88" s="22"/>
      <c r="E88" s="22"/>
      <c r="F88" s="22"/>
      <c r="G88" s="22"/>
      <c r="H88" s="22"/>
      <c r="I88" s="22"/>
      <c r="J88" s="59"/>
      <c r="K88" s="59"/>
      <c r="L88" s="59"/>
      <c r="M88" s="59"/>
      <c r="N88" s="69">
        <f t="shared" si="24"/>
        <v>0</v>
      </c>
    </row>
    <row r="89" spans="1:15" x14ac:dyDescent="0.2">
      <c r="A89" s="24">
        <v>88</v>
      </c>
      <c r="B89" s="24" t="s">
        <v>92</v>
      </c>
      <c r="C89" s="22"/>
      <c r="D89" s="22"/>
      <c r="E89" s="22"/>
      <c r="F89" s="22"/>
      <c r="G89" s="22"/>
      <c r="H89" s="22"/>
      <c r="I89" s="22"/>
      <c r="J89" s="59"/>
      <c r="K89" s="59"/>
      <c r="L89" s="59"/>
      <c r="M89" s="59"/>
      <c r="N89" s="69">
        <f t="shared" si="24"/>
        <v>0</v>
      </c>
    </row>
    <row r="90" spans="1:15" x14ac:dyDescent="0.2">
      <c r="A90" s="24">
        <v>89</v>
      </c>
      <c r="B90" s="24" t="s">
        <v>30</v>
      </c>
      <c r="C90" s="22"/>
      <c r="D90" s="22"/>
      <c r="E90" s="22"/>
      <c r="F90" s="22"/>
      <c r="G90" s="22"/>
      <c r="H90" s="22"/>
      <c r="I90" s="22"/>
      <c r="J90" s="59"/>
      <c r="K90" s="59"/>
      <c r="L90" s="59"/>
      <c r="M90" s="59"/>
      <c r="N90" s="69">
        <f t="shared" si="24"/>
        <v>0</v>
      </c>
      <c r="O90" s="2"/>
    </row>
    <row r="91" spans="1:15" x14ac:dyDescent="0.2">
      <c r="A91" s="24">
        <v>90</v>
      </c>
      <c r="B91" s="24" t="s">
        <v>31</v>
      </c>
      <c r="C91" s="22"/>
      <c r="D91" s="22"/>
      <c r="E91" s="22"/>
      <c r="F91" s="22"/>
      <c r="G91" s="22"/>
      <c r="H91" s="22"/>
      <c r="I91" s="22"/>
      <c r="J91" s="59"/>
      <c r="K91" s="59"/>
      <c r="L91" s="59"/>
      <c r="M91" s="59"/>
      <c r="N91" s="69">
        <f t="shared" si="24"/>
        <v>0</v>
      </c>
    </row>
    <row r="92" spans="1:15" x14ac:dyDescent="0.2">
      <c r="A92" s="24">
        <v>91</v>
      </c>
      <c r="B92" s="24" t="s">
        <v>93</v>
      </c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69">
        <f>IF(LEN(M92)=0,0,IF(M92=0, 0, IF(M92&lt;(1-($AC$38/2))*$AA$38, (1-($AC$38/2))*$AA$38, M92)))</f>
        <v>0</v>
      </c>
    </row>
    <row r="93" spans="1:15" x14ac:dyDescent="0.2">
      <c r="A93" s="24">
        <v>92</v>
      </c>
      <c r="B93" s="24" t="s">
        <v>94</v>
      </c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69">
        <f t="shared" ref="N93:N97" si="27">IF(LEN(M93)=0,0,IF(M93=0, 0, IF(M93&lt;(1-($AC$38/2))*$AA$38, (1-($AC$38/2))*$AA$38, M93)))</f>
        <v>0</v>
      </c>
    </row>
    <row r="94" spans="1:15" x14ac:dyDescent="0.2">
      <c r="A94" s="24">
        <v>93</v>
      </c>
      <c r="B94" s="24" t="s">
        <v>95</v>
      </c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69">
        <f t="shared" si="27"/>
        <v>0</v>
      </c>
    </row>
    <row r="95" spans="1:15" x14ac:dyDescent="0.2">
      <c r="A95" s="24">
        <v>94</v>
      </c>
      <c r="B95" s="24" t="s">
        <v>88</v>
      </c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69">
        <f t="shared" si="27"/>
        <v>0</v>
      </c>
      <c r="O95" s="2"/>
    </row>
    <row r="96" spans="1:15" x14ac:dyDescent="0.2">
      <c r="A96" s="24">
        <v>95</v>
      </c>
      <c r="B96" s="24" t="s">
        <v>89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69">
        <f t="shared" si="27"/>
        <v>0</v>
      </c>
    </row>
    <row r="97" spans="1:14" x14ac:dyDescent="0.2">
      <c r="A97" s="24">
        <v>96</v>
      </c>
      <c r="B97" s="24" t="s">
        <v>90</v>
      </c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69">
        <f t="shared" si="27"/>
        <v>0</v>
      </c>
    </row>
  </sheetData>
  <sheetProtection password="CE28" sheet="1" objects="1" scenarios="1"/>
  <mergeCells count="5">
    <mergeCell ref="O31:O38"/>
    <mergeCell ref="O23:O30"/>
    <mergeCell ref="O16:O22"/>
    <mergeCell ref="O9:O15"/>
    <mergeCell ref="O2:O8"/>
  </mergeCells>
  <dataValidations count="1">
    <dataValidation type="decimal" showInputMessage="1" showErrorMessage="1" error="Probability of Detector being Heterozygous is between 0 and 1" sqref="AC31:AC38" xr:uid="{FA754FBC-FB84-419C-9C03-3BA4B03D9804}">
      <formula1>0</formula1>
      <formula2>1</formula2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43C18C9FAE3C4198F9A3F85EE07F84" ma:contentTypeVersion="19" ma:contentTypeDescription="Create a new document." ma:contentTypeScope="" ma:versionID="ac1f383a346060f07985ead130b73fa1">
  <xsd:schema xmlns:xsd="http://www.w3.org/2001/XMLSchema" xmlns:xs="http://www.w3.org/2001/XMLSchema" xmlns:p="http://schemas.microsoft.com/office/2006/metadata/properties" xmlns:ns2="a099b2e5-37fd-4666-b759-ced47d83cf49" xmlns:ns3="21254ea3-2abc-4f85-9665-e30f84a7d831" targetNamespace="http://schemas.microsoft.com/office/2006/metadata/properties" ma:root="true" ma:fieldsID="cbdaa62a91826f0e4268dbcc34f10444" ns2:_="" ns3:_="">
    <xsd:import namespace="a099b2e5-37fd-4666-b759-ced47d83cf49"/>
    <xsd:import namespace="21254ea3-2abc-4f85-9665-e30f84a7d83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LengthInSeconds" minOccurs="0"/>
                <xsd:element ref="ns2:TaxCatchAll" minOccurs="0"/>
                <xsd:element ref="ns3:lcf76f155ced4ddcb4097134ff3c332f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99b2e5-37fd-4666-b759-ced47d83cf4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0b05331c-db7d-4517-b63a-f58bc772cb48}" ma:internalName="TaxCatchAll" ma:showField="CatchAllData" ma:web="a099b2e5-37fd-4666-b759-ced47d83cf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254ea3-2abc-4f85-9665-e30f84a7d8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e2bb1bb6-a002-4316-843e-d4932387b28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099b2e5-37fd-4666-b759-ced47d83cf49" xsi:nil="true"/>
    <lcf76f155ced4ddcb4097134ff3c332f xmlns="21254ea3-2abc-4f85-9665-e30f84a7d83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A7F7544-1C3D-461A-97EA-F4B0659A5E7F}"/>
</file>

<file path=customXml/itemProps2.xml><?xml version="1.0" encoding="utf-8"?>
<ds:datastoreItem xmlns:ds="http://schemas.openxmlformats.org/officeDocument/2006/customXml" ds:itemID="{072E12C6-0EB2-46A9-9FA5-B0B41627F715}"/>
</file>

<file path=customXml/itemProps3.xml><?xml version="1.0" encoding="utf-8"?>
<ds:datastoreItem xmlns:ds="http://schemas.openxmlformats.org/officeDocument/2006/customXml" ds:itemID="{FA46BF65-847E-4C7A-AB65-2D3C5025BB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 ME</vt:lpstr>
      <vt:lpstr>Calculation sheet</vt:lpstr>
    </vt:vector>
  </TitlesOfParts>
  <Company>Fred Hutchinson Cancer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Kanaan, Sami B</dc:creator>
  <cp:lastModifiedBy>Sami B. Kanaan</cp:lastModifiedBy>
  <dcterms:created xsi:type="dcterms:W3CDTF">2015-02-27T18:27:57Z</dcterms:created>
  <dcterms:modified xsi:type="dcterms:W3CDTF">2020-05-04T23:00:30Z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0x0101008D43C18C9FAE3C4198F9A3F85EE07F84</vt:lpwstr>
  </property>
  <property fmtid="{D5CDD505-2E9C-101B-9397-08002B2CF9AE}" pid="3" name="MediaServiceImageTags">
    <vt:lpwstr/>
  </property>
</Properties>
</file>